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Z:\01. PLANNER JAWA BARAT\04. Daily Sales\Daily Sales 2026\"/>
    </mc:Choice>
  </mc:AlternateContent>
  <bookViews>
    <workbookView xWindow="-120" yWindow="-120" windowWidth="20730" windowHeight="11760" tabRatio="904" firstSheet="4" activeTab="4"/>
  </bookViews>
  <sheets>
    <sheet name="SO FOB Agustus 2026" sheetId="63" state="hidden" r:id="rId1"/>
    <sheet name="SO September 2026 Rev.6" sheetId="40" r:id="rId2"/>
    <sheet name="KEBUTUHAN GAS" sheetId="126" r:id="rId3"/>
    <sheet name="SO MS" sheetId="87" r:id="rId4"/>
    <sheet name="Daily Sales" sheetId="41" r:id="rId5"/>
    <sheet name="Summary Gas" sheetId="86" r:id="rId6"/>
    <sheet name="Summary FOB" sheetId="60" state="hidden" r:id="rId7"/>
    <sheet name="GRAFIK" sheetId="31" state="hidden" r:id="rId8"/>
    <sheet name="Summary sales" sheetId="27" r:id="rId9"/>
    <sheet name="Aliya Digital" sheetId="123" state="hidden" r:id="rId10"/>
    <sheet name="PENTAWIRA" sheetId="127" r:id="rId11"/>
    <sheet name="DJARUM" sheetId="42" r:id="rId12"/>
    <sheet name="KGM" sheetId="78" r:id="rId13"/>
    <sheet name="ADP" sheetId="125" r:id="rId14"/>
    <sheet name="CLIN" sheetId="23" r:id="rId15"/>
    <sheet name="ABC KOGEN" sheetId="121" r:id="rId16"/>
    <sheet name="ASAHIMAS" sheetId="117" r:id="rId17"/>
    <sheet name="HLI" sheetId="109" r:id="rId18"/>
    <sheet name="DIC" sheetId="111" r:id="rId19"/>
    <sheet name="TWK" sheetId="24" r:id="rId20"/>
    <sheet name="STM" sheetId="57" r:id="rId21"/>
    <sheet name="AMI" sheetId="43" r:id="rId22"/>
    <sheet name="KF" sheetId="17" r:id="rId23"/>
    <sheet name="GREENPULSE" sheetId="65" r:id="rId24"/>
    <sheet name="CONCORD" sheetId="110" r:id="rId25"/>
    <sheet name="INDOFOOD" sheetId="85" r:id="rId26"/>
    <sheet name="UMI" sheetId="11" r:id="rId27"/>
    <sheet name="PCIM" sheetId="94" r:id="rId28"/>
    <sheet name="PCI84" sheetId="95" r:id="rId29"/>
    <sheet name="TOMIMOTO" sheetId="93" state="hidden" r:id="rId30"/>
    <sheet name="KTN" sheetId="61" r:id="rId31"/>
    <sheet name="BYC" sheetId="16" r:id="rId32"/>
    <sheet name="CERES" sheetId="38" r:id="rId33"/>
    <sheet name="SARIMURNI" sheetId="107" r:id="rId34"/>
    <sheet name="ALUMINIUM" sheetId="82" state="hidden" r:id="rId35"/>
    <sheet name="KALBEE" sheetId="104" r:id="rId36"/>
    <sheet name="CDA" sheetId="97" state="hidden" r:id="rId37"/>
    <sheet name="IPT" sheetId="19" r:id="rId38"/>
    <sheet name="Tongtji" sheetId="50" r:id="rId39"/>
    <sheet name="CISF" sheetId="77" r:id="rId40"/>
    <sheet name="EBM" sheetId="75" r:id="rId41"/>
    <sheet name="HCI" sheetId="112" r:id="rId42"/>
    <sheet name="KSN" sheetId="124" r:id="rId43"/>
    <sheet name="ABP" sheetId="25" state="hidden" r:id="rId44"/>
    <sheet name="KSNR" sheetId="128" r:id="rId45"/>
    <sheet name="NIAGAGARAM" sheetId="88" r:id="rId46"/>
    <sheet name="NNI" sheetId="18" r:id="rId47"/>
    <sheet name="SHB" sheetId="119" r:id="rId48"/>
    <sheet name="MKG" sheetId="14" r:id="rId49"/>
    <sheet name="GTL" sheetId="64" r:id="rId50"/>
    <sheet name="OAJ" sheetId="22" r:id="rId51"/>
    <sheet name="PA" sheetId="46" r:id="rId52"/>
    <sheet name="KSNM" sheetId="70" state="hidden" r:id="rId53"/>
    <sheet name="CITYMALL" sheetId="73" state="hidden" r:id="rId54"/>
    <sheet name="PSD" sheetId="69" state="hidden" r:id="rId55"/>
    <sheet name="KA" sheetId="44" r:id="rId56"/>
    <sheet name="PUJ" sheetId="80" r:id="rId57"/>
    <sheet name="KBRU" sheetId="53" r:id="rId58"/>
    <sheet name="SDM" sheetId="8" r:id="rId59"/>
    <sheet name="BRTK" sheetId="36" state="hidden" r:id="rId60"/>
    <sheet name="SCI" sheetId="3" state="hidden" r:id="rId61"/>
    <sheet name="JARGAS" sheetId="66" r:id="rId62"/>
    <sheet name="SBI" sheetId="67" r:id="rId63"/>
    <sheet name="HSK" sheetId="49" state="hidden" r:id="rId64"/>
    <sheet name="CCS" sheetId="71" state="hidden" r:id="rId65"/>
    <sheet name="RB" sheetId="21" r:id="rId66"/>
    <sheet name="RPI" sheetId="51" state="hidden" r:id="rId67"/>
    <sheet name="IAMI" sheetId="37" state="hidden" r:id="rId68"/>
    <sheet name="IDP" sheetId="9" r:id="rId69"/>
    <sheet name="UJL" sheetId="13" state="hidden" r:id="rId70"/>
    <sheet name="ALT" sheetId="20" r:id="rId71"/>
    <sheet name="SETU" sheetId="68" state="hidden" r:id="rId72"/>
    <sheet name="GFIATOMJES" sheetId="74" state="hidden" r:id="rId73"/>
    <sheet name="SPGLOBAL" sheetId="72" r:id="rId74"/>
    <sheet name="SPJES" sheetId="79" state="hidden" r:id="rId75"/>
    <sheet name="GFATOM" sheetId="91" r:id="rId76"/>
    <sheet name="GFKULIT" sheetId="92" r:id="rId77"/>
    <sheet name="GFAJES" sheetId="96" state="hidden" r:id="rId78"/>
    <sheet name="GFIR" sheetId="48" r:id="rId79"/>
    <sheet name="BDP" sheetId="83" state="hidden" r:id="rId80"/>
    <sheet name="PERHUTANI" sheetId="90" state="hidden" r:id="rId81"/>
    <sheet name="GFIR2" sheetId="98" r:id="rId82"/>
    <sheet name="TORABIKAHF" sheetId="101" state="hidden" r:id="rId83"/>
    <sheet name="TORABIKAIC" sheetId="102" state="hidden" r:id="rId84"/>
    <sheet name="TORABIKACIKUPA" sheetId="103" state="hidden" r:id="rId85"/>
    <sheet name="SWS" sheetId="122" state="hidden" r:id="rId86"/>
    <sheet name="TOYOBO" sheetId="118" state="hidden" r:id="rId87"/>
    <sheet name="SIDOGAS" sheetId="84" state="hidden" r:id="rId88"/>
    <sheet name="MADUSARI" sheetId="81" state="hidden" r:id="rId89"/>
    <sheet name="PAI" sheetId="76" state="hidden" r:id="rId90"/>
  </sheets>
  <definedNames>
    <definedName name="____key2" localSheetId="15" hidden="1">#REF!</definedName>
    <definedName name="____key2" localSheetId="13" hidden="1">#REF!</definedName>
    <definedName name="____key2" localSheetId="9" hidden="1">#REF!</definedName>
    <definedName name="____key2" localSheetId="16" hidden="1">#REF!</definedName>
    <definedName name="____key2" localSheetId="36" hidden="1">#REF!</definedName>
    <definedName name="____key2" localSheetId="42" hidden="1">#REF!</definedName>
    <definedName name="____key2" localSheetId="44" hidden="1">#REF!</definedName>
    <definedName name="____key2" localSheetId="47" hidden="1">#REF!</definedName>
    <definedName name="____key2" localSheetId="85" hidden="1">#REF!</definedName>
    <definedName name="____key2" localSheetId="86" hidden="1">#REF!</definedName>
    <definedName name="____key2" hidden="1">#REF!</definedName>
    <definedName name="___key2" localSheetId="15" hidden="1">#REF!</definedName>
    <definedName name="___key2" localSheetId="13" hidden="1">#REF!</definedName>
    <definedName name="___key2" localSheetId="9" hidden="1">#REF!</definedName>
    <definedName name="___key2" localSheetId="16" hidden="1">#REF!</definedName>
    <definedName name="___key2" localSheetId="36" hidden="1">#REF!</definedName>
    <definedName name="___key2" localSheetId="42" hidden="1">#REF!</definedName>
    <definedName name="___key2" localSheetId="44" hidden="1">#REF!</definedName>
    <definedName name="___key2" localSheetId="47" hidden="1">#REF!</definedName>
    <definedName name="___key2" localSheetId="85" hidden="1">#REF!</definedName>
    <definedName name="___key2" localSheetId="86" hidden="1">#REF!</definedName>
    <definedName name="___key2" hidden="1">#REF!</definedName>
    <definedName name="___xlnm._FilterDatabase_2" localSheetId="15">#REF!</definedName>
    <definedName name="___xlnm._FilterDatabase_2" localSheetId="13">#REF!</definedName>
    <definedName name="___xlnm._FilterDatabase_2" localSheetId="9">#REF!</definedName>
    <definedName name="___xlnm._FilterDatabase_2" localSheetId="16">#REF!</definedName>
    <definedName name="___xlnm._FilterDatabase_2" localSheetId="59">#REF!</definedName>
    <definedName name="___xlnm._FilterDatabase_2" localSheetId="36">#REF!</definedName>
    <definedName name="___xlnm._FilterDatabase_2" localSheetId="32">#REF!</definedName>
    <definedName name="___xlnm._FilterDatabase_2" localSheetId="77">#REF!</definedName>
    <definedName name="___xlnm._FilterDatabase_2" localSheetId="23">#REF!</definedName>
    <definedName name="___xlnm._FilterDatabase_2" localSheetId="67">#REF!</definedName>
    <definedName name="___xlnm._FilterDatabase_2" localSheetId="42">#REF!</definedName>
    <definedName name="___xlnm._FilterDatabase_2" localSheetId="44">#REF!</definedName>
    <definedName name="___xlnm._FilterDatabase_2" localSheetId="47">#REF!</definedName>
    <definedName name="___xlnm._FilterDatabase_2" localSheetId="73">#REF!</definedName>
    <definedName name="___xlnm._FilterDatabase_2" localSheetId="85">#REF!</definedName>
    <definedName name="___xlnm._FilterDatabase_2" localSheetId="86">#REF!</definedName>
    <definedName name="___xlnm._FilterDatabase_2">#REF!</definedName>
    <definedName name="__123Graph_AWEAKNESS" localSheetId="15" hidden="1">#REF!</definedName>
    <definedName name="__123Graph_AWEAKNESS" localSheetId="43" hidden="1">#REF!</definedName>
    <definedName name="__123Graph_AWEAKNESS" localSheetId="13" hidden="1">#REF!</definedName>
    <definedName name="__123Graph_AWEAKNESS" localSheetId="9" hidden="1">#REF!</definedName>
    <definedName name="__123Graph_AWEAKNESS" localSheetId="70" hidden="1">#REF!</definedName>
    <definedName name="__123Graph_AWEAKNESS" localSheetId="16" hidden="1">#REF!</definedName>
    <definedName name="__123Graph_AWEAKNESS" localSheetId="59" hidden="1">#REF!</definedName>
    <definedName name="__123Graph_AWEAKNESS" localSheetId="31" hidden="1">#REF!</definedName>
    <definedName name="__123Graph_AWEAKNESS" localSheetId="36" hidden="1">#REF!</definedName>
    <definedName name="__123Graph_AWEAKNESS" localSheetId="32" hidden="1">#REF!</definedName>
    <definedName name="__123Graph_AWEAKNESS" localSheetId="14" hidden="1">#REF!</definedName>
    <definedName name="__123Graph_AWEAKNESS" localSheetId="24" hidden="1">#REF!</definedName>
    <definedName name="__123Graph_AWEAKNESS" localSheetId="18" hidden="1">#REF!</definedName>
    <definedName name="__123Graph_AWEAKNESS" localSheetId="77" hidden="1">#REF!</definedName>
    <definedName name="__123Graph_AWEAKNESS" localSheetId="23" hidden="1">#REF!</definedName>
    <definedName name="__123Graph_AWEAKNESS" localSheetId="41" hidden="1">#REF!</definedName>
    <definedName name="__123Graph_AWEAKNESS" localSheetId="17" hidden="1">#REF!</definedName>
    <definedName name="__123Graph_AWEAKNESS" localSheetId="67" hidden="1">#REF!</definedName>
    <definedName name="__123Graph_AWEAKNESS" localSheetId="68" hidden="1">#REF!</definedName>
    <definedName name="__123Graph_AWEAKNESS" localSheetId="37" hidden="1">#REF!</definedName>
    <definedName name="__123Graph_AWEAKNESS" localSheetId="22" hidden="1">#REF!</definedName>
    <definedName name="__123Graph_AWEAKNESS" localSheetId="42" hidden="1">#REF!</definedName>
    <definedName name="__123Graph_AWEAKNESS" localSheetId="44" hidden="1">#REF!</definedName>
    <definedName name="__123Graph_AWEAKNESS" localSheetId="48" hidden="1">#REF!</definedName>
    <definedName name="__123Graph_AWEAKNESS" localSheetId="46" hidden="1">#REF!</definedName>
    <definedName name="__123Graph_AWEAKNESS" localSheetId="50" hidden="1">#REF!</definedName>
    <definedName name="__123Graph_AWEAKNESS" localSheetId="10" hidden="1">#REF!</definedName>
    <definedName name="__123Graph_AWEAKNESS" localSheetId="65" hidden="1">#REF!</definedName>
    <definedName name="__123Graph_AWEAKNESS" localSheetId="33" hidden="1">#REF!</definedName>
    <definedName name="__123Graph_AWEAKNESS" localSheetId="58" hidden="1">#REF!</definedName>
    <definedName name="__123Graph_AWEAKNESS" localSheetId="47" hidden="1">#REF!</definedName>
    <definedName name="__123Graph_AWEAKNESS" localSheetId="73" hidden="1">#REF!</definedName>
    <definedName name="__123Graph_AWEAKNESS" localSheetId="85" hidden="1">#REF!</definedName>
    <definedName name="__123Graph_AWEAKNESS" localSheetId="86" hidden="1">#REF!</definedName>
    <definedName name="__123Graph_AWEAKNESS" localSheetId="19" hidden="1">#REF!</definedName>
    <definedName name="__123Graph_AWEAKNESS" localSheetId="69" hidden="1">#REF!</definedName>
    <definedName name="__123Graph_AWEAKNESS" localSheetId="26" hidden="1">#REF!</definedName>
    <definedName name="__123Graph_AWEAKNESS" hidden="1">#REF!</definedName>
    <definedName name="__123Graph_LBL_AWEAKNESS" localSheetId="15" hidden="1">#REF!</definedName>
    <definedName name="__123Graph_LBL_AWEAKNESS" localSheetId="43" hidden="1">#REF!</definedName>
    <definedName name="__123Graph_LBL_AWEAKNESS" localSheetId="13" hidden="1">#REF!</definedName>
    <definedName name="__123Graph_LBL_AWEAKNESS" localSheetId="9" hidden="1">#REF!</definedName>
    <definedName name="__123Graph_LBL_AWEAKNESS" localSheetId="70" hidden="1">#REF!</definedName>
    <definedName name="__123Graph_LBL_AWEAKNESS" localSheetId="16" hidden="1">#REF!</definedName>
    <definedName name="__123Graph_LBL_AWEAKNESS" localSheetId="59" hidden="1">#REF!</definedName>
    <definedName name="__123Graph_LBL_AWEAKNESS" localSheetId="31" hidden="1">#REF!</definedName>
    <definedName name="__123Graph_LBL_AWEAKNESS" localSheetId="36" hidden="1">#REF!</definedName>
    <definedName name="__123Graph_LBL_AWEAKNESS" localSheetId="32" hidden="1">#REF!</definedName>
    <definedName name="__123Graph_LBL_AWEAKNESS" localSheetId="14" hidden="1">#REF!</definedName>
    <definedName name="__123Graph_LBL_AWEAKNESS" localSheetId="24" hidden="1">#REF!</definedName>
    <definedName name="__123Graph_LBL_AWEAKNESS" localSheetId="18" hidden="1">#REF!</definedName>
    <definedName name="__123Graph_LBL_AWEAKNESS" localSheetId="77" hidden="1">#REF!</definedName>
    <definedName name="__123Graph_LBL_AWEAKNESS" localSheetId="23" hidden="1">#REF!</definedName>
    <definedName name="__123Graph_LBL_AWEAKNESS" localSheetId="41" hidden="1">#REF!</definedName>
    <definedName name="__123Graph_LBL_AWEAKNESS" localSheetId="17" hidden="1">#REF!</definedName>
    <definedName name="__123Graph_LBL_AWEAKNESS" localSheetId="67" hidden="1">#REF!</definedName>
    <definedName name="__123Graph_LBL_AWEAKNESS" localSheetId="68" hidden="1">#REF!</definedName>
    <definedName name="__123Graph_LBL_AWEAKNESS" localSheetId="37" hidden="1">#REF!</definedName>
    <definedName name="__123Graph_LBL_AWEAKNESS" localSheetId="22" hidden="1">#REF!</definedName>
    <definedName name="__123Graph_LBL_AWEAKNESS" localSheetId="42" hidden="1">#REF!</definedName>
    <definedName name="__123Graph_LBL_AWEAKNESS" localSheetId="44" hidden="1">#REF!</definedName>
    <definedName name="__123Graph_LBL_AWEAKNESS" localSheetId="48" hidden="1">#REF!</definedName>
    <definedName name="__123Graph_LBL_AWEAKNESS" localSheetId="46" hidden="1">#REF!</definedName>
    <definedName name="__123Graph_LBL_AWEAKNESS" localSheetId="50" hidden="1">#REF!</definedName>
    <definedName name="__123Graph_LBL_AWEAKNESS" localSheetId="10" hidden="1">#REF!</definedName>
    <definedName name="__123Graph_LBL_AWEAKNESS" localSheetId="65" hidden="1">#REF!</definedName>
    <definedName name="__123Graph_LBL_AWEAKNESS" localSheetId="33" hidden="1">#REF!</definedName>
    <definedName name="__123Graph_LBL_AWEAKNESS" localSheetId="58" hidden="1">#REF!</definedName>
    <definedName name="__123Graph_LBL_AWEAKNESS" localSheetId="47" hidden="1">#REF!</definedName>
    <definedName name="__123Graph_LBL_AWEAKNESS" localSheetId="73" hidden="1">#REF!</definedName>
    <definedName name="__123Graph_LBL_AWEAKNESS" localSheetId="85" hidden="1">#REF!</definedName>
    <definedName name="__123Graph_LBL_AWEAKNESS" localSheetId="86" hidden="1">#REF!</definedName>
    <definedName name="__123Graph_LBL_AWEAKNESS" localSheetId="19" hidden="1">#REF!</definedName>
    <definedName name="__123Graph_LBL_AWEAKNESS" localSheetId="69" hidden="1">#REF!</definedName>
    <definedName name="__123Graph_LBL_AWEAKNESS" localSheetId="26" hidden="1">#REF!</definedName>
    <definedName name="__123Graph_LBL_AWEAKNESS" hidden="1">#REF!</definedName>
    <definedName name="__123Graph_XWEAKNESS" localSheetId="15" hidden="1">#REF!</definedName>
    <definedName name="__123Graph_XWEAKNESS" localSheetId="43" hidden="1">#REF!</definedName>
    <definedName name="__123Graph_XWEAKNESS" localSheetId="13" hidden="1">#REF!</definedName>
    <definedName name="__123Graph_XWEAKNESS" localSheetId="9" hidden="1">#REF!</definedName>
    <definedName name="__123Graph_XWEAKNESS" localSheetId="70" hidden="1">#REF!</definedName>
    <definedName name="__123Graph_XWEAKNESS" localSheetId="16" hidden="1">#REF!</definedName>
    <definedName name="__123Graph_XWEAKNESS" localSheetId="59" hidden="1">#REF!</definedName>
    <definedName name="__123Graph_XWEAKNESS" localSheetId="31" hidden="1">#REF!</definedName>
    <definedName name="__123Graph_XWEAKNESS" localSheetId="36" hidden="1">#REF!</definedName>
    <definedName name="__123Graph_XWEAKNESS" localSheetId="32" hidden="1">#REF!</definedName>
    <definedName name="__123Graph_XWEAKNESS" localSheetId="14" hidden="1">#REF!</definedName>
    <definedName name="__123Graph_XWEAKNESS" localSheetId="24" hidden="1">#REF!</definedName>
    <definedName name="__123Graph_XWEAKNESS" localSheetId="18" hidden="1">#REF!</definedName>
    <definedName name="__123Graph_XWEAKNESS" localSheetId="77" hidden="1">#REF!</definedName>
    <definedName name="__123Graph_XWEAKNESS" localSheetId="23" hidden="1">#REF!</definedName>
    <definedName name="__123Graph_XWEAKNESS" localSheetId="41" hidden="1">#REF!</definedName>
    <definedName name="__123Graph_XWEAKNESS" localSheetId="17" hidden="1">#REF!</definedName>
    <definedName name="__123Graph_XWEAKNESS" localSheetId="67" hidden="1">#REF!</definedName>
    <definedName name="__123Graph_XWEAKNESS" localSheetId="68" hidden="1">#REF!</definedName>
    <definedName name="__123Graph_XWEAKNESS" localSheetId="37" hidden="1">#REF!</definedName>
    <definedName name="__123Graph_XWEAKNESS" localSheetId="22" hidden="1">#REF!</definedName>
    <definedName name="__123Graph_XWEAKNESS" localSheetId="42" hidden="1">#REF!</definedName>
    <definedName name="__123Graph_XWEAKNESS" localSheetId="44" hidden="1">#REF!</definedName>
    <definedName name="__123Graph_XWEAKNESS" localSheetId="48" hidden="1">#REF!</definedName>
    <definedName name="__123Graph_XWEAKNESS" localSheetId="46" hidden="1">#REF!</definedName>
    <definedName name="__123Graph_XWEAKNESS" localSheetId="50" hidden="1">#REF!</definedName>
    <definedName name="__123Graph_XWEAKNESS" localSheetId="10" hidden="1">#REF!</definedName>
    <definedName name="__123Graph_XWEAKNESS" localSheetId="65" hidden="1">#REF!</definedName>
    <definedName name="__123Graph_XWEAKNESS" localSheetId="33" hidden="1">#REF!</definedName>
    <definedName name="__123Graph_XWEAKNESS" localSheetId="58" hidden="1">#REF!</definedName>
    <definedName name="__123Graph_XWEAKNESS" localSheetId="47" hidden="1">#REF!</definedName>
    <definedName name="__123Graph_XWEAKNESS" localSheetId="73" hidden="1">#REF!</definedName>
    <definedName name="__123Graph_XWEAKNESS" localSheetId="85" hidden="1">#REF!</definedName>
    <definedName name="__123Graph_XWEAKNESS" localSheetId="86" hidden="1">#REF!</definedName>
    <definedName name="__123Graph_XWEAKNESS" localSheetId="19" hidden="1">#REF!</definedName>
    <definedName name="__123Graph_XWEAKNESS" localSheetId="69" hidden="1">#REF!</definedName>
    <definedName name="__123Graph_XWEAKNESS" localSheetId="26" hidden="1">#REF!</definedName>
    <definedName name="__123Graph_XWEAKNESS" hidden="1">#REF!</definedName>
    <definedName name="__key2" localSheetId="15" hidden="1">#REF!</definedName>
    <definedName name="__key2" localSheetId="13" hidden="1">#REF!</definedName>
    <definedName name="__key2" localSheetId="9" hidden="1">#REF!</definedName>
    <definedName name="__key2" localSheetId="16" hidden="1">#REF!</definedName>
    <definedName name="__key2" localSheetId="36" hidden="1">#REF!</definedName>
    <definedName name="__key2" localSheetId="42" hidden="1">#REF!</definedName>
    <definedName name="__key2" localSheetId="44" hidden="1">#REF!</definedName>
    <definedName name="__key2" localSheetId="47" hidden="1">#REF!</definedName>
    <definedName name="__key2" localSheetId="85" hidden="1">#REF!</definedName>
    <definedName name="__key2" localSheetId="86" hidden="1">#REF!</definedName>
    <definedName name="__key2" hidden="1">#REF!</definedName>
    <definedName name="__xlnm._FilterDatabase_2" localSheetId="15">#REF!</definedName>
    <definedName name="__xlnm._FilterDatabase_2" localSheetId="13">#REF!</definedName>
    <definedName name="__xlnm._FilterDatabase_2" localSheetId="9">#REF!</definedName>
    <definedName name="__xlnm._FilterDatabase_2" localSheetId="16">#REF!</definedName>
    <definedName name="__xlnm._FilterDatabase_2" localSheetId="59">#REF!</definedName>
    <definedName name="__xlnm._FilterDatabase_2" localSheetId="36">#REF!</definedName>
    <definedName name="__xlnm._FilterDatabase_2" localSheetId="32">#REF!</definedName>
    <definedName name="__xlnm._FilterDatabase_2" localSheetId="77">#REF!</definedName>
    <definedName name="__xlnm._FilterDatabase_2" localSheetId="23">#REF!</definedName>
    <definedName name="__xlnm._FilterDatabase_2" localSheetId="67">#REF!</definedName>
    <definedName name="__xlnm._FilterDatabase_2" localSheetId="42">#REF!</definedName>
    <definedName name="__xlnm._FilterDatabase_2" localSheetId="44">#REF!</definedName>
    <definedName name="__xlnm._FilterDatabase_2" localSheetId="47">#REF!</definedName>
    <definedName name="__xlnm._FilterDatabase_2" localSheetId="73">#REF!</definedName>
    <definedName name="__xlnm._FilterDatabase_2" localSheetId="85">#REF!</definedName>
    <definedName name="__xlnm._FilterDatabase_2" localSheetId="86">#REF!</definedName>
    <definedName name="__xlnm._FilterDatabase_2">#REF!</definedName>
    <definedName name="_Fill" localSheetId="15" hidden="1">#REF!</definedName>
    <definedName name="_Fill" localSheetId="43" hidden="1">#REF!</definedName>
    <definedName name="_Fill" localSheetId="13" hidden="1">#REF!</definedName>
    <definedName name="_Fill" localSheetId="9" hidden="1">#REF!</definedName>
    <definedName name="_Fill" localSheetId="70" hidden="1">#REF!</definedName>
    <definedName name="_Fill" localSheetId="16" hidden="1">#REF!</definedName>
    <definedName name="_Fill" localSheetId="59" hidden="1">#REF!</definedName>
    <definedName name="_Fill" localSheetId="31" hidden="1">#REF!</definedName>
    <definedName name="_Fill" localSheetId="36" hidden="1">#REF!</definedName>
    <definedName name="_Fill" localSheetId="32" hidden="1">#REF!</definedName>
    <definedName name="_Fill" localSheetId="14" hidden="1">#REF!</definedName>
    <definedName name="_Fill" localSheetId="24" hidden="1">#REF!</definedName>
    <definedName name="_Fill" localSheetId="18" hidden="1">#REF!</definedName>
    <definedName name="_Fill" localSheetId="77" hidden="1">#REF!</definedName>
    <definedName name="_Fill" localSheetId="23" hidden="1">#REF!</definedName>
    <definedName name="_Fill" localSheetId="41" hidden="1">#REF!</definedName>
    <definedName name="_Fill" localSheetId="17" hidden="1">#REF!</definedName>
    <definedName name="_Fill" localSheetId="67" hidden="1">#REF!</definedName>
    <definedName name="_Fill" localSheetId="68" hidden="1">#REF!</definedName>
    <definedName name="_Fill" localSheetId="37" hidden="1">#REF!</definedName>
    <definedName name="_Fill" localSheetId="22" hidden="1">#REF!</definedName>
    <definedName name="_Fill" localSheetId="42" hidden="1">#REF!</definedName>
    <definedName name="_Fill" localSheetId="44" hidden="1">#REF!</definedName>
    <definedName name="_Fill" localSheetId="48" hidden="1">#REF!</definedName>
    <definedName name="_Fill" localSheetId="46" hidden="1">#REF!</definedName>
    <definedName name="_Fill" localSheetId="50" hidden="1">#REF!</definedName>
    <definedName name="_Fill" localSheetId="10" hidden="1">#REF!</definedName>
    <definedName name="_Fill" localSheetId="65" hidden="1">#REF!</definedName>
    <definedName name="_Fill" localSheetId="33" hidden="1">#REF!</definedName>
    <definedName name="_Fill" localSheetId="58" hidden="1">#REF!</definedName>
    <definedName name="_Fill" localSheetId="47" hidden="1">#REF!</definedName>
    <definedName name="_Fill" localSheetId="73" hidden="1">#REF!</definedName>
    <definedName name="_Fill" localSheetId="85" hidden="1">#REF!</definedName>
    <definedName name="_Fill" localSheetId="86" hidden="1">#REF!</definedName>
    <definedName name="_Fill" localSheetId="19" hidden="1">#REF!</definedName>
    <definedName name="_Fill" localSheetId="69" hidden="1">#REF!</definedName>
    <definedName name="_Fill" localSheetId="26" hidden="1">#REF!</definedName>
    <definedName name="_Fill" hidden="1">#REF!</definedName>
    <definedName name="_xlnm._FilterDatabase" localSheetId="11" hidden="1">DJARUM!$A$8:$P$15</definedName>
    <definedName name="_xlnm._FilterDatabase" localSheetId="68" hidden="1">IDP!$A$1:$P$58</definedName>
    <definedName name="_xlnm._FilterDatabase" localSheetId="10" hidden="1">PENTAWIRA!$A$1:$P$32</definedName>
    <definedName name="_Key1" localSheetId="15" hidden="1">#REF!</definedName>
    <definedName name="_Key1" localSheetId="43" hidden="1">#REF!</definedName>
    <definedName name="_Key1" localSheetId="13" hidden="1">#REF!</definedName>
    <definedName name="_Key1" localSheetId="9" hidden="1">#REF!</definedName>
    <definedName name="_Key1" localSheetId="70" hidden="1">#REF!</definedName>
    <definedName name="_Key1" localSheetId="16" hidden="1">#REF!</definedName>
    <definedName name="_Key1" localSheetId="59" hidden="1">#REF!</definedName>
    <definedName name="_Key1" localSheetId="31" hidden="1">#REF!</definedName>
    <definedName name="_Key1" localSheetId="36" hidden="1">#REF!</definedName>
    <definedName name="_Key1" localSheetId="32" hidden="1">#REF!</definedName>
    <definedName name="_Key1" localSheetId="14" hidden="1">#REF!</definedName>
    <definedName name="_Key1" localSheetId="24" hidden="1">#REF!</definedName>
    <definedName name="_Key1" localSheetId="18" hidden="1">#REF!</definedName>
    <definedName name="_Key1" localSheetId="77" hidden="1">#REF!</definedName>
    <definedName name="_Key1" localSheetId="23" hidden="1">#REF!</definedName>
    <definedName name="_Key1" localSheetId="41" hidden="1">#REF!</definedName>
    <definedName name="_Key1" localSheetId="17" hidden="1">#REF!</definedName>
    <definedName name="_Key1" localSheetId="67" hidden="1">#REF!</definedName>
    <definedName name="_Key1" localSheetId="68" hidden="1">#REF!</definedName>
    <definedName name="_Key1" localSheetId="37" hidden="1">#REF!</definedName>
    <definedName name="_Key1" localSheetId="22" hidden="1">#REF!</definedName>
    <definedName name="_Key1" localSheetId="42" hidden="1">#REF!</definedName>
    <definedName name="_Key1" localSheetId="44" hidden="1">#REF!</definedName>
    <definedName name="_Key1" localSheetId="48" hidden="1">#REF!</definedName>
    <definedName name="_Key1" localSheetId="46" hidden="1">#REF!</definedName>
    <definedName name="_Key1" localSheetId="50" hidden="1">#REF!</definedName>
    <definedName name="_Key1" localSheetId="10" hidden="1">#REF!</definedName>
    <definedName name="_Key1" localSheetId="65" hidden="1">#REF!</definedName>
    <definedName name="_Key1" localSheetId="33" hidden="1">#REF!</definedName>
    <definedName name="_Key1" localSheetId="58" hidden="1">#REF!</definedName>
    <definedName name="_Key1" localSheetId="47" hidden="1">#REF!</definedName>
    <definedName name="_Key1" localSheetId="73" hidden="1">#REF!</definedName>
    <definedName name="_Key1" localSheetId="85" hidden="1">#REF!</definedName>
    <definedName name="_Key1" localSheetId="86" hidden="1">#REF!</definedName>
    <definedName name="_Key1" localSheetId="19" hidden="1">#REF!</definedName>
    <definedName name="_Key1" localSheetId="69" hidden="1">#REF!</definedName>
    <definedName name="_Key1" localSheetId="26" hidden="1">#REF!</definedName>
    <definedName name="_Key1" hidden="1">#REF!</definedName>
    <definedName name="_Key2" localSheetId="15" hidden="1">#REF!</definedName>
    <definedName name="_Key2" localSheetId="43" hidden="1">#REF!</definedName>
    <definedName name="_Key2" localSheetId="13" hidden="1">#REF!</definedName>
    <definedName name="_Key2" localSheetId="9" hidden="1">#REF!</definedName>
    <definedName name="_Key2" localSheetId="70" hidden="1">#REF!</definedName>
    <definedName name="_Key2" localSheetId="16" hidden="1">#REF!</definedName>
    <definedName name="_Key2" localSheetId="59" hidden="1">#REF!</definedName>
    <definedName name="_Key2" localSheetId="31" hidden="1">#REF!</definedName>
    <definedName name="_Key2" localSheetId="36" hidden="1">#REF!</definedName>
    <definedName name="_Key2" localSheetId="32" hidden="1">#REF!</definedName>
    <definedName name="_Key2" localSheetId="14" hidden="1">#REF!</definedName>
    <definedName name="_Key2" localSheetId="24" hidden="1">#REF!</definedName>
    <definedName name="_Key2" localSheetId="18" hidden="1">#REF!</definedName>
    <definedName name="_Key2" localSheetId="77" hidden="1">#REF!</definedName>
    <definedName name="_Key2" localSheetId="23" hidden="1">#REF!</definedName>
    <definedName name="_Key2" localSheetId="41" hidden="1">#REF!</definedName>
    <definedName name="_Key2" localSheetId="17" hidden="1">#REF!</definedName>
    <definedName name="_Key2" localSheetId="67" hidden="1">#REF!</definedName>
    <definedName name="_Key2" localSheetId="68" hidden="1">#REF!</definedName>
    <definedName name="_Key2" localSheetId="37" hidden="1">#REF!</definedName>
    <definedName name="_Key2" localSheetId="22" hidden="1">#REF!</definedName>
    <definedName name="_Key2" localSheetId="42" hidden="1">#REF!</definedName>
    <definedName name="_Key2" localSheetId="44" hidden="1">#REF!</definedName>
    <definedName name="_Key2" localSheetId="48" hidden="1">#REF!</definedName>
    <definedName name="_Key2" localSheetId="46" hidden="1">#REF!</definedName>
    <definedName name="_Key2" localSheetId="50" hidden="1">#REF!</definedName>
    <definedName name="_Key2" localSheetId="10" hidden="1">#REF!</definedName>
    <definedName name="_Key2" localSheetId="65" hidden="1">#REF!</definedName>
    <definedName name="_Key2" localSheetId="33" hidden="1">#REF!</definedName>
    <definedName name="_Key2" localSheetId="58" hidden="1">#REF!</definedName>
    <definedName name="_Key2" localSheetId="47" hidden="1">#REF!</definedName>
    <definedName name="_Key2" localSheetId="73" hidden="1">#REF!</definedName>
    <definedName name="_Key2" localSheetId="85" hidden="1">#REF!</definedName>
    <definedName name="_Key2" localSheetId="86" hidden="1">#REF!</definedName>
    <definedName name="_Key2" localSheetId="19" hidden="1">#REF!</definedName>
    <definedName name="_Key2" localSheetId="69" hidden="1">#REF!</definedName>
    <definedName name="_Key2" localSheetId="26" hidden="1">#REF!</definedName>
    <definedName name="_Key2" hidden="1">#REF!</definedName>
    <definedName name="_Sort" localSheetId="15" hidden="1">#REF!</definedName>
    <definedName name="_Sort" localSheetId="43" hidden="1">#REF!</definedName>
    <definedName name="_Sort" localSheetId="13" hidden="1">#REF!</definedName>
    <definedName name="_Sort" localSheetId="9" hidden="1">#REF!</definedName>
    <definedName name="_Sort" localSheetId="70" hidden="1">#REF!</definedName>
    <definedName name="_Sort" localSheetId="16" hidden="1">#REF!</definedName>
    <definedName name="_Sort" localSheetId="59" hidden="1">#REF!</definedName>
    <definedName name="_Sort" localSheetId="31" hidden="1">#REF!</definedName>
    <definedName name="_Sort" localSheetId="36" hidden="1">#REF!</definedName>
    <definedName name="_Sort" localSheetId="32" hidden="1">#REF!</definedName>
    <definedName name="_Sort" localSheetId="14" hidden="1">#REF!</definedName>
    <definedName name="_Sort" localSheetId="24" hidden="1">#REF!</definedName>
    <definedName name="_Sort" localSheetId="18" hidden="1">#REF!</definedName>
    <definedName name="_Sort" localSheetId="77" hidden="1">#REF!</definedName>
    <definedName name="_Sort" localSheetId="23" hidden="1">#REF!</definedName>
    <definedName name="_Sort" localSheetId="41" hidden="1">#REF!</definedName>
    <definedName name="_Sort" localSheetId="17" hidden="1">#REF!</definedName>
    <definedName name="_Sort" localSheetId="67" hidden="1">#REF!</definedName>
    <definedName name="_Sort" localSheetId="68" hidden="1">#REF!</definedName>
    <definedName name="_Sort" localSheetId="37" hidden="1">#REF!</definedName>
    <definedName name="_Sort" localSheetId="22" hidden="1">#REF!</definedName>
    <definedName name="_Sort" localSheetId="42" hidden="1">#REF!</definedName>
    <definedName name="_Sort" localSheetId="44" hidden="1">#REF!</definedName>
    <definedName name="_Sort" localSheetId="48" hidden="1">#REF!</definedName>
    <definedName name="_Sort" localSheetId="46" hidden="1">#REF!</definedName>
    <definedName name="_Sort" localSheetId="50" hidden="1">#REF!</definedName>
    <definedName name="_Sort" localSheetId="10" hidden="1">#REF!</definedName>
    <definedName name="_Sort" localSheetId="65" hidden="1">#REF!</definedName>
    <definedName name="_Sort" localSheetId="33" hidden="1">#REF!</definedName>
    <definedName name="_Sort" localSheetId="58" hidden="1">#REF!</definedName>
    <definedName name="_Sort" localSheetId="47" hidden="1">#REF!</definedName>
    <definedName name="_Sort" localSheetId="73" hidden="1">#REF!</definedName>
    <definedName name="_Sort" localSheetId="85" hidden="1">#REF!</definedName>
    <definedName name="_Sort" localSheetId="86" hidden="1">#REF!</definedName>
    <definedName name="_Sort" localSheetId="19" hidden="1">#REF!</definedName>
    <definedName name="_Sort" localSheetId="69" hidden="1">#REF!</definedName>
    <definedName name="_Sort" localSheetId="26" hidden="1">#REF!</definedName>
    <definedName name="_Sort" hidden="1">#REF!</definedName>
    <definedName name="_TES46">#N/A</definedName>
    <definedName name="AAAA">#N/A</definedName>
    <definedName name="ad" localSheetId="15" hidden="1">#REF!</definedName>
    <definedName name="ad" localSheetId="43" hidden="1">#REF!</definedName>
    <definedName name="ad" localSheetId="13" hidden="1">#REF!</definedName>
    <definedName name="ad" localSheetId="9" hidden="1">#REF!</definedName>
    <definedName name="ad" localSheetId="70" hidden="1">#REF!</definedName>
    <definedName name="ad" localSheetId="16" hidden="1">#REF!</definedName>
    <definedName name="ad" localSheetId="59" hidden="1">#REF!</definedName>
    <definedName name="ad" localSheetId="31" hidden="1">#REF!</definedName>
    <definedName name="ad" localSheetId="36" hidden="1">#REF!</definedName>
    <definedName name="ad" localSheetId="32" hidden="1">#REF!</definedName>
    <definedName name="ad" localSheetId="14" hidden="1">#REF!</definedName>
    <definedName name="ad" localSheetId="24" hidden="1">#REF!</definedName>
    <definedName name="ad" localSheetId="18" hidden="1">#REF!</definedName>
    <definedName name="ad" localSheetId="77" hidden="1">#REF!</definedName>
    <definedName name="ad" localSheetId="23" hidden="1">#REF!</definedName>
    <definedName name="ad" localSheetId="41" hidden="1">#REF!</definedName>
    <definedName name="ad" localSheetId="17" hidden="1">#REF!</definedName>
    <definedName name="ad" localSheetId="67" hidden="1">#REF!</definedName>
    <definedName name="ad" localSheetId="68" hidden="1">#REF!</definedName>
    <definedName name="ad" localSheetId="37" hidden="1">#REF!</definedName>
    <definedName name="ad" localSheetId="22" hidden="1">#REF!</definedName>
    <definedName name="ad" localSheetId="42" hidden="1">#REF!</definedName>
    <definedName name="ad" localSheetId="44" hidden="1">#REF!</definedName>
    <definedName name="ad" localSheetId="48" hidden="1">#REF!</definedName>
    <definedName name="ad" localSheetId="46" hidden="1">#REF!</definedName>
    <definedName name="ad" localSheetId="50" hidden="1">#REF!</definedName>
    <definedName name="ad" localSheetId="10" hidden="1">#REF!</definedName>
    <definedName name="ad" localSheetId="65" hidden="1">#REF!</definedName>
    <definedName name="ad" localSheetId="33" hidden="1">#REF!</definedName>
    <definedName name="ad" localSheetId="58" hidden="1">#REF!</definedName>
    <definedName name="ad" localSheetId="47" hidden="1">#REF!</definedName>
    <definedName name="ad" localSheetId="73" hidden="1">#REF!</definedName>
    <definedName name="ad" localSheetId="85" hidden="1">#REF!</definedName>
    <definedName name="ad" localSheetId="86" hidden="1">#REF!</definedName>
    <definedName name="ad" localSheetId="19" hidden="1">#REF!</definedName>
    <definedName name="ad" localSheetId="69" hidden="1">#REF!</definedName>
    <definedName name="ad" localSheetId="26" hidden="1">#REF!</definedName>
    <definedName name="ad" hidden="1">#REF!</definedName>
    <definedName name="ati">#N/A</definedName>
    <definedName name="BS">#N/A</definedName>
    <definedName name="CCC">#N/A</definedName>
    <definedName name="depr9200">#N/A</definedName>
    <definedName name="dfsfd">#N/A</definedName>
    <definedName name="Excel_BuiltIn__FilterDatabase_1" localSheetId="15">#REF!</definedName>
    <definedName name="Excel_BuiltIn__FilterDatabase_1" localSheetId="13">#REF!</definedName>
    <definedName name="Excel_BuiltIn__FilterDatabase_1" localSheetId="9">#REF!</definedName>
    <definedName name="Excel_BuiltIn__FilterDatabase_1" localSheetId="16">#REF!</definedName>
    <definedName name="Excel_BuiltIn__FilterDatabase_1" localSheetId="59">#REF!</definedName>
    <definedName name="Excel_BuiltIn__FilterDatabase_1" localSheetId="36">#REF!</definedName>
    <definedName name="Excel_BuiltIn__FilterDatabase_1" localSheetId="32">#REF!</definedName>
    <definedName name="Excel_BuiltIn__FilterDatabase_1" localSheetId="77">#REF!</definedName>
    <definedName name="Excel_BuiltIn__FilterDatabase_1" localSheetId="23">#REF!</definedName>
    <definedName name="Excel_BuiltIn__FilterDatabase_1" localSheetId="67">#REF!</definedName>
    <definedName name="Excel_BuiltIn__FilterDatabase_1" localSheetId="42">#REF!</definedName>
    <definedName name="Excel_BuiltIn__FilterDatabase_1" localSheetId="44">#REF!</definedName>
    <definedName name="Excel_BuiltIn__FilterDatabase_1" localSheetId="47">#REF!</definedName>
    <definedName name="Excel_BuiltIn__FilterDatabase_1" localSheetId="73">#REF!</definedName>
    <definedName name="Excel_BuiltIn__FilterDatabase_1" localSheetId="85">#REF!</definedName>
    <definedName name="Excel_BuiltIn__FilterDatabase_1" localSheetId="86">#REF!</definedName>
    <definedName name="Excel_BuiltIn__FilterDatabase_1">#REF!</definedName>
    <definedName name="Excel_BuiltIn_Print_Titles">NA()</definedName>
    <definedName name="Export_3" localSheetId="15">#REF!</definedName>
    <definedName name="Export_3" localSheetId="13">#REF!</definedName>
    <definedName name="Export_3" localSheetId="9">#REF!</definedName>
    <definedName name="Export_3" localSheetId="16">#REF!</definedName>
    <definedName name="Export_3" localSheetId="36">#REF!</definedName>
    <definedName name="Export_3" localSheetId="42">#REF!</definedName>
    <definedName name="Export_3" localSheetId="44">#REF!</definedName>
    <definedName name="Export_3" localSheetId="47">#REF!</definedName>
    <definedName name="Export_3" localSheetId="85">#REF!</definedName>
    <definedName name="Export_3" localSheetId="86">#REF!</definedName>
    <definedName name="Export_3">#REF!</definedName>
    <definedName name="FOB" localSheetId="15">'Summary FOB'!#REF!</definedName>
    <definedName name="FOB" localSheetId="13">'Summary FOB'!#REF!</definedName>
    <definedName name="FOB" localSheetId="9">'Summary FOB'!#REF!</definedName>
    <definedName name="FOB" localSheetId="16">'Summary FOB'!#REF!</definedName>
    <definedName name="FOB" localSheetId="36">'Summary FOB'!#REF!</definedName>
    <definedName name="FOB" localSheetId="77">'Summary FOB'!#REF!</definedName>
    <definedName name="FOB" localSheetId="42">'Summary FOB'!#REF!</definedName>
    <definedName name="FOB" localSheetId="44">'Summary FOB'!#REF!</definedName>
    <definedName name="FOB" localSheetId="10">'Summary FOB'!#REF!</definedName>
    <definedName name="FOB" localSheetId="47">'Summary FOB'!#REF!</definedName>
    <definedName name="FOB" localSheetId="85">'Summary FOB'!#REF!</definedName>
    <definedName name="FOB" localSheetId="86">'Summary FOB'!#REF!</definedName>
    <definedName name="FOB">'Summary FOB'!#REF!</definedName>
    <definedName name="LESY" localSheetId="15" hidden="1">#REF!</definedName>
    <definedName name="LESY" localSheetId="43" hidden="1">#REF!</definedName>
    <definedName name="LESY" localSheetId="13" hidden="1">#REF!</definedName>
    <definedName name="LESY" localSheetId="9" hidden="1">#REF!</definedName>
    <definedName name="LESY" localSheetId="70" hidden="1">#REF!</definedName>
    <definedName name="LESY" localSheetId="16" hidden="1">#REF!</definedName>
    <definedName name="LESY" localSheetId="59" hidden="1">#REF!</definedName>
    <definedName name="LESY" localSheetId="31" hidden="1">#REF!</definedName>
    <definedName name="LESY" localSheetId="36" hidden="1">#REF!</definedName>
    <definedName name="LESY" localSheetId="32" hidden="1">#REF!</definedName>
    <definedName name="LESY" localSheetId="14" hidden="1">#REF!</definedName>
    <definedName name="LESY" localSheetId="24" hidden="1">#REF!</definedName>
    <definedName name="LESY" localSheetId="18" hidden="1">#REF!</definedName>
    <definedName name="LESY" localSheetId="77" hidden="1">#REF!</definedName>
    <definedName name="LESY" localSheetId="23" hidden="1">#REF!</definedName>
    <definedName name="LESY" localSheetId="41" hidden="1">#REF!</definedName>
    <definedName name="LESY" localSheetId="17" hidden="1">#REF!</definedName>
    <definedName name="LESY" localSheetId="67" hidden="1">#REF!</definedName>
    <definedName name="LESY" localSheetId="68" hidden="1">#REF!</definedName>
    <definedName name="LESY" localSheetId="37" hidden="1">#REF!</definedName>
    <definedName name="LESY" localSheetId="22" hidden="1">#REF!</definedName>
    <definedName name="LESY" localSheetId="42" hidden="1">#REF!</definedName>
    <definedName name="LESY" localSheetId="44" hidden="1">#REF!</definedName>
    <definedName name="LESY" localSheetId="48" hidden="1">#REF!</definedName>
    <definedName name="LESY" localSheetId="46" hidden="1">#REF!</definedName>
    <definedName name="LESY" localSheetId="50" hidden="1">#REF!</definedName>
    <definedName name="LESY" localSheetId="10" hidden="1">#REF!</definedName>
    <definedName name="LESY" localSheetId="65" hidden="1">#REF!</definedName>
    <definedName name="LESY" localSheetId="33" hidden="1">#REF!</definedName>
    <definedName name="LESY" localSheetId="58" hidden="1">#REF!</definedName>
    <definedName name="LESY" localSheetId="47" hidden="1">#REF!</definedName>
    <definedName name="LESY" localSheetId="73" hidden="1">#REF!</definedName>
    <definedName name="LESY" localSheetId="85" hidden="1">#REF!</definedName>
    <definedName name="LESY" localSheetId="86" hidden="1">#REF!</definedName>
    <definedName name="LESY" localSheetId="19" hidden="1">#REF!</definedName>
    <definedName name="LESY" localSheetId="69" hidden="1">#REF!</definedName>
    <definedName name="LESY" localSheetId="26" hidden="1">#REF!</definedName>
    <definedName name="LESY" hidden="1">#REF!</definedName>
    <definedName name="partt">#N/A</definedName>
    <definedName name="PRINT_TITLES_MI">#N/A</definedName>
    <definedName name="project">#N/A</definedName>
    <definedName name="qqq">#N/A</definedName>
    <definedName name="Record3">#N/A</definedName>
    <definedName name="Record4">#N/A</definedName>
    <definedName name="solver_eng" localSheetId="8" hidden="1">1</definedName>
    <definedName name="solver_neg" localSheetId="8" hidden="1">1</definedName>
    <definedName name="solver_num" localSheetId="8" hidden="1">0</definedName>
    <definedName name="solver_opt" localSheetId="8" hidden="1">'Summary sales'!$Q$17</definedName>
    <definedName name="solver_typ" localSheetId="8" hidden="1">1</definedName>
    <definedName name="solver_val" localSheetId="8" hidden="1">0</definedName>
    <definedName name="solver_ver" localSheetId="8" hidden="1">3</definedName>
    <definedName name="SORTPEMB">#N/A</definedName>
    <definedName name="sumAugst">#N/A</definedName>
    <definedName name="TaxTV">10%</definedName>
    <definedName name="TaxXL">5%</definedName>
    <definedName name="test31">#N/A</definedName>
    <definedName name="test32">#N/A</definedName>
    <definedName name="test33">#N/A</definedName>
    <definedName name="test34">#N/A</definedName>
    <definedName name="test35">#N/A</definedName>
    <definedName name="test36">#N/A</definedName>
    <definedName name="test37">#N/A</definedName>
    <definedName name="test41">#N/A</definedName>
    <definedName name="test42">#N/A</definedName>
    <definedName name="test43">#N/A</definedName>
    <definedName name="test44">#N/A</definedName>
    <definedName name="test45">#N/A</definedName>
    <definedName name="test46">#N/A</definedName>
    <definedName name="test47">#N/A</definedName>
    <definedName name="zz">#N/A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92" l="1"/>
  <c r="H32" i="91"/>
  <c r="H32" i="72"/>
  <c r="J32" i="21"/>
  <c r="K32" i="21"/>
  <c r="H32" i="46"/>
  <c r="H32" i="22"/>
  <c r="H32" i="64"/>
  <c r="H32" i="14"/>
  <c r="H32" i="119"/>
  <c r="H32" i="18"/>
  <c r="H32" i="88"/>
  <c r="H32" i="128"/>
  <c r="H32" i="124"/>
  <c r="H32" i="112"/>
  <c r="H32" i="75"/>
  <c r="H32" i="77"/>
  <c r="H33" i="50"/>
  <c r="H32" i="19"/>
  <c r="H32" i="107"/>
  <c r="H32" i="38"/>
  <c r="H32" i="95"/>
  <c r="H32" i="11"/>
  <c r="H32" i="110"/>
  <c r="P2" i="40" l="1"/>
  <c r="Y2" i="40"/>
  <c r="H32" i="94"/>
  <c r="H32" i="48"/>
  <c r="N43" i="20"/>
  <c r="M43" i="20"/>
  <c r="O43" i="20" s="1"/>
  <c r="H32" i="67"/>
  <c r="H33" i="66"/>
  <c r="H32" i="8"/>
  <c r="H32" i="53"/>
  <c r="H32" i="80"/>
  <c r="H32" i="44"/>
  <c r="H32" i="104"/>
  <c r="H32" i="16"/>
  <c r="H32" i="61"/>
  <c r="H32" i="85"/>
  <c r="H32" i="65"/>
  <c r="H32" i="17"/>
  <c r="H33" i="43"/>
  <c r="H32" i="57"/>
  <c r="H32" i="24"/>
  <c r="H32" i="111"/>
  <c r="H32" i="109"/>
  <c r="H32" i="117"/>
  <c r="H32" i="121"/>
  <c r="H32" i="23"/>
  <c r="H32" i="125"/>
  <c r="H32" i="42"/>
  <c r="H31" i="48" l="1"/>
  <c r="H31" i="92"/>
  <c r="H31" i="91"/>
  <c r="H31" i="72"/>
  <c r="J31" i="21"/>
  <c r="K31" i="21" s="1"/>
  <c r="H31" i="67"/>
  <c r="H32" i="66"/>
  <c r="H31" i="8"/>
  <c r="H31" i="53"/>
  <c r="H31" i="80"/>
  <c r="H31" i="44"/>
  <c r="H31" i="46"/>
  <c r="H31" i="22"/>
  <c r="H31" i="64"/>
  <c r="H31" i="14"/>
  <c r="H31" i="119"/>
  <c r="H31" i="18"/>
  <c r="H31" i="88"/>
  <c r="H31" i="128"/>
  <c r="H31" i="124"/>
  <c r="H31" i="112"/>
  <c r="H31" i="75"/>
  <c r="H31" i="77"/>
  <c r="H32" i="50"/>
  <c r="H31" i="19"/>
  <c r="H31" i="104"/>
  <c r="H31" i="107"/>
  <c r="H31" i="38"/>
  <c r="H31" i="16"/>
  <c r="H31" i="61"/>
  <c r="H31" i="95"/>
  <c r="H31" i="94"/>
  <c r="H31" i="11"/>
  <c r="H31" i="85"/>
  <c r="H31" i="110"/>
  <c r="H31" i="65"/>
  <c r="H31" i="17"/>
  <c r="H32" i="43"/>
  <c r="H31" i="57"/>
  <c r="H31" i="24"/>
  <c r="H31" i="111"/>
  <c r="H31" i="109"/>
  <c r="H31" i="117"/>
  <c r="H31" i="121"/>
  <c r="H31" i="23"/>
  <c r="H31" i="125"/>
  <c r="H31" i="42"/>
  <c r="H30" i="48" l="1"/>
  <c r="H30" i="92"/>
  <c r="H30" i="91"/>
  <c r="H30" i="72"/>
  <c r="J30" i="21"/>
  <c r="K30" i="21" s="1"/>
  <c r="H30" i="67"/>
  <c r="H31" i="66"/>
  <c r="H30" i="8"/>
  <c r="H30" i="53"/>
  <c r="H30" i="80"/>
  <c r="H30" i="44"/>
  <c r="H30" i="46"/>
  <c r="H30" i="22"/>
  <c r="H30" i="64"/>
  <c r="H30" i="14"/>
  <c r="H30" i="119"/>
  <c r="H30" i="18"/>
  <c r="H30" i="88"/>
  <c r="H30" i="128"/>
  <c r="H30" i="124"/>
  <c r="H30" i="112"/>
  <c r="H30" i="75"/>
  <c r="H30" i="77"/>
  <c r="H31" i="50"/>
  <c r="H30" i="19"/>
  <c r="H30" i="104"/>
  <c r="H30" i="107"/>
  <c r="H30" i="38"/>
  <c r="H30" i="16"/>
  <c r="H30" i="61"/>
  <c r="H30" i="95"/>
  <c r="H30" i="94"/>
  <c r="H30" i="11"/>
  <c r="H30" i="85"/>
  <c r="H30" i="110"/>
  <c r="H30" i="65"/>
  <c r="H30" i="17"/>
  <c r="H31" i="43"/>
  <c r="H30" i="57"/>
  <c r="H30" i="24"/>
  <c r="H30" i="111"/>
  <c r="H30" i="109"/>
  <c r="H30" i="117"/>
  <c r="H30" i="121"/>
  <c r="H30" i="23"/>
  <c r="H30" i="125"/>
  <c r="H30" i="42"/>
  <c r="H29" i="48" l="1"/>
  <c r="H29" i="92"/>
  <c r="H29" i="91"/>
  <c r="H29" i="72"/>
  <c r="N39" i="20"/>
  <c r="M39" i="20"/>
  <c r="O39" i="20" s="1"/>
  <c r="N38" i="20"/>
  <c r="M38" i="20"/>
  <c r="O38" i="20" s="1"/>
  <c r="H29" i="44"/>
  <c r="H29" i="46"/>
  <c r="H29" i="22"/>
  <c r="H29" i="64"/>
  <c r="H29" i="14"/>
  <c r="H29" i="119"/>
  <c r="H29" i="18"/>
  <c r="H29" i="88"/>
  <c r="H29" i="128"/>
  <c r="H29" i="124"/>
  <c r="H29" i="112"/>
  <c r="H29" i="75"/>
  <c r="H29" i="77"/>
  <c r="H30" i="50"/>
  <c r="H29" i="19"/>
  <c r="H29" i="104"/>
  <c r="H29" i="107"/>
  <c r="H29" i="38"/>
  <c r="H29" i="16"/>
  <c r="H29" i="61"/>
  <c r="H29" i="95"/>
  <c r="H29" i="94"/>
  <c r="H29" i="11"/>
  <c r="H29" i="85"/>
  <c r="H29" i="110"/>
  <c r="J29" i="21" l="1"/>
  <c r="K29" i="21" s="1"/>
  <c r="H29" i="67"/>
  <c r="H30" i="66"/>
  <c r="H29" i="8"/>
  <c r="H29" i="53"/>
  <c r="H29" i="80"/>
  <c r="H29" i="65"/>
  <c r="H29" i="17"/>
  <c r="H30" i="43"/>
  <c r="H29" i="57"/>
  <c r="H29" i="24"/>
  <c r="H29" i="111"/>
  <c r="H29" i="109"/>
  <c r="H29" i="117"/>
  <c r="H29" i="121"/>
  <c r="H29" i="23"/>
  <c r="H29" i="125"/>
  <c r="H29" i="42"/>
  <c r="H14" i="72" l="1"/>
  <c r="H15" i="72"/>
  <c r="H16" i="72"/>
  <c r="H17" i="72"/>
  <c r="H18" i="72"/>
  <c r="H19" i="72"/>
  <c r="H20" i="72"/>
  <c r="H21" i="72"/>
  <c r="H22" i="72"/>
  <c r="H23" i="72"/>
  <c r="H24" i="72"/>
  <c r="H25" i="72"/>
  <c r="H26" i="72"/>
  <c r="H27" i="72"/>
  <c r="H28" i="72"/>
  <c r="H13" i="72"/>
  <c r="AS44" i="40" l="1"/>
  <c r="AR44" i="40"/>
  <c r="AQ44" i="40"/>
  <c r="AP44" i="40"/>
  <c r="AO44" i="40"/>
  <c r="AN44" i="40"/>
  <c r="AM44" i="40"/>
  <c r="AL44" i="40"/>
  <c r="AK44" i="40"/>
  <c r="AJ44" i="40"/>
  <c r="AI44" i="40"/>
  <c r="AH44" i="40"/>
  <c r="AS39" i="40"/>
  <c r="AR39" i="40"/>
  <c r="AQ39" i="40"/>
  <c r="AP39" i="40"/>
  <c r="AO39" i="40"/>
  <c r="AN39" i="40"/>
  <c r="AM39" i="40"/>
  <c r="AL39" i="40"/>
  <c r="AK39" i="40"/>
  <c r="AJ39" i="40"/>
  <c r="AI39" i="40"/>
  <c r="AH39" i="40"/>
  <c r="AS30" i="40"/>
  <c r="AR30" i="40"/>
  <c r="AQ30" i="40"/>
  <c r="AP30" i="40"/>
  <c r="AO30" i="40"/>
  <c r="AN30" i="40"/>
  <c r="AM30" i="40"/>
  <c r="AL30" i="40"/>
  <c r="AK30" i="40"/>
  <c r="AJ30" i="40"/>
  <c r="AI30" i="40"/>
  <c r="AH30" i="40"/>
  <c r="AS21" i="40"/>
  <c r="AR21" i="40"/>
  <c r="AQ21" i="40"/>
  <c r="AP21" i="40"/>
  <c r="AO21" i="40"/>
  <c r="AN21" i="40"/>
  <c r="AM21" i="40"/>
  <c r="AL21" i="40"/>
  <c r="AK21" i="40"/>
  <c r="AJ21" i="40"/>
  <c r="AI21" i="40"/>
  <c r="AH21" i="40"/>
  <c r="AS12" i="40"/>
  <c r="AR12" i="40"/>
  <c r="AQ12" i="40"/>
  <c r="AP12" i="40"/>
  <c r="AO12" i="40"/>
  <c r="AN12" i="40"/>
  <c r="AM12" i="40"/>
  <c r="AL12" i="40"/>
  <c r="AK12" i="40"/>
  <c r="AJ12" i="40"/>
  <c r="AI12" i="40"/>
  <c r="AH12" i="40"/>
  <c r="AG44" i="40"/>
  <c r="AF44" i="40"/>
  <c r="AE44" i="40"/>
  <c r="AD44" i="40"/>
  <c r="AC44" i="40"/>
  <c r="AB44" i="40"/>
  <c r="AA44" i="40"/>
  <c r="Z44" i="40"/>
  <c r="Y44" i="40"/>
  <c r="X44" i="40"/>
  <c r="W44" i="40"/>
  <c r="V44" i="40"/>
  <c r="U44" i="40"/>
  <c r="T44" i="40"/>
  <c r="S44" i="40"/>
  <c r="R44" i="40"/>
  <c r="Q44" i="40"/>
  <c r="P44" i="40"/>
  <c r="O44" i="40"/>
  <c r="N44" i="40"/>
  <c r="M44" i="40"/>
  <c r="L44" i="40"/>
  <c r="K44" i="40"/>
  <c r="J44" i="40"/>
  <c r="I44" i="40"/>
  <c r="H44" i="40"/>
  <c r="G44" i="40"/>
  <c r="F44" i="40"/>
  <c r="E44" i="40"/>
  <c r="AG39" i="40"/>
  <c r="AF39" i="40"/>
  <c r="AE39" i="40"/>
  <c r="AD39" i="40"/>
  <c r="AC39" i="40"/>
  <c r="AB39" i="40"/>
  <c r="AA39" i="40"/>
  <c r="Z39" i="40"/>
  <c r="Y39" i="40"/>
  <c r="X39" i="40"/>
  <c r="W39" i="40"/>
  <c r="V39" i="40"/>
  <c r="U39" i="40"/>
  <c r="T39" i="40"/>
  <c r="S39" i="40"/>
  <c r="R39" i="40"/>
  <c r="Q39" i="40"/>
  <c r="O39" i="40"/>
  <c r="N39" i="40"/>
  <c r="M39" i="40"/>
  <c r="L39" i="40"/>
  <c r="K39" i="40"/>
  <c r="J39" i="40"/>
  <c r="I39" i="40"/>
  <c r="H39" i="40"/>
  <c r="G39" i="40"/>
  <c r="F39" i="40"/>
  <c r="E39" i="40"/>
  <c r="P33" i="40"/>
  <c r="P39" i="40" s="1"/>
  <c r="AG30" i="40"/>
  <c r="AF30" i="40"/>
  <c r="AE30" i="40"/>
  <c r="AD30" i="40"/>
  <c r="AC30" i="40"/>
  <c r="AB30" i="40"/>
  <c r="AA30" i="40"/>
  <c r="Z30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AG21" i="40"/>
  <c r="AF21" i="40"/>
  <c r="AE21" i="40"/>
  <c r="AD21" i="40"/>
  <c r="AC21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F21" i="40"/>
  <c r="E21" i="40"/>
  <c r="AG12" i="40"/>
  <c r="AF12" i="40"/>
  <c r="AE12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O12" i="40"/>
  <c r="N12" i="40"/>
  <c r="M12" i="40"/>
  <c r="L12" i="40"/>
  <c r="K12" i="40"/>
  <c r="J12" i="40"/>
  <c r="I12" i="40"/>
  <c r="H12" i="40"/>
  <c r="G12" i="40"/>
  <c r="F12" i="40"/>
  <c r="E12" i="40"/>
  <c r="P6" i="40"/>
  <c r="P12" i="40" s="1"/>
  <c r="BE44" i="40" l="1"/>
  <c r="BD44" i="40"/>
  <c r="BC44" i="40"/>
  <c r="BE39" i="40"/>
  <c r="BD39" i="40"/>
  <c r="BC39" i="40"/>
  <c r="BE30" i="40"/>
  <c r="BD30" i="40"/>
  <c r="BC30" i="40"/>
  <c r="BE21" i="40"/>
  <c r="BC21" i="40"/>
  <c r="BD17" i="40"/>
  <c r="BD21" i="40" s="1"/>
  <c r="BD12" i="40"/>
  <c r="BC12" i="40"/>
  <c r="BE8" i="40"/>
  <c r="BE12" i="40" s="1"/>
  <c r="BB44" i="40"/>
  <c r="BA44" i="40"/>
  <c r="AZ44" i="40"/>
  <c r="AY44" i="40"/>
  <c r="AX44" i="40"/>
  <c r="AW44" i="40"/>
  <c r="AV44" i="40"/>
  <c r="BB39" i="40"/>
  <c r="BA39" i="40"/>
  <c r="AZ39" i="40"/>
  <c r="AY39" i="40"/>
  <c r="AX39" i="40"/>
  <c r="AW39" i="40"/>
  <c r="AV39" i="40"/>
  <c r="BB30" i="40"/>
  <c r="BA30" i="40"/>
  <c r="AZ30" i="40"/>
  <c r="AY30" i="40"/>
  <c r="AX30" i="40"/>
  <c r="AW30" i="40"/>
  <c r="AV30" i="40"/>
  <c r="BB21" i="40"/>
  <c r="BA21" i="40"/>
  <c r="AZ21" i="40"/>
  <c r="AY21" i="40"/>
  <c r="AX21" i="40"/>
  <c r="AW21" i="40"/>
  <c r="AV21" i="40"/>
  <c r="BB12" i="40"/>
  <c r="BA12" i="40"/>
  <c r="AZ12" i="40"/>
  <c r="AY12" i="40"/>
  <c r="AX12" i="40"/>
  <c r="AW12" i="40"/>
  <c r="AV12" i="40"/>
  <c r="W49" i="40"/>
  <c r="W50" i="40"/>
  <c r="W2" i="40"/>
  <c r="BE2" i="40" l="1"/>
  <c r="BD2" i="40"/>
  <c r="BC2" i="40"/>
  <c r="BB2" i="40"/>
  <c r="BA2" i="40"/>
  <c r="AZ2" i="40"/>
  <c r="AY2" i="40"/>
  <c r="AX2" i="40"/>
  <c r="AW2" i="40"/>
  <c r="AV2" i="40"/>
  <c r="AU2" i="40"/>
  <c r="AT2" i="40"/>
  <c r="AS2" i="40"/>
  <c r="AR2" i="40"/>
  <c r="AQ2" i="40"/>
  <c r="AP2" i="40"/>
  <c r="AO2" i="40"/>
  <c r="AN2" i="40"/>
  <c r="AM2" i="40"/>
  <c r="AL2" i="40"/>
  <c r="AK2" i="40"/>
  <c r="AJ2" i="40"/>
  <c r="AI2" i="40"/>
  <c r="AH2" i="40"/>
  <c r="AG2" i="40"/>
  <c r="AF2" i="40"/>
  <c r="AE2" i="40"/>
  <c r="AD2" i="40"/>
  <c r="AC2" i="40"/>
  <c r="AB2" i="40"/>
  <c r="AA2" i="40"/>
  <c r="Z2" i="40"/>
  <c r="H28" i="46"/>
  <c r="H28" i="22"/>
  <c r="H28" i="64"/>
  <c r="H28" i="48" l="1"/>
  <c r="H28" i="92"/>
  <c r="H28" i="91"/>
  <c r="K37" i="20"/>
  <c r="K38" i="20"/>
  <c r="J28" i="21" l="1"/>
  <c r="K28" i="21"/>
  <c r="H28" i="67"/>
  <c r="H29" i="66"/>
  <c r="H28" i="8"/>
  <c r="H28" i="53"/>
  <c r="H28" i="80"/>
  <c r="H28" i="44"/>
  <c r="H28" i="14"/>
  <c r="H28" i="119"/>
  <c r="H28" i="18"/>
  <c r="H28" i="88"/>
  <c r="H28" i="128"/>
  <c r="H28" i="124"/>
  <c r="H28" i="112"/>
  <c r="H28" i="75"/>
  <c r="H28" i="77"/>
  <c r="H29" i="50"/>
  <c r="H28" i="19"/>
  <c r="H28" i="104"/>
  <c r="H28" i="107"/>
  <c r="H28" i="38"/>
  <c r="H28" i="16"/>
  <c r="H28" i="61"/>
  <c r="H28" i="95"/>
  <c r="H28" i="94"/>
  <c r="H28" i="11"/>
  <c r="H28" i="85"/>
  <c r="H28" i="110"/>
  <c r="H28" i="65"/>
  <c r="H28" i="17"/>
  <c r="H29" i="43"/>
  <c r="H28" i="57"/>
  <c r="H28" i="24" l="1"/>
  <c r="H28" i="111"/>
  <c r="H28" i="109"/>
  <c r="H28" i="117"/>
  <c r="H28" i="121"/>
  <c r="H28" i="23"/>
  <c r="H28" i="125"/>
  <c r="H28" i="42"/>
  <c r="H27" i="92" l="1"/>
  <c r="H27" i="91"/>
  <c r="H27" i="53"/>
  <c r="H27" i="46"/>
  <c r="H27" i="22"/>
  <c r="H27" i="64"/>
  <c r="H27" i="14"/>
  <c r="H27" i="119"/>
  <c r="H27" i="18"/>
  <c r="H27" i="88"/>
  <c r="H27" i="128"/>
  <c r="H27" i="124"/>
  <c r="H27" i="112"/>
  <c r="H27" i="77"/>
  <c r="H27" i="104"/>
  <c r="H28" i="43"/>
  <c r="H27" i="43"/>
  <c r="H26" i="43"/>
  <c r="H25" i="43"/>
  <c r="H24" i="43"/>
  <c r="H23" i="43"/>
  <c r="H22" i="43"/>
  <c r="H21" i="43"/>
  <c r="H20" i="43"/>
  <c r="H19" i="43"/>
  <c r="H18" i="43"/>
  <c r="H17" i="43"/>
  <c r="H16" i="43"/>
  <c r="H15" i="43"/>
  <c r="H14" i="43"/>
  <c r="H13" i="43"/>
  <c r="H12" i="43"/>
  <c r="K36" i="20" l="1"/>
  <c r="K35" i="20"/>
  <c r="K34" i="20"/>
  <c r="K33" i="20"/>
  <c r="H27" i="19"/>
  <c r="H27" i="107"/>
  <c r="H27" i="38"/>
  <c r="H27" i="16"/>
  <c r="H27" i="110"/>
  <c r="H27" i="23"/>
  <c r="M37" i="78"/>
  <c r="M36" i="78"/>
  <c r="M35" i="78"/>
  <c r="M34" i="78"/>
  <c r="H27" i="48" l="1"/>
  <c r="J27" i="21"/>
  <c r="K27" i="21" s="1"/>
  <c r="H27" i="67"/>
  <c r="H28" i="66"/>
  <c r="H27" i="66"/>
  <c r="H27" i="8"/>
  <c r="H27" i="80"/>
  <c r="H27" i="44"/>
  <c r="H27" i="75"/>
  <c r="H28" i="50"/>
  <c r="H27" i="50"/>
  <c r="H27" i="61"/>
  <c r="H27" i="95"/>
  <c r="H27" i="94"/>
  <c r="H27" i="11"/>
  <c r="H27" i="85"/>
  <c r="H27" i="65"/>
  <c r="H27" i="17"/>
  <c r="H27" i="57"/>
  <c r="H27" i="24"/>
  <c r="H27" i="111"/>
  <c r="H27" i="109"/>
  <c r="H27" i="117"/>
  <c r="H27" i="121"/>
  <c r="H27" i="125"/>
  <c r="H27" i="42"/>
  <c r="H26" i="17" l="1"/>
  <c r="H26" i="48" l="1"/>
  <c r="H26" i="92"/>
  <c r="H26" i="91"/>
  <c r="J26" i="21"/>
  <c r="K26" i="21" s="1"/>
  <c r="H26" i="44"/>
  <c r="H26" i="46"/>
  <c r="H26" i="22"/>
  <c r="H26" i="64"/>
  <c r="H26" i="14"/>
  <c r="H26" i="119"/>
  <c r="H26" i="18"/>
  <c r="H26" i="88"/>
  <c r="H26" i="128"/>
  <c r="H26" i="124"/>
  <c r="H26" i="112"/>
  <c r="H26" i="75"/>
  <c r="H26" i="77"/>
  <c r="H26" i="19"/>
  <c r="H26" i="104"/>
  <c r="H26" i="107"/>
  <c r="H26" i="38"/>
  <c r="H26" i="16"/>
  <c r="H26" i="61"/>
  <c r="H26" i="95"/>
  <c r="H26" i="94"/>
  <c r="H26" i="11"/>
  <c r="H26" i="85"/>
  <c r="J37" i="110"/>
  <c r="J36" i="110"/>
  <c r="J35" i="110"/>
  <c r="J34" i="110"/>
  <c r="J33" i="110"/>
  <c r="J32" i="110"/>
  <c r="J31" i="110"/>
  <c r="J30" i="110"/>
  <c r="J29" i="110"/>
  <c r="J28" i="110"/>
  <c r="J27" i="110"/>
  <c r="J26" i="110"/>
  <c r="J25" i="110"/>
  <c r="J24" i="110"/>
  <c r="J23" i="110"/>
  <c r="J22" i="110"/>
  <c r="J21" i="110"/>
  <c r="J20" i="110"/>
  <c r="J19" i="110"/>
  <c r="J18" i="110"/>
  <c r="J17" i="110"/>
  <c r="J16" i="110"/>
  <c r="J15" i="110"/>
  <c r="J14" i="110"/>
  <c r="J13" i="110"/>
  <c r="J12" i="110"/>
  <c r="J11" i="110"/>
  <c r="J10" i="110"/>
  <c r="J9" i="110"/>
  <c r="J8" i="110"/>
  <c r="H26" i="110"/>
  <c r="H26" i="23"/>
  <c r="H26" i="125"/>
  <c r="V2" i="40" l="1"/>
  <c r="U2" i="40"/>
  <c r="T2" i="40"/>
  <c r="S2" i="40"/>
  <c r="R2" i="40"/>
  <c r="Q2" i="40"/>
  <c r="O2" i="40"/>
  <c r="N2" i="40"/>
  <c r="M2" i="40"/>
  <c r="L2" i="40"/>
  <c r="K2" i="40"/>
  <c r="J2" i="40"/>
  <c r="I2" i="40"/>
  <c r="H2" i="40"/>
  <c r="G2" i="40"/>
  <c r="F2" i="40"/>
  <c r="E2" i="40"/>
  <c r="X2" i="40"/>
  <c r="ER2" i="41" l="1"/>
  <c r="H26" i="67" l="1"/>
  <c r="H26" i="8"/>
  <c r="H26" i="53"/>
  <c r="H26" i="80"/>
  <c r="H26" i="65"/>
  <c r="H26" i="57"/>
  <c r="H26" i="24"/>
  <c r="H26" i="111"/>
  <c r="H26" i="109"/>
  <c r="H26" i="117"/>
  <c r="H26" i="121" l="1"/>
  <c r="H26" i="42"/>
  <c r="H25" i="92" l="1"/>
  <c r="H25" i="91"/>
  <c r="H25" i="46"/>
  <c r="H25" i="22"/>
  <c r="H25" i="64"/>
  <c r="H25" i="14"/>
  <c r="H25" i="119"/>
  <c r="H25" i="18"/>
  <c r="H25" i="88"/>
  <c r="H25" i="128"/>
  <c r="H25" i="124"/>
  <c r="H25" i="112"/>
  <c r="H25" i="75"/>
  <c r="H25" i="19"/>
  <c r="H25" i="104"/>
  <c r="H25" i="38"/>
  <c r="H25" i="125"/>
  <c r="H25" i="48" l="1"/>
  <c r="J25" i="21"/>
  <c r="K25" i="21" s="1"/>
  <c r="H25" i="67"/>
  <c r="H26" i="66"/>
  <c r="H25" i="8"/>
  <c r="H25" i="53"/>
  <c r="H25" i="80"/>
  <c r="J25" i="80" s="1"/>
  <c r="K25" i="80" s="1"/>
  <c r="H25" i="44"/>
  <c r="H25" i="77"/>
  <c r="H26" i="50"/>
  <c r="H25" i="107"/>
  <c r="H25" i="16"/>
  <c r="H25" i="61"/>
  <c r="H25" i="95"/>
  <c r="H25" i="94"/>
  <c r="H25" i="11"/>
  <c r="H25" i="85"/>
  <c r="H25" i="65"/>
  <c r="H25" i="17"/>
  <c r="H25" i="57"/>
  <c r="H25" i="24"/>
  <c r="H25" i="111"/>
  <c r="H25" i="109"/>
  <c r="H25" i="117"/>
  <c r="H25" i="121"/>
  <c r="H25" i="23"/>
  <c r="H25" i="42"/>
  <c r="H24" i="48" l="1"/>
  <c r="H24" i="92"/>
  <c r="H24" i="91"/>
  <c r="J24" i="21"/>
  <c r="K24" i="21" s="1"/>
  <c r="H24" i="67"/>
  <c r="H25" i="66"/>
  <c r="H24" i="46"/>
  <c r="H24" i="22"/>
  <c r="H24" i="64"/>
  <c r="H24" i="14"/>
  <c r="H24" i="119"/>
  <c r="H24" i="18"/>
  <c r="H24" i="88"/>
  <c r="H24" i="128"/>
  <c r="H24" i="124"/>
  <c r="H24" i="112"/>
  <c r="H24" i="75"/>
  <c r="H24" i="77"/>
  <c r="H25" i="50"/>
  <c r="H24" i="19"/>
  <c r="H24" i="104"/>
  <c r="H24" i="107"/>
  <c r="H24" i="38"/>
  <c r="H24" i="94"/>
  <c r="H24" i="17"/>
  <c r="H24" i="125"/>
  <c r="H24" i="8" l="1"/>
  <c r="H24" i="53"/>
  <c r="H24" i="80"/>
  <c r="H24" i="44"/>
  <c r="H24" i="16"/>
  <c r="H24" i="61"/>
  <c r="H24" i="95"/>
  <c r="H24" i="11"/>
  <c r="H24" i="85"/>
  <c r="H24" i="65"/>
  <c r="H24" i="57"/>
  <c r="H24" i="24"/>
  <c r="H24" i="111"/>
  <c r="H24" i="109"/>
  <c r="H24" i="117"/>
  <c r="H24" i="121"/>
  <c r="H24" i="23"/>
  <c r="H24" i="42"/>
  <c r="H23" i="88" l="1"/>
  <c r="H22" i="88"/>
  <c r="H23" i="111" l="1"/>
  <c r="H22" i="111"/>
  <c r="M30" i="78"/>
  <c r="M29" i="78"/>
  <c r="K31" i="20" l="1"/>
  <c r="K30" i="20"/>
  <c r="K29" i="20"/>
  <c r="H23" i="48" l="1"/>
  <c r="H23" i="92"/>
  <c r="H23" i="91"/>
  <c r="J23" i="21"/>
  <c r="K23" i="21" s="1"/>
  <c r="H23" i="67"/>
  <c r="H24" i="66"/>
  <c r="H23" i="8"/>
  <c r="H23" i="53"/>
  <c r="H23" i="80"/>
  <c r="H23" i="44"/>
  <c r="H23" i="46"/>
  <c r="H23" i="22"/>
  <c r="H23" i="64"/>
  <c r="H23" i="14"/>
  <c r="H23" i="119"/>
  <c r="H23" i="18"/>
  <c r="H23" i="128"/>
  <c r="H23" i="124"/>
  <c r="H23" i="112"/>
  <c r="H23" i="75"/>
  <c r="H23" i="77"/>
  <c r="H24" i="50"/>
  <c r="H23" i="19"/>
  <c r="H22" i="19"/>
  <c r="H21" i="19"/>
  <c r="H23" i="104"/>
  <c r="H23" i="107"/>
  <c r="H22" i="107"/>
  <c r="H23" i="38"/>
  <c r="H22" i="38"/>
  <c r="H23" i="16"/>
  <c r="H23" i="61"/>
  <c r="H23" i="95"/>
  <c r="H23" i="94"/>
  <c r="H23" i="11"/>
  <c r="H23" i="85"/>
  <c r="H23" i="65"/>
  <c r="H23" i="17"/>
  <c r="H23" i="57"/>
  <c r="H23" i="24"/>
  <c r="H22" i="24"/>
  <c r="H23" i="109"/>
  <c r="H23" i="117"/>
  <c r="H23" i="121"/>
  <c r="H22" i="121"/>
  <c r="H23" i="23"/>
  <c r="H22" i="23"/>
  <c r="H23" i="125"/>
  <c r="H23" i="42"/>
  <c r="K28" i="20" l="1"/>
  <c r="K27" i="20"/>
  <c r="J22" i="72"/>
  <c r="K22" i="72" s="1"/>
  <c r="H22" i="48" l="1"/>
  <c r="H22" i="92"/>
  <c r="H22" i="91"/>
  <c r="J22" i="21"/>
  <c r="K22" i="21" s="1"/>
  <c r="H22" i="67"/>
  <c r="H23" i="66"/>
  <c r="H22" i="8"/>
  <c r="H22" i="53"/>
  <c r="H22" i="80"/>
  <c r="H22" i="44"/>
  <c r="H22" i="46"/>
  <c r="H22" i="22"/>
  <c r="H22" i="64"/>
  <c r="H22" i="14"/>
  <c r="H22" i="119"/>
  <c r="H22" i="18"/>
  <c r="H22" i="128"/>
  <c r="H22" i="124"/>
  <c r="H22" i="112"/>
  <c r="H22" i="75"/>
  <c r="H22" i="77"/>
  <c r="H23" i="50"/>
  <c r="H22" i="104"/>
  <c r="H22" i="16"/>
  <c r="H22" i="61"/>
  <c r="H22" i="95"/>
  <c r="H22" i="94"/>
  <c r="H22" i="11"/>
  <c r="H22" i="85"/>
  <c r="H22" i="65"/>
  <c r="H22" i="17"/>
  <c r="H22" i="57"/>
  <c r="H22" i="109"/>
  <c r="H22" i="117"/>
  <c r="H22" i="125"/>
  <c r="H22" i="42"/>
  <c r="K26" i="20" l="1"/>
  <c r="K25" i="20"/>
  <c r="H11" i="72"/>
  <c r="J11" i="72" s="1"/>
  <c r="K11" i="72" s="1"/>
  <c r="J12" i="72"/>
  <c r="K12" i="72" s="1"/>
  <c r="J13" i="72"/>
  <c r="K13" i="72" s="1"/>
  <c r="J14" i="72"/>
  <c r="K14" i="72" s="1"/>
  <c r="J15" i="72"/>
  <c r="K15" i="72"/>
  <c r="J16" i="72"/>
  <c r="K16" i="72" s="1"/>
  <c r="J17" i="72"/>
  <c r="K17" i="72" s="1"/>
  <c r="J18" i="72"/>
  <c r="K18" i="72"/>
  <c r="J19" i="72"/>
  <c r="K19" i="72" s="1"/>
  <c r="J20" i="72"/>
  <c r="K20" i="72" s="1"/>
  <c r="J21" i="72"/>
  <c r="K21" i="72" s="1"/>
  <c r="H21" i="77"/>
  <c r="H20" i="77"/>
  <c r="H19" i="77"/>
  <c r="H18" i="77"/>
  <c r="H17" i="77"/>
  <c r="H16" i="77"/>
  <c r="H20" i="19"/>
  <c r="H19" i="19"/>
  <c r="H18" i="19"/>
  <c r="H17" i="19"/>
  <c r="H16" i="19"/>
  <c r="H15" i="19"/>
  <c r="H21" i="104"/>
  <c r="H20" i="104"/>
  <c r="H19" i="104"/>
  <c r="H18" i="104"/>
  <c r="H17" i="104"/>
  <c r="H16" i="104"/>
  <c r="H21" i="107"/>
  <c r="H20" i="107"/>
  <c r="H19" i="107"/>
  <c r="H18" i="107"/>
  <c r="H17" i="107"/>
  <c r="H16" i="107"/>
  <c r="H21" i="17"/>
  <c r="H20" i="17"/>
  <c r="H19" i="17"/>
  <c r="H18" i="17"/>
  <c r="H17" i="17"/>
  <c r="Y50" i="40" l="1"/>
  <c r="Y49" i="40"/>
  <c r="H21" i="92" l="1"/>
  <c r="H21" i="91"/>
  <c r="K22" i="20"/>
  <c r="K24" i="20"/>
  <c r="H21" i="46"/>
  <c r="H21" i="22"/>
  <c r="H21" i="64"/>
  <c r="H21" i="14"/>
  <c r="H21" i="119"/>
  <c r="H21" i="18"/>
  <c r="H21" i="88"/>
  <c r="H21" i="128"/>
  <c r="H21" i="124"/>
  <c r="H21" i="112"/>
  <c r="H21" i="38"/>
  <c r="H20" i="38"/>
  <c r="H19" i="38"/>
  <c r="H18" i="38"/>
  <c r="H17" i="38"/>
  <c r="H16" i="38"/>
  <c r="H21" i="16"/>
  <c r="H21" i="125"/>
  <c r="H21" i="67" l="1"/>
  <c r="H22" i="66"/>
  <c r="H21" i="8"/>
  <c r="H21" i="53"/>
  <c r="H21" i="80"/>
  <c r="H21" i="44"/>
  <c r="H22" i="50"/>
  <c r="H21" i="61"/>
  <c r="H21" i="95"/>
  <c r="H21" i="94"/>
  <c r="H21" i="11"/>
  <c r="H21" i="85"/>
  <c r="H21" i="65"/>
  <c r="H21" i="57"/>
  <c r="H21" i="24"/>
  <c r="H21" i="111"/>
  <c r="H21" i="109"/>
  <c r="H21" i="117"/>
  <c r="H21" i="121"/>
  <c r="H21" i="23"/>
  <c r="H20" i="23"/>
  <c r="H21" i="42"/>
  <c r="J21" i="53" l="1"/>
  <c r="K21" i="53" s="1"/>
  <c r="I19" i="75"/>
  <c r="I20" i="75" s="1"/>
  <c r="H21" i="75" s="1"/>
  <c r="H19" i="75"/>
  <c r="H18" i="75"/>
  <c r="H17" i="75"/>
  <c r="H16" i="75"/>
  <c r="H20" i="75" l="1"/>
  <c r="H21" i="48"/>
  <c r="H20" i="92"/>
  <c r="H20" i="91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H20" i="46"/>
  <c r="H20" i="22"/>
  <c r="H20" i="64"/>
  <c r="H20" i="14"/>
  <c r="H20" i="119"/>
  <c r="H20" i="18"/>
  <c r="H20" i="88"/>
  <c r="H20" i="128"/>
  <c r="H20" i="124"/>
  <c r="H20" i="112"/>
  <c r="H20" i="16"/>
  <c r="H20" i="125"/>
  <c r="H20" i="11" l="1"/>
  <c r="H20" i="48"/>
  <c r="H20" i="67"/>
  <c r="H21" i="66"/>
  <c r="H20" i="8"/>
  <c r="H20" i="80"/>
  <c r="H20" i="44"/>
  <c r="H21" i="50"/>
  <c r="H20" i="61"/>
  <c r="H20" i="95"/>
  <c r="H20" i="94"/>
  <c r="H20" i="85"/>
  <c r="H20" i="65"/>
  <c r="J20" i="65" s="1"/>
  <c r="K20" i="65" s="1"/>
  <c r="H20" i="57"/>
  <c r="H20" i="24"/>
  <c r="H20" i="111"/>
  <c r="H20" i="109"/>
  <c r="H20" i="117"/>
  <c r="H20" i="121"/>
  <c r="H20" i="42"/>
  <c r="K21" i="20" l="1"/>
  <c r="K20" i="20"/>
  <c r="K19" i="20"/>
  <c r="K18" i="20"/>
  <c r="K17" i="20"/>
  <c r="K16" i="20"/>
  <c r="K15" i="20"/>
  <c r="K14" i="20"/>
  <c r="K13" i="20"/>
  <c r="K12" i="20"/>
  <c r="H19" i="91"/>
  <c r="J19" i="21"/>
  <c r="K19" i="21" s="1"/>
  <c r="H19" i="92"/>
  <c r="H20" i="53"/>
  <c r="H19" i="46"/>
  <c r="H19" i="22"/>
  <c r="H19" i="64"/>
  <c r="H19" i="14"/>
  <c r="H19" i="119"/>
  <c r="H19" i="18"/>
  <c r="H19" i="88"/>
  <c r="H19" i="128"/>
  <c r="H19" i="112"/>
  <c r="H19" i="124"/>
  <c r="H19" i="125"/>
  <c r="H19" i="48"/>
  <c r="H19" i="67"/>
  <c r="J19" i="67" s="1"/>
  <c r="K19" i="67" s="1"/>
  <c r="H20" i="66"/>
  <c r="H19" i="8"/>
  <c r="J19" i="8" s="1"/>
  <c r="K19" i="8" s="1"/>
  <c r="H19" i="53"/>
  <c r="J19" i="53"/>
  <c r="K19" i="53"/>
  <c r="H19" i="80"/>
  <c r="J19" i="80" s="1"/>
  <c r="K19" i="80" s="1"/>
  <c r="H19" i="44"/>
  <c r="J19" i="44" s="1"/>
  <c r="K19" i="44" s="1"/>
  <c r="H20" i="50"/>
  <c r="H19" i="16"/>
  <c r="J19" i="16"/>
  <c r="K19" i="16" s="1"/>
  <c r="H19" i="61"/>
  <c r="H19" i="95"/>
  <c r="H19" i="94"/>
  <c r="H19" i="11"/>
  <c r="H19" i="85"/>
  <c r="H19" i="65"/>
  <c r="J19" i="65" s="1"/>
  <c r="K19" i="65" s="1"/>
  <c r="H19" i="57"/>
  <c r="H19" i="24"/>
  <c r="H19" i="111"/>
  <c r="H19" i="109"/>
  <c r="H19" i="117"/>
  <c r="H19" i="121"/>
  <c r="H19" i="23"/>
  <c r="H19" i="42"/>
  <c r="H18" i="46" l="1"/>
  <c r="H18" i="22"/>
  <c r="H18" i="92" l="1"/>
  <c r="H18" i="91"/>
  <c r="H18" i="64"/>
  <c r="H18" i="14"/>
  <c r="H18" i="119"/>
  <c r="H18" i="18"/>
  <c r="H18" i="88"/>
  <c r="H18" i="128"/>
  <c r="H18" i="124"/>
  <c r="H18" i="112"/>
  <c r="J18" i="107"/>
  <c r="H18" i="125"/>
  <c r="H18" i="48"/>
  <c r="J18" i="21"/>
  <c r="K18" i="21" s="1"/>
  <c r="H18" i="67"/>
  <c r="J18" i="67" s="1"/>
  <c r="K18" i="67" s="1"/>
  <c r="H19" i="66"/>
  <c r="H18" i="8"/>
  <c r="H18" i="53"/>
  <c r="H18" i="80"/>
  <c r="H18" i="44"/>
  <c r="H19" i="50"/>
  <c r="H18" i="16"/>
  <c r="H18" i="61"/>
  <c r="H18" i="95"/>
  <c r="H18" i="94"/>
  <c r="H18" i="11"/>
  <c r="H18" i="85"/>
  <c r="H18" i="65"/>
  <c r="J18" i="65" s="1"/>
  <c r="K18" i="65" s="1"/>
  <c r="H18" i="57"/>
  <c r="H18" i="24"/>
  <c r="H18" i="111"/>
  <c r="H18" i="109"/>
  <c r="H18" i="117"/>
  <c r="H18" i="121"/>
  <c r="H18" i="23"/>
  <c r="H18" i="42"/>
  <c r="H17" i="92" l="1"/>
  <c r="H17" i="91"/>
  <c r="H10" i="72"/>
  <c r="J10" i="72" s="1"/>
  <c r="K10" i="72" s="1"/>
  <c r="H9" i="72"/>
  <c r="J9" i="72" s="1"/>
  <c r="K9" i="72" s="1"/>
  <c r="H8" i="72"/>
  <c r="J8" i="72" s="1"/>
  <c r="K8" i="72" s="1"/>
  <c r="C4" i="72"/>
  <c r="B7" i="72" s="1"/>
  <c r="J37" i="72"/>
  <c r="K37" i="72" s="1"/>
  <c r="J36" i="72"/>
  <c r="K36" i="72" s="1"/>
  <c r="J35" i="72"/>
  <c r="K35" i="72" s="1"/>
  <c r="J34" i="72"/>
  <c r="K34" i="72" s="1"/>
  <c r="J33" i="72"/>
  <c r="K33" i="72" s="1"/>
  <c r="J32" i="72"/>
  <c r="K32" i="72" s="1"/>
  <c r="J31" i="72"/>
  <c r="K31" i="72" s="1"/>
  <c r="J30" i="72"/>
  <c r="K30" i="72" s="1"/>
  <c r="J29" i="72"/>
  <c r="K29" i="72" s="1"/>
  <c r="J28" i="72"/>
  <c r="K28" i="72" s="1"/>
  <c r="J27" i="72"/>
  <c r="K27" i="72" s="1"/>
  <c r="J26" i="72"/>
  <c r="K26" i="72" s="1"/>
  <c r="J25" i="72"/>
  <c r="K25" i="72" s="1"/>
  <c r="J24" i="72"/>
  <c r="K24" i="72" s="1"/>
  <c r="J23" i="72"/>
  <c r="K23" i="72" s="1"/>
  <c r="A8" i="72"/>
  <c r="A9" i="72" s="1"/>
  <c r="A10" i="72" s="1"/>
  <c r="A11" i="72" s="1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J7" i="72"/>
  <c r="J17" i="21"/>
  <c r="K17" i="21" s="1"/>
  <c r="H17" i="46"/>
  <c r="H17" i="22"/>
  <c r="H17" i="64"/>
  <c r="H17" i="14"/>
  <c r="H17" i="119"/>
  <c r="H17" i="18"/>
  <c r="H17" i="88"/>
  <c r="H17" i="128"/>
  <c r="H17" i="124"/>
  <c r="H17" i="112"/>
  <c r="H17" i="125"/>
  <c r="J39" i="72" l="1"/>
  <c r="B8" i="72"/>
  <c r="C7" i="72"/>
  <c r="E7" i="72" s="1"/>
  <c r="G7" i="72" s="1"/>
  <c r="K7" i="72"/>
  <c r="H17" i="95"/>
  <c r="H17" i="48"/>
  <c r="H17" i="67"/>
  <c r="H18" i="66"/>
  <c r="H17" i="8"/>
  <c r="H17" i="53"/>
  <c r="H17" i="80"/>
  <c r="H17" i="44"/>
  <c r="H18" i="50"/>
  <c r="J18" i="50" s="1"/>
  <c r="H17" i="16"/>
  <c r="H17" i="61"/>
  <c r="H17" i="94"/>
  <c r="H17" i="11"/>
  <c r="H17" i="85"/>
  <c r="H17" i="65"/>
  <c r="H17" i="57"/>
  <c r="H17" i="24"/>
  <c r="H16" i="24"/>
  <c r="H17" i="111"/>
  <c r="H17" i="109"/>
  <c r="H17" i="117"/>
  <c r="H17" i="121"/>
  <c r="H17" i="23"/>
  <c r="H17" i="42"/>
  <c r="K39" i="72" l="1"/>
  <c r="K40" i="72" s="1"/>
  <c r="K4" i="72"/>
  <c r="C8" i="72"/>
  <c r="E8" i="72" s="1"/>
  <c r="G8" i="72" s="1"/>
  <c r="B9" i="72"/>
  <c r="H16" i="48"/>
  <c r="H16" i="92"/>
  <c r="H16" i="91"/>
  <c r="J16" i="21"/>
  <c r="K16" i="21" s="1"/>
  <c r="H16" i="46"/>
  <c r="H16" i="22"/>
  <c r="H16" i="64"/>
  <c r="H16" i="14"/>
  <c r="H16" i="119"/>
  <c r="H16" i="18"/>
  <c r="H16" i="88"/>
  <c r="H16" i="128"/>
  <c r="H16" i="124"/>
  <c r="H16" i="112"/>
  <c r="H17" i="50"/>
  <c r="H16" i="16"/>
  <c r="H16" i="61"/>
  <c r="H16" i="95"/>
  <c r="H16" i="94"/>
  <c r="H16" i="11"/>
  <c r="H16" i="85"/>
  <c r="H16" i="17"/>
  <c r="H16" i="125"/>
  <c r="B10" i="72" l="1"/>
  <c r="C9" i="72"/>
  <c r="E9" i="72" s="1"/>
  <c r="G9" i="72" s="1"/>
  <c r="H16" i="67"/>
  <c r="H17" i="66"/>
  <c r="H16" i="8"/>
  <c r="H16" i="53"/>
  <c r="H16" i="80"/>
  <c r="H16" i="44"/>
  <c r="H16" i="65"/>
  <c r="H16" i="57"/>
  <c r="H16" i="111"/>
  <c r="H16" i="109"/>
  <c r="H16" i="117"/>
  <c r="H16" i="121"/>
  <c r="H16" i="23"/>
  <c r="O21" i="78"/>
  <c r="P21" i="78" s="1"/>
  <c r="H16" i="42"/>
  <c r="C10" i="72" l="1"/>
  <c r="E10" i="72" s="1"/>
  <c r="G10" i="72" s="1"/>
  <c r="B11" i="72"/>
  <c r="H15" i="92"/>
  <c r="H15" i="91"/>
  <c r="H15" i="46"/>
  <c r="H15" i="22"/>
  <c r="H15" i="64"/>
  <c r="H15" i="14"/>
  <c r="H15" i="119"/>
  <c r="H15" i="18"/>
  <c r="H15" i="88"/>
  <c r="H15" i="128"/>
  <c r="H15" i="124"/>
  <c r="H15" i="112"/>
  <c r="H15" i="75"/>
  <c r="H15" i="77"/>
  <c r="H15" i="104"/>
  <c r="H15" i="107"/>
  <c r="H15" i="38"/>
  <c r="H15" i="16"/>
  <c r="H15" i="17"/>
  <c r="B12" i="72" l="1"/>
  <c r="C11" i="72"/>
  <c r="E11" i="72" s="1"/>
  <c r="G11" i="72" s="1"/>
  <c r="H15" i="48"/>
  <c r="H15" i="67"/>
  <c r="H16" i="66"/>
  <c r="H15" i="8"/>
  <c r="H15" i="53"/>
  <c r="H15" i="80"/>
  <c r="H15" i="44"/>
  <c r="H16" i="50"/>
  <c r="H15" i="61"/>
  <c r="H15" i="95"/>
  <c r="H15" i="94"/>
  <c r="H15" i="11"/>
  <c r="H15" i="85"/>
  <c r="H15" i="65"/>
  <c r="H15" i="57"/>
  <c r="H15" i="24"/>
  <c r="H15" i="111"/>
  <c r="H15" i="109"/>
  <c r="H15" i="117"/>
  <c r="H15" i="121"/>
  <c r="H15" i="23"/>
  <c r="H15" i="125"/>
  <c r="H15" i="42"/>
  <c r="C12" i="72" l="1"/>
  <c r="E12" i="72" s="1"/>
  <c r="G12" i="72" s="1"/>
  <c r="B13" i="72"/>
  <c r="H14" i="92"/>
  <c r="H14" i="91"/>
  <c r="H14" i="46"/>
  <c r="H14" i="22"/>
  <c r="H14" i="64"/>
  <c r="H14" i="14"/>
  <c r="H14" i="119"/>
  <c r="H14" i="18"/>
  <c r="H14" i="88"/>
  <c r="H14" i="128"/>
  <c r="H14" i="124"/>
  <c r="H14" i="112"/>
  <c r="H14" i="75"/>
  <c r="H14" i="77"/>
  <c r="H14" i="19"/>
  <c r="H14" i="104"/>
  <c r="H14" i="107"/>
  <c r="H14" i="38"/>
  <c r="H14" i="16"/>
  <c r="H14" i="95"/>
  <c r="C13" i="72" l="1"/>
  <c r="E13" i="72" s="1"/>
  <c r="G13" i="72" s="1"/>
  <c r="B14" i="72"/>
  <c r="H14" i="48"/>
  <c r="J14" i="21"/>
  <c r="K14" i="21" s="1"/>
  <c r="H14" i="67"/>
  <c r="H15" i="66"/>
  <c r="H14" i="8"/>
  <c r="H14" i="53"/>
  <c r="H14" i="80"/>
  <c r="H14" i="44"/>
  <c r="H15" i="50"/>
  <c r="H14" i="61"/>
  <c r="H14" i="94"/>
  <c r="H14" i="11"/>
  <c r="H14" i="85"/>
  <c r="H14" i="65"/>
  <c r="H14" i="17"/>
  <c r="H14" i="57"/>
  <c r="H14" i="24"/>
  <c r="H14" i="111"/>
  <c r="H14" i="109"/>
  <c r="H14" i="117"/>
  <c r="H14" i="121"/>
  <c r="H14" i="23"/>
  <c r="H14" i="125"/>
  <c r="H14" i="42"/>
  <c r="B15" i="72" l="1"/>
  <c r="C14" i="72"/>
  <c r="E14" i="72" s="1"/>
  <c r="G14" i="72" s="1"/>
  <c r="H13" i="92"/>
  <c r="H13" i="91"/>
  <c r="H13" i="46"/>
  <c r="H13" i="22"/>
  <c r="H13" i="64"/>
  <c r="H13" i="14"/>
  <c r="H13" i="119"/>
  <c r="H13" i="18"/>
  <c r="H13" i="88"/>
  <c r="H13" i="128"/>
  <c r="H13" i="124"/>
  <c r="H13" i="112"/>
  <c r="H13" i="75"/>
  <c r="H13" i="77"/>
  <c r="H13" i="19"/>
  <c r="H13" i="104"/>
  <c r="H13" i="107"/>
  <c r="H13" i="38"/>
  <c r="H13" i="16"/>
  <c r="H13" i="95"/>
  <c r="H13" i="85"/>
  <c r="H13" i="17"/>
  <c r="C15" i="72" l="1"/>
  <c r="E15" i="72" s="1"/>
  <c r="G15" i="72" s="1"/>
  <c r="B16" i="72"/>
  <c r="B17" i="72" l="1"/>
  <c r="C16" i="72"/>
  <c r="E16" i="72" s="1"/>
  <c r="G16" i="72" s="1"/>
  <c r="H13" i="48"/>
  <c r="H14" i="50"/>
  <c r="H13" i="61"/>
  <c r="H13" i="94"/>
  <c r="H13" i="11"/>
  <c r="H13" i="67"/>
  <c r="H14" i="66"/>
  <c r="H13" i="8"/>
  <c r="H13" i="53"/>
  <c r="H13" i="80"/>
  <c r="H13" i="44"/>
  <c r="H13" i="65"/>
  <c r="H13" i="57"/>
  <c r="H13" i="24"/>
  <c r="H13" i="111"/>
  <c r="H13" i="109"/>
  <c r="H13" i="117"/>
  <c r="H13" i="121"/>
  <c r="H13" i="23"/>
  <c r="O17" i="78"/>
  <c r="P17" i="78" s="1"/>
  <c r="H13" i="42"/>
  <c r="B18" i="72" l="1"/>
  <c r="C17" i="72"/>
  <c r="E17" i="72" s="1"/>
  <c r="G17" i="72" s="1"/>
  <c r="C18" i="72" l="1"/>
  <c r="E18" i="72" s="1"/>
  <c r="G18" i="72" s="1"/>
  <c r="B19" i="72"/>
  <c r="B20" i="72" l="1"/>
  <c r="C19" i="72"/>
  <c r="E19" i="72" s="1"/>
  <c r="G19" i="72" s="1"/>
  <c r="H12" i="46"/>
  <c r="H12" i="22"/>
  <c r="H12" i="64"/>
  <c r="H12" i="14"/>
  <c r="H12" i="119"/>
  <c r="H12" i="18"/>
  <c r="H12" i="88"/>
  <c r="H12" i="128"/>
  <c r="H12" i="124"/>
  <c r="H12" i="112"/>
  <c r="H12" i="75"/>
  <c r="H12" i="77"/>
  <c r="H12" i="19"/>
  <c r="H12" i="104"/>
  <c r="H12" i="107"/>
  <c r="H12" i="38"/>
  <c r="H12" i="16"/>
  <c r="H13" i="125"/>
  <c r="B21" i="72" l="1"/>
  <c r="C20" i="72"/>
  <c r="E20" i="72" s="1"/>
  <c r="G20" i="72" s="1"/>
  <c r="H12" i="48"/>
  <c r="H12" i="92"/>
  <c r="H12" i="91"/>
  <c r="J12" i="21"/>
  <c r="K12" i="21" s="1"/>
  <c r="H12" i="67"/>
  <c r="H11" i="67"/>
  <c r="H10" i="67"/>
  <c r="H13" i="66"/>
  <c r="H12" i="66"/>
  <c r="H11" i="66"/>
  <c r="H12" i="8"/>
  <c r="H11" i="8"/>
  <c r="H10" i="8"/>
  <c r="H12" i="53"/>
  <c r="H12" i="80"/>
  <c r="H12" i="44"/>
  <c r="H13" i="50"/>
  <c r="H12" i="61"/>
  <c r="H12" i="95"/>
  <c r="H12" i="94"/>
  <c r="H12" i="11"/>
  <c r="H12" i="85"/>
  <c r="H11" i="85"/>
  <c r="H10" i="85"/>
  <c r="H9" i="85"/>
  <c r="H12" i="65"/>
  <c r="H11" i="65"/>
  <c r="H10" i="65"/>
  <c r="H9" i="65"/>
  <c r="H12" i="17"/>
  <c r="H11" i="17"/>
  <c r="H10" i="17"/>
  <c r="H11" i="43"/>
  <c r="H10" i="43"/>
  <c r="H12" i="57"/>
  <c r="H11" i="57"/>
  <c r="H10" i="57"/>
  <c r="H9" i="57"/>
  <c r="H12" i="24"/>
  <c r="H11" i="24"/>
  <c r="H10" i="24"/>
  <c r="H9" i="24"/>
  <c r="H12" i="121"/>
  <c r="H11" i="121"/>
  <c r="H10" i="121"/>
  <c r="H12" i="23"/>
  <c r="H11" i="23"/>
  <c r="H12" i="42"/>
  <c r="H11" i="42"/>
  <c r="H10" i="42"/>
  <c r="H9" i="42"/>
  <c r="H12" i="111"/>
  <c r="H11" i="111"/>
  <c r="H10" i="111"/>
  <c r="H9" i="111"/>
  <c r="H12" i="109"/>
  <c r="H11" i="109"/>
  <c r="H10" i="109"/>
  <c r="H12" i="117"/>
  <c r="H11" i="117"/>
  <c r="H10" i="117"/>
  <c r="H9" i="117"/>
  <c r="H12" i="125"/>
  <c r="C21" i="72" l="1"/>
  <c r="E21" i="72" s="1"/>
  <c r="G21" i="72" s="1"/>
  <c r="B22" i="72"/>
  <c r="H11" i="48"/>
  <c r="H11" i="92"/>
  <c r="H11" i="91"/>
  <c r="H11" i="53"/>
  <c r="H11" i="80"/>
  <c r="J11" i="80" s="1"/>
  <c r="H11" i="44"/>
  <c r="H11" i="46"/>
  <c r="H11" i="22"/>
  <c r="H11" i="64"/>
  <c r="H11" i="14"/>
  <c r="H11" i="119"/>
  <c r="H11" i="18"/>
  <c r="H11" i="88"/>
  <c r="H11" i="128"/>
  <c r="H11" i="124"/>
  <c r="H11" i="112"/>
  <c r="H11" i="75"/>
  <c r="H11" i="77"/>
  <c r="H12" i="50"/>
  <c r="H11" i="19"/>
  <c r="H11" i="104"/>
  <c r="H11" i="107"/>
  <c r="H11" i="38"/>
  <c r="H11" i="16"/>
  <c r="H11" i="61"/>
  <c r="H11" i="95"/>
  <c r="H11" i="94"/>
  <c r="H11" i="11"/>
  <c r="H11" i="125"/>
  <c r="B23" i="72" l="1"/>
  <c r="C22" i="72"/>
  <c r="E22" i="72" s="1"/>
  <c r="G22" i="72" s="1"/>
  <c r="J11" i="21"/>
  <c r="K11" i="21" s="1"/>
  <c r="J11" i="57"/>
  <c r="K11" i="57" s="1"/>
  <c r="B24" i="72" l="1"/>
  <c r="C23" i="72"/>
  <c r="E23" i="72" s="1"/>
  <c r="G23" i="72" s="1"/>
  <c r="H10" i="48"/>
  <c r="H10" i="92"/>
  <c r="H10" i="91"/>
  <c r="H10" i="53"/>
  <c r="H10" i="80"/>
  <c r="H10" i="44"/>
  <c r="H10" i="46"/>
  <c r="H10" i="22"/>
  <c r="H10" i="64"/>
  <c r="H10" i="14"/>
  <c r="H10" i="119"/>
  <c r="H10" i="18"/>
  <c r="H10" i="88"/>
  <c r="H10" i="128"/>
  <c r="H10" i="124"/>
  <c r="H10" i="112"/>
  <c r="H10" i="75"/>
  <c r="H10" i="77"/>
  <c r="H11" i="50"/>
  <c r="H10" i="19"/>
  <c r="H10" i="104"/>
  <c r="H10" i="107"/>
  <c r="H10" i="38"/>
  <c r="H10" i="16"/>
  <c r="H10" i="61"/>
  <c r="H10" i="95"/>
  <c r="H10" i="94"/>
  <c r="H10" i="11"/>
  <c r="H10" i="23"/>
  <c r="H10" i="125"/>
  <c r="C24" i="72" l="1"/>
  <c r="E24" i="72" s="1"/>
  <c r="G24" i="72" s="1"/>
  <c r="B25" i="72"/>
  <c r="M14" i="20"/>
  <c r="N14" i="20"/>
  <c r="M13" i="20"/>
  <c r="N13" i="20"/>
  <c r="B26" i="72" l="1"/>
  <c r="C25" i="72"/>
  <c r="E25" i="72" s="1"/>
  <c r="G25" i="72" s="1"/>
  <c r="J10" i="94"/>
  <c r="K10" i="94" s="1"/>
  <c r="B27" i="72" l="1"/>
  <c r="C26" i="72"/>
  <c r="E26" i="72" s="1"/>
  <c r="G26" i="72" s="1"/>
  <c r="J47" i="87"/>
  <c r="H47" i="87"/>
  <c r="E47" i="87"/>
  <c r="H9" i="48"/>
  <c r="H9" i="92"/>
  <c r="H9" i="91"/>
  <c r="H9" i="46"/>
  <c r="H9" i="22"/>
  <c r="H9" i="64"/>
  <c r="H9" i="14"/>
  <c r="H9" i="119"/>
  <c r="H9" i="18"/>
  <c r="H9" i="88"/>
  <c r="H9" i="128"/>
  <c r="H9" i="124"/>
  <c r="H9" i="112"/>
  <c r="H9" i="75"/>
  <c r="H9" i="77"/>
  <c r="H10" i="50"/>
  <c r="H9" i="19"/>
  <c r="H9" i="104"/>
  <c r="H9" i="107"/>
  <c r="H9" i="38"/>
  <c r="H9" i="16"/>
  <c r="H9" i="61"/>
  <c r="H9" i="95"/>
  <c r="H9" i="94"/>
  <c r="H9" i="11"/>
  <c r="H9" i="17"/>
  <c r="H9" i="125"/>
  <c r="C27" i="72" l="1"/>
  <c r="E27" i="72" s="1"/>
  <c r="G27" i="72" s="1"/>
  <c r="B28" i="72"/>
  <c r="J9" i="92"/>
  <c r="K9" i="92" s="1"/>
  <c r="N12" i="20"/>
  <c r="M12" i="20"/>
  <c r="O12" i="20" s="1"/>
  <c r="N11" i="20"/>
  <c r="K11" i="20"/>
  <c r="M11" i="20" s="1"/>
  <c r="O11" i="20" s="1"/>
  <c r="K10" i="20"/>
  <c r="K9" i="20"/>
  <c r="H9" i="67"/>
  <c r="H10" i="66"/>
  <c r="H9" i="8"/>
  <c r="H9" i="53"/>
  <c r="H9" i="80"/>
  <c r="H9" i="44"/>
  <c r="H9" i="109"/>
  <c r="H9" i="121"/>
  <c r="H9" i="23"/>
  <c r="M12" i="78"/>
  <c r="M11" i="78"/>
  <c r="M10" i="78"/>
  <c r="M9" i="78"/>
  <c r="B29" i="72" l="1"/>
  <c r="C28" i="72"/>
  <c r="E28" i="72" s="1"/>
  <c r="G28" i="72" s="1"/>
  <c r="H8" i="92"/>
  <c r="H8" i="91"/>
  <c r="H8" i="21"/>
  <c r="H8" i="46"/>
  <c r="H8" i="22"/>
  <c r="H8" i="64"/>
  <c r="H8" i="14"/>
  <c r="H8" i="119"/>
  <c r="H8" i="18"/>
  <c r="H8" i="88"/>
  <c r="H8" i="128"/>
  <c r="H8" i="124"/>
  <c r="H8" i="112"/>
  <c r="H8" i="75"/>
  <c r="H8" i="77"/>
  <c r="H8" i="19"/>
  <c r="H8" i="104"/>
  <c r="H8" i="107"/>
  <c r="H8" i="38"/>
  <c r="H8" i="16"/>
  <c r="H8" i="17"/>
  <c r="H8" i="125"/>
  <c r="C29" i="72" l="1"/>
  <c r="E29" i="72" s="1"/>
  <c r="G29" i="72" s="1"/>
  <c r="B30" i="72"/>
  <c r="H8" i="48"/>
  <c r="H8" i="67"/>
  <c r="H9" i="66"/>
  <c r="H8" i="8"/>
  <c r="H8" i="53"/>
  <c r="H8" i="80"/>
  <c r="H8" i="44"/>
  <c r="H9" i="50"/>
  <c r="H8" i="61"/>
  <c r="H8" i="95"/>
  <c r="H8" i="94"/>
  <c r="H8" i="11"/>
  <c r="H8" i="85"/>
  <c r="H8" i="65"/>
  <c r="H9" i="43"/>
  <c r="H8" i="57"/>
  <c r="H8" i="24"/>
  <c r="H8" i="111"/>
  <c r="H8" i="109"/>
  <c r="H8" i="117"/>
  <c r="H8" i="121"/>
  <c r="H8" i="23"/>
  <c r="H8" i="42"/>
  <c r="C30" i="72" l="1"/>
  <c r="E30" i="72" s="1"/>
  <c r="G30" i="72" s="1"/>
  <c r="B31" i="72"/>
  <c r="J44" i="87"/>
  <c r="H44" i="87"/>
  <c r="F44" i="87"/>
  <c r="E44" i="87"/>
  <c r="J39" i="87"/>
  <c r="H39" i="87"/>
  <c r="F39" i="87"/>
  <c r="E39" i="87"/>
  <c r="J30" i="87"/>
  <c r="H30" i="87"/>
  <c r="F30" i="87"/>
  <c r="E30" i="87"/>
  <c r="J21" i="87"/>
  <c r="H21" i="87"/>
  <c r="F21" i="87"/>
  <c r="E21" i="87"/>
  <c r="J12" i="87"/>
  <c r="H12" i="87"/>
  <c r="E12" i="87"/>
  <c r="L37" i="87"/>
  <c r="K37" i="87"/>
  <c r="I37" i="87"/>
  <c r="G37" i="87"/>
  <c r="L36" i="87"/>
  <c r="K36" i="87"/>
  <c r="I36" i="87"/>
  <c r="G36" i="87"/>
  <c r="L35" i="87"/>
  <c r="K35" i="87"/>
  <c r="I35" i="87"/>
  <c r="G35" i="87"/>
  <c r="L29" i="87"/>
  <c r="K29" i="87"/>
  <c r="I29" i="87"/>
  <c r="G29" i="87"/>
  <c r="L28" i="87"/>
  <c r="K28" i="87"/>
  <c r="I28" i="87"/>
  <c r="G28" i="87"/>
  <c r="L27" i="87"/>
  <c r="K27" i="87"/>
  <c r="I27" i="87"/>
  <c r="G27" i="87"/>
  <c r="L26" i="87"/>
  <c r="K26" i="87"/>
  <c r="I26" i="87"/>
  <c r="G26" i="87"/>
  <c r="L19" i="87"/>
  <c r="K19" i="87"/>
  <c r="I19" i="87"/>
  <c r="G19" i="87"/>
  <c r="L18" i="87"/>
  <c r="K18" i="87"/>
  <c r="I18" i="87"/>
  <c r="G18" i="87"/>
  <c r="L17" i="87"/>
  <c r="K17" i="87"/>
  <c r="I17" i="87"/>
  <c r="G17" i="87"/>
  <c r="L10" i="87"/>
  <c r="K10" i="87"/>
  <c r="I10" i="87"/>
  <c r="G10" i="87"/>
  <c r="F10" i="87"/>
  <c r="L9" i="87"/>
  <c r="K9" i="87"/>
  <c r="I9" i="87"/>
  <c r="G9" i="87"/>
  <c r="F9" i="87"/>
  <c r="L8" i="87"/>
  <c r="K8" i="87"/>
  <c r="I8" i="87"/>
  <c r="G8" i="87"/>
  <c r="F8" i="87"/>
  <c r="D27" i="87" l="1"/>
  <c r="D36" i="87"/>
  <c r="D35" i="87"/>
  <c r="E46" i="87"/>
  <c r="J46" i="87"/>
  <c r="H46" i="87"/>
  <c r="B32" i="72"/>
  <c r="C31" i="72"/>
  <c r="E31" i="72" s="1"/>
  <c r="G31" i="72" s="1"/>
  <c r="D28" i="87"/>
  <c r="D18" i="87"/>
  <c r="D9" i="87"/>
  <c r="D17" i="87"/>
  <c r="D26" i="87"/>
  <c r="D29" i="87"/>
  <c r="D37" i="87"/>
  <c r="D8" i="87"/>
  <c r="D10" i="87"/>
  <c r="D19" i="87"/>
  <c r="B33" i="72" l="1"/>
  <c r="C32" i="72"/>
  <c r="E32" i="72" s="1"/>
  <c r="G32" i="72" s="1"/>
  <c r="H35" i="126"/>
  <c r="G35" i="126"/>
  <c r="Q27" i="126"/>
  <c r="P27" i="126"/>
  <c r="O27" i="126"/>
  <c r="N27" i="126"/>
  <c r="M27" i="126"/>
  <c r="L27" i="126"/>
  <c r="K27" i="126"/>
  <c r="J27" i="126"/>
  <c r="H27" i="126"/>
  <c r="G27" i="126"/>
  <c r="H26" i="126"/>
  <c r="G26" i="126"/>
  <c r="Q19" i="126"/>
  <c r="P19" i="126"/>
  <c r="O19" i="126"/>
  <c r="N19" i="126"/>
  <c r="M19" i="126"/>
  <c r="L19" i="126"/>
  <c r="K19" i="126"/>
  <c r="J19" i="126"/>
  <c r="H19" i="126"/>
  <c r="G19" i="126"/>
  <c r="F19" i="126"/>
  <c r="Q18" i="126"/>
  <c r="P18" i="126"/>
  <c r="O18" i="126"/>
  <c r="N18" i="126"/>
  <c r="M18" i="126"/>
  <c r="L18" i="126"/>
  <c r="K18" i="126"/>
  <c r="J18" i="126"/>
  <c r="H18" i="126"/>
  <c r="G18" i="126"/>
  <c r="H17" i="126"/>
  <c r="G17" i="126"/>
  <c r="O11" i="126"/>
  <c r="M11" i="126"/>
  <c r="J11" i="126"/>
  <c r="H11" i="126"/>
  <c r="G11" i="126"/>
  <c r="F11" i="126"/>
  <c r="Q10" i="126"/>
  <c r="P10" i="126"/>
  <c r="O10" i="126"/>
  <c r="N10" i="126"/>
  <c r="M10" i="126"/>
  <c r="L10" i="126"/>
  <c r="K10" i="126"/>
  <c r="J10" i="126"/>
  <c r="H10" i="126"/>
  <c r="G10" i="126"/>
  <c r="F10" i="126"/>
  <c r="Q9" i="126"/>
  <c r="P9" i="126"/>
  <c r="O9" i="126"/>
  <c r="N9" i="126"/>
  <c r="M9" i="126"/>
  <c r="L9" i="126"/>
  <c r="K9" i="126"/>
  <c r="J9" i="126"/>
  <c r="H9" i="126"/>
  <c r="G9" i="126"/>
  <c r="Q8" i="126"/>
  <c r="P8" i="126"/>
  <c r="O8" i="126"/>
  <c r="N8" i="126"/>
  <c r="M8" i="126"/>
  <c r="L8" i="126"/>
  <c r="K8" i="126"/>
  <c r="J8" i="126"/>
  <c r="H8" i="126"/>
  <c r="G8" i="126"/>
  <c r="BE50" i="40"/>
  <c r="BD50" i="40"/>
  <c r="BC50" i="40"/>
  <c r="BB50" i="40"/>
  <c r="BA50" i="40"/>
  <c r="AZ50" i="40"/>
  <c r="AY50" i="40"/>
  <c r="AX50" i="40"/>
  <c r="AW50" i="40"/>
  <c r="AV50" i="40"/>
  <c r="AS50" i="40"/>
  <c r="AR50" i="40"/>
  <c r="AQ50" i="40"/>
  <c r="AP50" i="40"/>
  <c r="AO50" i="40"/>
  <c r="AN50" i="40"/>
  <c r="AM50" i="40"/>
  <c r="AL50" i="40"/>
  <c r="AK50" i="40"/>
  <c r="AJ50" i="40"/>
  <c r="AI50" i="40"/>
  <c r="AH50" i="40"/>
  <c r="AG50" i="40"/>
  <c r="AF50" i="40"/>
  <c r="AE50" i="40"/>
  <c r="AD50" i="40"/>
  <c r="AC50" i="40"/>
  <c r="AB50" i="40"/>
  <c r="AA50" i="40"/>
  <c r="Z50" i="40"/>
  <c r="X50" i="40"/>
  <c r="V50" i="40"/>
  <c r="U50" i="40"/>
  <c r="T50" i="40"/>
  <c r="S50" i="40"/>
  <c r="R50" i="40"/>
  <c r="Q50" i="40"/>
  <c r="P50" i="40"/>
  <c r="O50" i="40"/>
  <c r="N50" i="40"/>
  <c r="M50" i="40"/>
  <c r="L50" i="40"/>
  <c r="K50" i="40"/>
  <c r="J50" i="40"/>
  <c r="I50" i="40"/>
  <c r="H50" i="40"/>
  <c r="G50" i="40"/>
  <c r="F50" i="40"/>
  <c r="E50" i="40"/>
  <c r="BE49" i="40"/>
  <c r="BD49" i="40"/>
  <c r="BB49" i="40"/>
  <c r="BA49" i="40"/>
  <c r="AZ49" i="40"/>
  <c r="AY49" i="40"/>
  <c r="AX49" i="40"/>
  <c r="AW49" i="40"/>
  <c r="AV49" i="40"/>
  <c r="AS49" i="40"/>
  <c r="AR49" i="40"/>
  <c r="AQ49" i="40"/>
  <c r="AP49" i="40"/>
  <c r="AO49" i="40"/>
  <c r="AN49" i="40"/>
  <c r="AM49" i="40"/>
  <c r="AL49" i="40"/>
  <c r="AK49" i="40"/>
  <c r="AJ49" i="40"/>
  <c r="AI49" i="40"/>
  <c r="AH49" i="40"/>
  <c r="AG49" i="40"/>
  <c r="AF49" i="40"/>
  <c r="AE49" i="40"/>
  <c r="AD49" i="40"/>
  <c r="AC49" i="40"/>
  <c r="AB49" i="40"/>
  <c r="AA49" i="40"/>
  <c r="Z49" i="40"/>
  <c r="X49" i="40"/>
  <c r="V49" i="40"/>
  <c r="U49" i="40"/>
  <c r="T49" i="40"/>
  <c r="S49" i="40"/>
  <c r="R49" i="40"/>
  <c r="Q49" i="40"/>
  <c r="P49" i="40"/>
  <c r="O49" i="40"/>
  <c r="N49" i="40"/>
  <c r="M49" i="40"/>
  <c r="L49" i="40"/>
  <c r="K49" i="40"/>
  <c r="J49" i="40"/>
  <c r="I49" i="40"/>
  <c r="H49" i="40"/>
  <c r="G49" i="40"/>
  <c r="F49" i="40"/>
  <c r="E49" i="40"/>
  <c r="F9" i="126" l="1"/>
  <c r="D9" i="126" s="1"/>
  <c r="I11" i="126"/>
  <c r="I19" i="126"/>
  <c r="F8" i="126"/>
  <c r="I8" i="126" s="1"/>
  <c r="B34" i="72"/>
  <c r="C33" i="72"/>
  <c r="E33" i="72" s="1"/>
  <c r="G33" i="72" s="1"/>
  <c r="I10" i="126"/>
  <c r="D10" i="126"/>
  <c r="R8" i="126"/>
  <c r="R19" i="126"/>
  <c r="R27" i="126"/>
  <c r="R9" i="126"/>
  <c r="D19" i="126"/>
  <c r="R18" i="126"/>
  <c r="R10" i="126"/>
  <c r="F17" i="126"/>
  <c r="I17" i="126" s="1"/>
  <c r="I9" i="126" l="1"/>
  <c r="E9" i="126" s="1"/>
  <c r="E19" i="126"/>
  <c r="D8" i="126"/>
  <c r="B35" i="72"/>
  <c r="C34" i="72"/>
  <c r="E34" i="72" s="1"/>
  <c r="G34" i="72" s="1"/>
  <c r="E10" i="126"/>
  <c r="E8" i="126"/>
  <c r="F18" i="126" l="1"/>
  <c r="C35" i="72"/>
  <c r="E35" i="72" s="1"/>
  <c r="G35" i="72" s="1"/>
  <c r="B36" i="72"/>
  <c r="F26" i="126"/>
  <c r="I26" i="126" s="1"/>
  <c r="D37" i="40"/>
  <c r="D34" i="40"/>
  <c r="D29" i="40"/>
  <c r="D28" i="40"/>
  <c r="D25" i="40"/>
  <c r="D20" i="40"/>
  <c r="D19" i="40"/>
  <c r="D16" i="40"/>
  <c r="D11" i="40"/>
  <c r="D10" i="40"/>
  <c r="AU12" i="40"/>
  <c r="AT12" i="40"/>
  <c r="BC49" i="40" l="1"/>
  <c r="I18" i="126"/>
  <c r="E18" i="126" s="1"/>
  <c r="D18" i="126"/>
  <c r="B37" i="72"/>
  <c r="C37" i="72" s="1"/>
  <c r="E37" i="72" s="1"/>
  <c r="G37" i="72" s="1"/>
  <c r="C36" i="72"/>
  <c r="E36" i="72" s="1"/>
  <c r="G36" i="72" s="1"/>
  <c r="F27" i="126" l="1"/>
  <c r="G39" i="72"/>
  <c r="G40" i="72" s="1"/>
  <c r="F35" i="126" l="1"/>
  <c r="I35" i="126" s="1"/>
  <c r="I27" i="126"/>
  <c r="E27" i="126" s="1"/>
  <c r="D27" i="126"/>
  <c r="J36" i="44" l="1"/>
  <c r="K36" i="44" s="1"/>
  <c r="J36" i="57"/>
  <c r="K36" i="57" s="1"/>
  <c r="J36" i="125"/>
  <c r="K36" i="125" s="1"/>
  <c r="N35" i="18" l="1"/>
  <c r="P35" i="18" s="1"/>
  <c r="J35" i="18"/>
  <c r="K35" i="18" s="1"/>
  <c r="J35" i="44" l="1"/>
  <c r="K35" i="44" s="1"/>
  <c r="J35" i="125"/>
  <c r="K35" i="125" s="1"/>
  <c r="J34" i="80" l="1"/>
  <c r="N34" i="18"/>
  <c r="P34" i="18" s="1"/>
  <c r="J34" i="18"/>
  <c r="K34" i="18" s="1"/>
  <c r="J33" i="92" l="1"/>
  <c r="K33" i="92" s="1"/>
  <c r="N37" i="18"/>
  <c r="P37" i="18" s="1"/>
  <c r="J37" i="18"/>
  <c r="K37" i="18" s="1"/>
  <c r="N36" i="18"/>
  <c r="P36" i="18" s="1"/>
  <c r="J36" i="18"/>
  <c r="K36" i="18" s="1"/>
  <c r="N32" i="18" l="1"/>
  <c r="P32" i="18" s="1"/>
  <c r="J32" i="18"/>
  <c r="K32" i="18" s="1"/>
  <c r="J31" i="18" l="1"/>
  <c r="K31" i="18" s="1"/>
  <c r="N31" i="18"/>
  <c r="P31" i="18"/>
  <c r="J29" i="18" l="1"/>
  <c r="K29" i="18" s="1"/>
  <c r="N29" i="18"/>
  <c r="P29" i="18" s="1"/>
  <c r="J30" i="18"/>
  <c r="K30" i="18" s="1"/>
  <c r="N30" i="18"/>
  <c r="P30" i="18" s="1"/>
  <c r="O45" i="78"/>
  <c r="P45" i="78" s="1"/>
  <c r="J29" i="44" l="1"/>
  <c r="K29" i="44" s="1"/>
  <c r="O42" i="78"/>
  <c r="J28" i="46" l="1"/>
  <c r="J29" i="46"/>
  <c r="J28" i="18"/>
  <c r="K28" i="18" s="1"/>
  <c r="N28" i="18"/>
  <c r="P28" i="18" s="1"/>
  <c r="J27" i="18" l="1"/>
  <c r="K27" i="18" s="1"/>
  <c r="N27" i="18"/>
  <c r="P27" i="18"/>
  <c r="J27" i="104"/>
  <c r="K27" i="104" s="1"/>
  <c r="J36" i="65"/>
  <c r="K36" i="65" s="1"/>
  <c r="J35" i="65"/>
  <c r="K35" i="65" s="1"/>
  <c r="N31" i="20" l="1"/>
  <c r="J26" i="18"/>
  <c r="K26" i="18" s="1"/>
  <c r="N26" i="18"/>
  <c r="P26" i="18" s="1"/>
  <c r="J26" i="104"/>
  <c r="K26" i="104" s="1"/>
  <c r="O38" i="78" l="1"/>
  <c r="P38" i="78" s="1"/>
  <c r="M31" i="20" l="1"/>
  <c r="O31" i="20" s="1"/>
  <c r="J25" i="104" l="1"/>
  <c r="K25" i="104" s="1"/>
  <c r="N24" i="18" l="1"/>
  <c r="P24" i="18"/>
  <c r="J24" i="18"/>
  <c r="K24" i="18" s="1"/>
  <c r="J24" i="124"/>
  <c r="K24" i="124" s="1"/>
  <c r="J24" i="104"/>
  <c r="K24" i="104" s="1"/>
  <c r="J24" i="85"/>
  <c r="K24" i="85" s="1"/>
  <c r="J23" i="92" l="1"/>
  <c r="K23" i="92" s="1"/>
  <c r="J23" i="104"/>
  <c r="K23" i="104" s="1"/>
  <c r="F8" i="94" l="1"/>
  <c r="F9" i="94" s="1"/>
  <c r="F10" i="94" s="1"/>
  <c r="F11" i="94" s="1"/>
  <c r="F12" i="94" s="1"/>
  <c r="F13" i="94" s="1"/>
  <c r="F14" i="94" s="1"/>
  <c r="F15" i="94" s="1"/>
  <c r="F16" i="94" s="1"/>
  <c r="F17" i="94" s="1"/>
  <c r="F18" i="94" s="1"/>
  <c r="F19" i="94" s="1"/>
  <c r="F20" i="94" s="1"/>
  <c r="F21" i="94" s="1"/>
  <c r="F22" i="94" s="1"/>
  <c r="F23" i="94" s="1"/>
  <c r="F24" i="94" s="1"/>
  <c r="F25" i="94" s="1"/>
  <c r="F26" i="94" s="1"/>
  <c r="F27" i="94" s="1"/>
  <c r="F28" i="94" s="1"/>
  <c r="F29" i="94" s="1"/>
  <c r="F30" i="94" s="1"/>
  <c r="F31" i="94" s="1"/>
  <c r="F32" i="94" s="1"/>
  <c r="F33" i="94" s="1"/>
  <c r="F34" i="94" s="1"/>
  <c r="F35" i="94" s="1"/>
  <c r="F36" i="94" s="1"/>
  <c r="F37" i="94" s="1"/>
  <c r="J23" i="8"/>
  <c r="K23" i="8" s="1"/>
  <c r="J23" i="85"/>
  <c r="K23" i="85" s="1"/>
  <c r="J22" i="8" l="1"/>
  <c r="K22" i="8" s="1"/>
  <c r="J22" i="80"/>
  <c r="K22" i="80" s="1"/>
  <c r="J22" i="44"/>
  <c r="K22" i="44" s="1"/>
  <c r="J22" i="104"/>
  <c r="K22" i="104" s="1"/>
  <c r="J22" i="107"/>
  <c r="K22" i="107" s="1"/>
  <c r="J22" i="16"/>
  <c r="K22" i="16" s="1"/>
  <c r="J22" i="85"/>
  <c r="K22" i="85" s="1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J21" i="44" l="1"/>
  <c r="K21" i="44" s="1"/>
  <c r="J21" i="104"/>
  <c r="K21" i="104" s="1"/>
  <c r="M22" i="20" l="1"/>
  <c r="O22" i="20" s="1"/>
  <c r="M21" i="20"/>
  <c r="O21" i="20" s="1"/>
  <c r="N25" i="20"/>
  <c r="N24" i="20"/>
  <c r="M24" i="20"/>
  <c r="O24" i="20" s="1"/>
  <c r="N23" i="20"/>
  <c r="M23" i="20"/>
  <c r="O23" i="20" s="1"/>
  <c r="N22" i="20"/>
  <c r="N21" i="20"/>
  <c r="J20" i="104"/>
  <c r="K20" i="104" s="1"/>
  <c r="N27" i="20" l="1"/>
  <c r="M27" i="20"/>
  <c r="O27" i="20" s="1"/>
  <c r="N26" i="20"/>
  <c r="J19" i="104"/>
  <c r="K19" i="104" s="1"/>
  <c r="J19" i="109"/>
  <c r="K19" i="109" s="1"/>
  <c r="J18" i="104" l="1"/>
  <c r="K18" i="104" s="1"/>
  <c r="V4" i="40" l="1"/>
  <c r="J17" i="104" l="1"/>
  <c r="K17" i="104" s="1"/>
  <c r="N17" i="20" l="1"/>
  <c r="M17" i="20"/>
  <c r="O17" i="20" s="1"/>
  <c r="J16" i="104"/>
  <c r="K16" i="104" s="1"/>
  <c r="J16" i="44" l="1"/>
  <c r="K16" i="44" s="1"/>
  <c r="J15" i="104"/>
  <c r="K15" i="104" s="1"/>
  <c r="J15" i="44" l="1"/>
  <c r="K15" i="44" s="1"/>
  <c r="J14" i="104" l="1"/>
  <c r="K14" i="104" s="1"/>
  <c r="J15" i="42"/>
  <c r="J12" i="92" l="1"/>
  <c r="K12" i="92" s="1"/>
  <c r="O14" i="20" l="1"/>
  <c r="O13" i="20"/>
  <c r="O15" i="78"/>
  <c r="P15" i="78" s="1"/>
  <c r="J39" i="126" l="1"/>
  <c r="J38" i="126"/>
  <c r="J37" i="126"/>
  <c r="J40" i="126" s="1"/>
  <c r="J34" i="126"/>
  <c r="J33" i="126"/>
  <c r="J32" i="126"/>
  <c r="J31" i="126"/>
  <c r="J30" i="126"/>
  <c r="J29" i="126"/>
  <c r="J25" i="126"/>
  <c r="J24" i="126"/>
  <c r="J23" i="126"/>
  <c r="J22" i="126"/>
  <c r="J21" i="126"/>
  <c r="J16" i="126"/>
  <c r="J15" i="126"/>
  <c r="J14" i="126"/>
  <c r="J13" i="126"/>
  <c r="H39" i="126"/>
  <c r="G39" i="126"/>
  <c r="H38" i="126"/>
  <c r="G38" i="126"/>
  <c r="H37" i="126"/>
  <c r="G37" i="126"/>
  <c r="F37" i="126"/>
  <c r="H34" i="126"/>
  <c r="G34" i="126"/>
  <c r="F34" i="126"/>
  <c r="H33" i="126"/>
  <c r="G33" i="126"/>
  <c r="F33" i="126"/>
  <c r="H32" i="126"/>
  <c r="G32" i="126"/>
  <c r="F32" i="126"/>
  <c r="H31" i="126"/>
  <c r="G31" i="126"/>
  <c r="F31" i="126"/>
  <c r="H30" i="126"/>
  <c r="G30" i="126"/>
  <c r="H29" i="126"/>
  <c r="G29" i="126"/>
  <c r="F29" i="126"/>
  <c r="H25" i="126"/>
  <c r="G25" i="126"/>
  <c r="F25" i="126"/>
  <c r="H24" i="126"/>
  <c r="G24" i="126"/>
  <c r="F24" i="126"/>
  <c r="H23" i="126"/>
  <c r="G23" i="126"/>
  <c r="F23" i="126"/>
  <c r="H22" i="126"/>
  <c r="G22" i="126"/>
  <c r="F22" i="126"/>
  <c r="H21" i="126"/>
  <c r="G21" i="126"/>
  <c r="G28" i="126" s="1"/>
  <c r="H16" i="126"/>
  <c r="G16" i="126"/>
  <c r="F16" i="126"/>
  <c r="H15" i="126"/>
  <c r="G15" i="126"/>
  <c r="F15" i="126"/>
  <c r="H14" i="126"/>
  <c r="G14" i="126"/>
  <c r="F14" i="126"/>
  <c r="H13" i="126"/>
  <c r="G13" i="126"/>
  <c r="F13" i="126"/>
  <c r="H7" i="126"/>
  <c r="G7" i="126"/>
  <c r="F7" i="126"/>
  <c r="G6" i="126"/>
  <c r="F6" i="126"/>
  <c r="O39" i="126"/>
  <c r="M39" i="126"/>
  <c r="K39" i="126"/>
  <c r="O38" i="126"/>
  <c r="M38" i="126"/>
  <c r="K38" i="126"/>
  <c r="O37" i="126"/>
  <c r="M37" i="126"/>
  <c r="K37" i="126"/>
  <c r="O34" i="126"/>
  <c r="M34" i="126"/>
  <c r="K34" i="126"/>
  <c r="O33" i="126"/>
  <c r="M33" i="126"/>
  <c r="K33" i="126"/>
  <c r="O32" i="126"/>
  <c r="M32" i="126"/>
  <c r="K32" i="126"/>
  <c r="O31" i="126"/>
  <c r="M31" i="126"/>
  <c r="K31" i="126"/>
  <c r="O30" i="126"/>
  <c r="M30" i="126"/>
  <c r="K30" i="126"/>
  <c r="O29" i="126"/>
  <c r="M29" i="126"/>
  <c r="K29" i="126"/>
  <c r="O25" i="126"/>
  <c r="M25" i="126"/>
  <c r="K25" i="126"/>
  <c r="O24" i="126"/>
  <c r="M24" i="126"/>
  <c r="K24" i="126"/>
  <c r="O23" i="126"/>
  <c r="M23" i="126"/>
  <c r="K23" i="126"/>
  <c r="O22" i="126"/>
  <c r="M22" i="126"/>
  <c r="K22" i="126"/>
  <c r="O21" i="126"/>
  <c r="M21" i="126"/>
  <c r="K21" i="126"/>
  <c r="O16" i="126"/>
  <c r="M16" i="126"/>
  <c r="K16" i="126"/>
  <c r="O15" i="126"/>
  <c r="M15" i="126"/>
  <c r="K15" i="126"/>
  <c r="O14" i="126"/>
  <c r="M14" i="126"/>
  <c r="K14" i="126"/>
  <c r="O13" i="126"/>
  <c r="M13" i="126"/>
  <c r="K13" i="126"/>
  <c r="K43" i="87"/>
  <c r="K42" i="87"/>
  <c r="K41" i="87"/>
  <c r="K38" i="87"/>
  <c r="P38" i="126" s="1"/>
  <c r="P37" i="126"/>
  <c r="K34" i="87"/>
  <c r="P34" i="126" s="1"/>
  <c r="K33" i="87"/>
  <c r="P33" i="126" s="1"/>
  <c r="K32" i="87"/>
  <c r="P31" i="126"/>
  <c r="P29" i="126"/>
  <c r="K25" i="87"/>
  <c r="P25" i="126" s="1"/>
  <c r="K24" i="87"/>
  <c r="P24" i="126" s="1"/>
  <c r="K23" i="87"/>
  <c r="P22" i="126"/>
  <c r="K20" i="87"/>
  <c r="K16" i="87"/>
  <c r="P16" i="126" s="1"/>
  <c r="K15" i="87"/>
  <c r="P15" i="126" s="1"/>
  <c r="K14" i="87"/>
  <c r="P13" i="126"/>
  <c r="K11" i="87"/>
  <c r="P11" i="126" s="1"/>
  <c r="K7" i="87"/>
  <c r="I43" i="87"/>
  <c r="I42" i="87"/>
  <c r="I41" i="87"/>
  <c r="I38" i="87"/>
  <c r="N38" i="126" s="1"/>
  <c r="N37" i="126"/>
  <c r="I34" i="87"/>
  <c r="N34" i="126" s="1"/>
  <c r="I33" i="87"/>
  <c r="N33" i="126" s="1"/>
  <c r="I32" i="87"/>
  <c r="N31" i="126"/>
  <c r="I25" i="87"/>
  <c r="N25" i="126" s="1"/>
  <c r="I24" i="87"/>
  <c r="I23" i="87"/>
  <c r="N22" i="126"/>
  <c r="I20" i="87"/>
  <c r="I16" i="87"/>
  <c r="N16" i="126" s="1"/>
  <c r="I15" i="87"/>
  <c r="I14" i="87"/>
  <c r="N13" i="126"/>
  <c r="I11" i="87"/>
  <c r="N11" i="126" s="1"/>
  <c r="I7" i="87"/>
  <c r="F6" i="87"/>
  <c r="L43" i="87"/>
  <c r="G43" i="87"/>
  <c r="L42" i="87"/>
  <c r="G42" i="87"/>
  <c r="L41" i="87"/>
  <c r="G41" i="87"/>
  <c r="G44" i="87" s="1"/>
  <c r="G38" i="87"/>
  <c r="L38" i="126" s="1"/>
  <c r="Q37" i="126"/>
  <c r="M35" i="126"/>
  <c r="L34" i="87"/>
  <c r="Q34" i="126" s="1"/>
  <c r="G34" i="87"/>
  <c r="L34" i="126" s="1"/>
  <c r="L33" i="87"/>
  <c r="Q33" i="126" s="1"/>
  <c r="G33" i="87"/>
  <c r="L33" i="126" s="1"/>
  <c r="L32" i="87"/>
  <c r="G32" i="87"/>
  <c r="Q31" i="126"/>
  <c r="L31" i="126"/>
  <c r="Q29" i="126"/>
  <c r="L29" i="126"/>
  <c r="O35" i="126"/>
  <c r="K35" i="126"/>
  <c r="J35" i="126"/>
  <c r="M26" i="126"/>
  <c r="L25" i="87"/>
  <c r="Q25" i="126" s="1"/>
  <c r="G25" i="87"/>
  <c r="L25" i="126" s="1"/>
  <c r="L24" i="87"/>
  <c r="Q24" i="126" s="1"/>
  <c r="G24" i="87"/>
  <c r="L24" i="126" s="1"/>
  <c r="L23" i="87"/>
  <c r="L30" i="87" s="1"/>
  <c r="G23" i="87"/>
  <c r="G30" i="87" s="1"/>
  <c r="Q22" i="126"/>
  <c r="L22" i="126"/>
  <c r="L20" i="87"/>
  <c r="G20" i="87"/>
  <c r="O26" i="126"/>
  <c r="K26" i="126"/>
  <c r="J26" i="126"/>
  <c r="L16" i="87"/>
  <c r="Q16" i="126" s="1"/>
  <c r="G16" i="87"/>
  <c r="L16" i="126" s="1"/>
  <c r="L15" i="87"/>
  <c r="Q15" i="126" s="1"/>
  <c r="G15" i="87"/>
  <c r="L15" i="126" s="1"/>
  <c r="L14" i="87"/>
  <c r="G14" i="87"/>
  <c r="Q13" i="126"/>
  <c r="L13" i="126"/>
  <c r="O17" i="126"/>
  <c r="J17" i="126"/>
  <c r="L11" i="87"/>
  <c r="Q11" i="126" s="1"/>
  <c r="G11" i="87"/>
  <c r="L11" i="126" s="1"/>
  <c r="F11" i="87"/>
  <c r="K11" i="126" s="1"/>
  <c r="M17" i="126"/>
  <c r="J11" i="92"/>
  <c r="K11" i="92" s="1"/>
  <c r="O14" i="78"/>
  <c r="P14" i="78" s="1"/>
  <c r="O13" i="78"/>
  <c r="P13" i="78" s="1"/>
  <c r="O12" i="78"/>
  <c r="P12" i="78" s="1"/>
  <c r="O11" i="78"/>
  <c r="P11" i="78" s="1"/>
  <c r="O10" i="78"/>
  <c r="P10" i="78" s="1"/>
  <c r="I44" i="87" l="1"/>
  <c r="G21" i="87"/>
  <c r="K39" i="87"/>
  <c r="P39" i="126" s="1"/>
  <c r="P40" i="126" s="1"/>
  <c r="H28" i="126"/>
  <c r="K44" i="87"/>
  <c r="I30" i="87"/>
  <c r="N30" i="126" s="1"/>
  <c r="I39" i="87"/>
  <c r="N39" i="126" s="1"/>
  <c r="N40" i="126" s="1"/>
  <c r="K21" i="87"/>
  <c r="P21" i="126" s="1"/>
  <c r="K30" i="87"/>
  <c r="P30" i="126" s="1"/>
  <c r="H36" i="126"/>
  <c r="I21" i="87"/>
  <c r="N21" i="126" s="1"/>
  <c r="L44" i="87"/>
  <c r="G39" i="87"/>
  <c r="L21" i="87"/>
  <c r="Q21" i="126" s="1"/>
  <c r="L32" i="126"/>
  <c r="L39" i="126"/>
  <c r="Q23" i="126"/>
  <c r="Q30" i="126"/>
  <c r="L21" i="126"/>
  <c r="P32" i="126"/>
  <c r="R11" i="126"/>
  <c r="E11" i="126" s="1"/>
  <c r="D11" i="126"/>
  <c r="L23" i="126"/>
  <c r="L30" i="126"/>
  <c r="N14" i="126"/>
  <c r="P14" i="126"/>
  <c r="N32" i="126"/>
  <c r="P23" i="126"/>
  <c r="Q32" i="126"/>
  <c r="Q14" i="126"/>
  <c r="F12" i="126"/>
  <c r="H20" i="126"/>
  <c r="F20" i="126"/>
  <c r="J36" i="126"/>
  <c r="G20" i="126"/>
  <c r="H40" i="126"/>
  <c r="G43" i="126"/>
  <c r="G12" i="126"/>
  <c r="G40" i="126"/>
  <c r="G36" i="126"/>
  <c r="D35" i="126"/>
  <c r="K40" i="126"/>
  <c r="M40" i="126"/>
  <c r="K36" i="126"/>
  <c r="O40" i="126"/>
  <c r="M36" i="126"/>
  <c r="O36" i="126"/>
  <c r="M28" i="126"/>
  <c r="O28" i="126"/>
  <c r="K28" i="126"/>
  <c r="J28" i="126"/>
  <c r="D26" i="126"/>
  <c r="M20" i="126"/>
  <c r="O20" i="126"/>
  <c r="J20" i="126"/>
  <c r="N26" i="126"/>
  <c r="D15" i="87"/>
  <c r="P26" i="126"/>
  <c r="N15" i="126"/>
  <c r="R15" i="126" s="1"/>
  <c r="D33" i="87"/>
  <c r="D43" i="87"/>
  <c r="D20" i="87"/>
  <c r="N35" i="126"/>
  <c r="D23" i="87"/>
  <c r="D14" i="87"/>
  <c r="D41" i="87"/>
  <c r="D25" i="87"/>
  <c r="L26" i="126"/>
  <c r="L35" i="126"/>
  <c r="D16" i="87"/>
  <c r="D25" i="126"/>
  <c r="D24" i="87"/>
  <c r="D42" i="87"/>
  <c r="D37" i="126"/>
  <c r="N23" i="126"/>
  <c r="N24" i="126"/>
  <c r="R24" i="126" s="1"/>
  <c r="N29" i="126"/>
  <c r="Q35" i="126"/>
  <c r="R34" i="126"/>
  <c r="L14" i="126"/>
  <c r="P35" i="126"/>
  <c r="N17" i="126"/>
  <c r="D32" i="87"/>
  <c r="D34" i="87"/>
  <c r="L37" i="126"/>
  <c r="D15" i="126"/>
  <c r="I13" i="126"/>
  <c r="D13" i="126"/>
  <c r="I34" i="126"/>
  <c r="D34" i="126"/>
  <c r="I33" i="126"/>
  <c r="D33" i="126"/>
  <c r="I32" i="126"/>
  <c r="D32" i="126"/>
  <c r="I31" i="126"/>
  <c r="D31" i="126"/>
  <c r="I29" i="126"/>
  <c r="D29" i="126"/>
  <c r="I24" i="126"/>
  <c r="D24" i="126"/>
  <c r="I23" i="126"/>
  <c r="D23" i="126"/>
  <c r="I22" i="126"/>
  <c r="D22" i="126"/>
  <c r="I16" i="126"/>
  <c r="D16" i="126"/>
  <c r="I14" i="126"/>
  <c r="D14" i="126"/>
  <c r="I15" i="126"/>
  <c r="R16" i="126"/>
  <c r="I25" i="126"/>
  <c r="R31" i="126"/>
  <c r="R25" i="126"/>
  <c r="R22" i="126"/>
  <c r="R33" i="126"/>
  <c r="I37" i="126"/>
  <c r="R13" i="126"/>
  <c r="Q26" i="126"/>
  <c r="D11" i="87"/>
  <c r="P17" i="126"/>
  <c r="Q28" i="126" l="1"/>
  <c r="L40" i="126"/>
  <c r="D44" i="87"/>
  <c r="R21" i="126"/>
  <c r="R32" i="126"/>
  <c r="R23" i="126"/>
  <c r="Q36" i="126"/>
  <c r="L28" i="126"/>
  <c r="P20" i="126"/>
  <c r="P28" i="126"/>
  <c r="D21" i="87"/>
  <c r="P36" i="126"/>
  <c r="D30" i="87"/>
  <c r="I20" i="126"/>
  <c r="R35" i="126"/>
  <c r="E35" i="126" s="1"/>
  <c r="N20" i="126"/>
  <c r="G42" i="126"/>
  <c r="L36" i="126"/>
  <c r="R29" i="126"/>
  <c r="E29" i="126" s="1"/>
  <c r="N36" i="126"/>
  <c r="N28" i="126"/>
  <c r="R26" i="126"/>
  <c r="R30" i="126"/>
  <c r="E33" i="126"/>
  <c r="R14" i="126"/>
  <c r="E32" i="126"/>
  <c r="E34" i="126"/>
  <c r="E31" i="126"/>
  <c r="E22" i="126"/>
  <c r="E24" i="126"/>
  <c r="E23" i="126"/>
  <c r="R37" i="126"/>
  <c r="E16" i="126"/>
  <c r="E13" i="126"/>
  <c r="E15" i="126"/>
  <c r="E25" i="126"/>
  <c r="J10" i="92"/>
  <c r="K10" i="92" s="1"/>
  <c r="R36" i="126" l="1"/>
  <c r="R28" i="126"/>
  <c r="E26" i="126"/>
  <c r="E14" i="126"/>
  <c r="E37" i="126"/>
  <c r="B19" i="9"/>
  <c r="B18" i="9"/>
  <c r="B17" i="9"/>
  <c r="B16" i="9"/>
  <c r="B15" i="9"/>
  <c r="B14" i="9"/>
  <c r="B13" i="9"/>
  <c r="B12" i="9"/>
  <c r="B11" i="9"/>
  <c r="B10" i="9"/>
  <c r="B9" i="9"/>
  <c r="A9" i="9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J9" i="42" l="1"/>
  <c r="K9" i="42" s="1"/>
  <c r="J8" i="42"/>
  <c r="J37" i="42"/>
  <c r="K37" i="42" s="1"/>
  <c r="J36" i="42"/>
  <c r="K36" i="42" s="1"/>
  <c r="J35" i="42"/>
  <c r="K35" i="42" s="1"/>
  <c r="J34" i="42"/>
  <c r="K34" i="42" s="1"/>
  <c r="J33" i="42"/>
  <c r="K33" i="42" s="1"/>
  <c r="J32" i="42"/>
  <c r="K32" i="42" s="1"/>
  <c r="J31" i="42"/>
  <c r="K31" i="42" s="1"/>
  <c r="J30" i="42"/>
  <c r="K30" i="42" s="1"/>
  <c r="J29" i="42"/>
  <c r="K29" i="42" s="1"/>
  <c r="J28" i="42"/>
  <c r="K28" i="42" s="1"/>
  <c r="J27" i="42"/>
  <c r="K27" i="42" s="1"/>
  <c r="J26" i="42"/>
  <c r="K26" i="42" s="1"/>
  <c r="J25" i="42"/>
  <c r="K25" i="42" s="1"/>
  <c r="J24" i="42"/>
  <c r="K24" i="42" s="1"/>
  <c r="J23" i="42"/>
  <c r="K23" i="42" s="1"/>
  <c r="J22" i="42"/>
  <c r="K22" i="42" s="1"/>
  <c r="J21" i="42"/>
  <c r="K21" i="42" s="1"/>
  <c r="J20" i="42"/>
  <c r="K20" i="42" s="1"/>
  <c r="J19" i="42"/>
  <c r="K19" i="42" s="1"/>
  <c r="J18" i="42"/>
  <c r="K18" i="42" s="1"/>
  <c r="J17" i="42"/>
  <c r="K17" i="42" s="1"/>
  <c r="J16" i="42"/>
  <c r="K16" i="42" s="1"/>
  <c r="K15" i="42"/>
  <c r="J14" i="42"/>
  <c r="K14" i="42" s="1"/>
  <c r="J13" i="42"/>
  <c r="K13" i="42" s="1"/>
  <c r="J12" i="42"/>
  <c r="K12" i="42" s="1"/>
  <c r="J11" i="42"/>
  <c r="K11" i="42" s="1"/>
  <c r="J10" i="42"/>
  <c r="K10" i="42" s="1"/>
  <c r="A8" i="42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J7" i="42"/>
  <c r="K7" i="42" s="1"/>
  <c r="A34" i="42" l="1"/>
  <c r="A31" i="42"/>
  <c r="J39" i="42"/>
  <c r="K8" i="42"/>
  <c r="K4" i="42" s="1"/>
  <c r="K39" i="42" l="1"/>
  <c r="K40" i="42" s="1"/>
  <c r="A35" i="42"/>
  <c r="A32" i="42"/>
  <c r="A36" i="42" l="1"/>
  <c r="A33" i="42"/>
  <c r="A37" i="42" s="1"/>
  <c r="M8" i="20" l="1"/>
  <c r="AU17" i="40" l="1"/>
  <c r="AU21" i="40" s="1"/>
  <c r="AT17" i="40"/>
  <c r="AT21" i="40" s="1"/>
  <c r="AU8" i="40"/>
  <c r="AT8" i="40"/>
  <c r="D8" i="40" l="1"/>
  <c r="D9" i="40"/>
  <c r="J8" i="53"/>
  <c r="K8" i="53" s="1"/>
  <c r="O8" i="78"/>
  <c r="B5" i="41" l="1"/>
  <c r="D43" i="40"/>
  <c r="D42" i="40"/>
  <c r="D41" i="40"/>
  <c r="D33" i="40"/>
  <c r="D24" i="40"/>
  <c r="K6" i="87"/>
  <c r="K47" i="87" l="1"/>
  <c r="K12" i="87"/>
  <c r="K46" i="87" s="1"/>
  <c r="D44" i="40"/>
  <c r="H6" i="126"/>
  <c r="I6" i="87"/>
  <c r="C5" i="41"/>
  <c r="B6" i="41"/>
  <c r="D15" i="40"/>
  <c r="D14" i="40"/>
  <c r="B6" i="126"/>
  <c r="A6" i="126" s="1"/>
  <c r="I47" i="87" l="1"/>
  <c r="I12" i="87"/>
  <c r="I46" i="87" s="1"/>
  <c r="B7" i="41"/>
  <c r="H43" i="126"/>
  <c r="H12" i="126"/>
  <c r="H42" i="126" s="1"/>
  <c r="D17" i="40"/>
  <c r="D18" i="40"/>
  <c r="B7" i="126"/>
  <c r="B8" i="126" s="1"/>
  <c r="C6" i="126"/>
  <c r="C6" i="41"/>
  <c r="O60" i="78"/>
  <c r="P60" i="78" s="1"/>
  <c r="O59" i="78"/>
  <c r="P59" i="78" s="1"/>
  <c r="C7" i="41" l="1"/>
  <c r="B8" i="41"/>
  <c r="C8" i="126"/>
  <c r="B9" i="126"/>
  <c r="D21" i="40"/>
  <c r="C7" i="126"/>
  <c r="J37" i="21"/>
  <c r="K37" i="21" s="1"/>
  <c r="J37" i="119"/>
  <c r="K37" i="119" s="1"/>
  <c r="J38" i="50"/>
  <c r="K38" i="50" s="1"/>
  <c r="J37" i="48"/>
  <c r="K37" i="48" s="1"/>
  <c r="J37" i="67"/>
  <c r="K37" i="67" s="1"/>
  <c r="J37" i="124"/>
  <c r="K37" i="124" s="1"/>
  <c r="J37" i="112"/>
  <c r="K37" i="112" s="1"/>
  <c r="J37" i="77"/>
  <c r="K37" i="77" s="1"/>
  <c r="J37" i="107"/>
  <c r="K37" i="107" s="1"/>
  <c r="J37" i="38"/>
  <c r="K37" i="38" s="1"/>
  <c r="J37" i="23"/>
  <c r="K37" i="23" s="1"/>
  <c r="C8" i="41" l="1"/>
  <c r="B9" i="41"/>
  <c r="C9" i="126"/>
  <c r="B10" i="126"/>
  <c r="F21" i="126"/>
  <c r="B10" i="41" l="1"/>
  <c r="C9" i="41"/>
  <c r="C10" i="41"/>
  <c r="F28" i="126"/>
  <c r="C10" i="126"/>
  <c r="B11" i="126"/>
  <c r="D27" i="40"/>
  <c r="I21" i="126"/>
  <c r="I28" i="126" s="1"/>
  <c r="D21" i="126"/>
  <c r="D28" i="126" s="1"/>
  <c r="O56" i="78"/>
  <c r="P56" i="78" s="1"/>
  <c r="B13" i="41" l="1"/>
  <c r="C11" i="126"/>
  <c r="B13" i="126"/>
  <c r="E21" i="126"/>
  <c r="E28" i="126" s="1"/>
  <c r="C13" i="41"/>
  <c r="C36" i="27"/>
  <c r="C37" i="27"/>
  <c r="C38" i="27"/>
  <c r="J36" i="119"/>
  <c r="K36" i="119" s="1"/>
  <c r="J35" i="119"/>
  <c r="K35" i="119" s="1"/>
  <c r="J37" i="88"/>
  <c r="K37" i="88" s="1"/>
  <c r="J36" i="88"/>
  <c r="K36" i="88" s="1"/>
  <c r="J35" i="88"/>
  <c r="K35" i="88" s="1"/>
  <c r="J36" i="124"/>
  <c r="K36" i="124" s="1"/>
  <c r="J35" i="124"/>
  <c r="K35" i="124" s="1"/>
  <c r="J36" i="112"/>
  <c r="K36" i="112" s="1"/>
  <c r="J35" i="112"/>
  <c r="K35" i="112" s="1"/>
  <c r="J36" i="77"/>
  <c r="K36" i="77" s="1"/>
  <c r="J35" i="77"/>
  <c r="K35" i="77" s="1"/>
  <c r="J37" i="50"/>
  <c r="K37" i="50" s="1"/>
  <c r="J36" i="50"/>
  <c r="K36" i="50" s="1"/>
  <c r="J37" i="19"/>
  <c r="K37" i="19" s="1"/>
  <c r="J36" i="19"/>
  <c r="K36" i="19" s="1"/>
  <c r="J35" i="19"/>
  <c r="K35" i="19" s="1"/>
  <c r="J36" i="107"/>
  <c r="K36" i="107" s="1"/>
  <c r="J35" i="107"/>
  <c r="K35" i="107" s="1"/>
  <c r="J36" i="38"/>
  <c r="K36" i="38" s="1"/>
  <c r="J35" i="38"/>
  <c r="K35" i="38" s="1"/>
  <c r="N42" i="20"/>
  <c r="M42" i="20"/>
  <c r="O42" i="20" s="1"/>
  <c r="J37" i="80"/>
  <c r="K37" i="80" s="1"/>
  <c r="J36" i="80"/>
  <c r="K36" i="80" s="1"/>
  <c r="J35" i="80"/>
  <c r="K35" i="80" s="1"/>
  <c r="J37" i="16"/>
  <c r="K37" i="16" s="1"/>
  <c r="J36" i="16"/>
  <c r="K36" i="16" s="1"/>
  <c r="J35" i="16"/>
  <c r="K35" i="16" s="1"/>
  <c r="J37" i="94"/>
  <c r="K37" i="94" s="1"/>
  <c r="J36" i="94"/>
  <c r="K36" i="94" s="1"/>
  <c r="J35" i="94"/>
  <c r="K35" i="94" s="1"/>
  <c r="J37" i="85"/>
  <c r="K37" i="85" s="1"/>
  <c r="J36" i="85"/>
  <c r="K36" i="85" s="1"/>
  <c r="J35" i="85"/>
  <c r="K35" i="85" s="1"/>
  <c r="J37" i="17"/>
  <c r="K37" i="17" s="1"/>
  <c r="J36" i="17"/>
  <c r="K36" i="17" s="1"/>
  <c r="J35" i="17"/>
  <c r="K35" i="17" s="1"/>
  <c r="J38" i="43"/>
  <c r="K38" i="43" s="1"/>
  <c r="J37" i="43"/>
  <c r="K37" i="43" s="1"/>
  <c r="J36" i="43"/>
  <c r="K36" i="43" s="1"/>
  <c r="J37" i="57"/>
  <c r="K37" i="57" s="1"/>
  <c r="J35" i="57"/>
  <c r="K35" i="57" s="1"/>
  <c r="J37" i="24"/>
  <c r="K37" i="24" s="1"/>
  <c r="J36" i="24"/>
  <c r="K36" i="24" s="1"/>
  <c r="J35" i="24"/>
  <c r="K35" i="24" s="1"/>
  <c r="J37" i="111"/>
  <c r="K37" i="111" s="1"/>
  <c r="J36" i="111"/>
  <c r="K36" i="111" s="1"/>
  <c r="J35" i="111"/>
  <c r="K35" i="111" s="1"/>
  <c r="J37" i="109"/>
  <c r="K37" i="109" s="1"/>
  <c r="J36" i="109"/>
  <c r="K36" i="109" s="1"/>
  <c r="J35" i="109"/>
  <c r="K35" i="109" s="1"/>
  <c r="J37" i="117"/>
  <c r="K37" i="117" s="1"/>
  <c r="J36" i="117"/>
  <c r="K36" i="117" s="1"/>
  <c r="J35" i="117"/>
  <c r="K35" i="117" s="1"/>
  <c r="J34" i="117"/>
  <c r="K34" i="117" s="1"/>
  <c r="J34" i="121"/>
  <c r="K34" i="121" s="1"/>
  <c r="J37" i="121"/>
  <c r="K37" i="121" s="1"/>
  <c r="J36" i="121"/>
  <c r="K36" i="121" s="1"/>
  <c r="J35" i="121"/>
  <c r="K35" i="121" s="1"/>
  <c r="J34" i="125"/>
  <c r="K34" i="125" s="1"/>
  <c r="O61" i="78"/>
  <c r="P61" i="78" s="1"/>
  <c r="B61" i="78"/>
  <c r="B60" i="78"/>
  <c r="B59" i="78"/>
  <c r="O58" i="78"/>
  <c r="P58" i="78" s="1"/>
  <c r="B58" i="78"/>
  <c r="O57" i="78"/>
  <c r="P57" i="78" s="1"/>
  <c r="B57" i="78"/>
  <c r="B99" i="127"/>
  <c r="B98" i="127"/>
  <c r="B97" i="127"/>
  <c r="B96" i="127"/>
  <c r="B95" i="127"/>
  <c r="B94" i="127"/>
  <c r="B14" i="41" l="1"/>
  <c r="C14" i="41"/>
  <c r="F30" i="126"/>
  <c r="B14" i="126"/>
  <c r="C13" i="126"/>
  <c r="B15" i="41" l="1"/>
  <c r="F36" i="126"/>
  <c r="I30" i="126"/>
  <c r="I36" i="126" s="1"/>
  <c r="D30" i="126"/>
  <c r="D36" i="126" s="1"/>
  <c r="D36" i="40"/>
  <c r="B15" i="126"/>
  <c r="C14" i="126"/>
  <c r="J36" i="48"/>
  <c r="J35" i="48"/>
  <c r="K35" i="48" s="1"/>
  <c r="J36" i="92"/>
  <c r="K36" i="92" s="1"/>
  <c r="J35" i="92"/>
  <c r="K35" i="92" s="1"/>
  <c r="J36" i="21"/>
  <c r="K36" i="21" s="1"/>
  <c r="J35" i="21"/>
  <c r="K35" i="21" s="1"/>
  <c r="J36" i="67"/>
  <c r="K36" i="67" s="1"/>
  <c r="J35" i="67"/>
  <c r="K35" i="67" s="1"/>
  <c r="B16" i="41" l="1"/>
  <c r="C15" i="41"/>
  <c r="E30" i="126"/>
  <c r="E36" i="126" s="1"/>
  <c r="B16" i="126"/>
  <c r="B17" i="126" s="1"/>
  <c r="C15" i="126"/>
  <c r="K36" i="48"/>
  <c r="B17" i="41" l="1"/>
  <c r="C16" i="41"/>
  <c r="C17" i="126"/>
  <c r="B18" i="126"/>
  <c r="C16" i="126"/>
  <c r="N41" i="20"/>
  <c r="N40" i="20"/>
  <c r="M41" i="20"/>
  <c r="O41" i="20" s="1"/>
  <c r="M40" i="20"/>
  <c r="O40" i="20" s="1"/>
  <c r="B18" i="41" l="1"/>
  <c r="C17" i="41"/>
  <c r="C18" i="126"/>
  <c r="B19" i="126"/>
  <c r="J32" i="8"/>
  <c r="K32" i="8" s="1"/>
  <c r="J32" i="80"/>
  <c r="K32" i="80" s="1"/>
  <c r="J32" i="44"/>
  <c r="K32" i="44" s="1"/>
  <c r="J32" i="16"/>
  <c r="K32" i="16" s="1"/>
  <c r="J32" i="85"/>
  <c r="K32" i="85" s="1"/>
  <c r="B19" i="41" l="1"/>
  <c r="C18" i="41"/>
  <c r="B22" i="41"/>
  <c r="C19" i="126"/>
  <c r="B21" i="126"/>
  <c r="C21" i="126" s="1"/>
  <c r="B23" i="41" l="1"/>
  <c r="C19" i="41"/>
  <c r="C22" i="41"/>
  <c r="C23" i="41"/>
  <c r="B22" i="126"/>
  <c r="B23" i="126" s="1"/>
  <c r="B24" i="41" l="1"/>
  <c r="C22" i="126"/>
  <c r="B25" i="41"/>
  <c r="C25" i="41"/>
  <c r="C24" i="41"/>
  <c r="B24" i="126"/>
  <c r="C23" i="126"/>
  <c r="J31" i="112"/>
  <c r="K31" i="112" s="1"/>
  <c r="B93" i="127"/>
  <c r="B92" i="127"/>
  <c r="B26" i="41" l="1"/>
  <c r="C26" i="41"/>
  <c r="B27" i="41"/>
  <c r="C24" i="126"/>
  <c r="B25" i="126"/>
  <c r="B26" i="126" s="1"/>
  <c r="C27" i="41" l="1"/>
  <c r="B28" i="41"/>
  <c r="C26" i="126"/>
  <c r="B27" i="126"/>
  <c r="C25" i="126"/>
  <c r="C28" i="41" l="1"/>
  <c r="C27" i="126"/>
  <c r="B29" i="126"/>
  <c r="B30" i="126" s="1"/>
  <c r="O55" i="78"/>
  <c r="P55" i="78" s="1"/>
  <c r="O54" i="78"/>
  <c r="P54" i="78" s="1"/>
  <c r="O53" i="78"/>
  <c r="P53" i="78" s="1"/>
  <c r="O52" i="78"/>
  <c r="P52" i="78" s="1"/>
  <c r="O51" i="78"/>
  <c r="P51" i="78" s="1"/>
  <c r="O50" i="78"/>
  <c r="P50" i="78" s="1"/>
  <c r="O49" i="78"/>
  <c r="P49" i="78" s="1"/>
  <c r="O48" i="78"/>
  <c r="P48" i="78" s="1"/>
  <c r="B56" i="78"/>
  <c r="B55" i="78"/>
  <c r="O47" i="78"/>
  <c r="P47" i="78" s="1"/>
  <c r="O46" i="78"/>
  <c r="P46" i="78" s="1"/>
  <c r="O44" i="78"/>
  <c r="P44" i="78" s="1"/>
  <c r="O43" i="78"/>
  <c r="P43" i="78" s="1"/>
  <c r="P42" i="78"/>
  <c r="O41" i="78"/>
  <c r="P41" i="78" s="1"/>
  <c r="O40" i="78"/>
  <c r="P40" i="78" s="1"/>
  <c r="B54" i="78"/>
  <c r="B53" i="78"/>
  <c r="B52" i="78"/>
  <c r="B51" i="78"/>
  <c r="B50" i="78"/>
  <c r="B49" i="78"/>
  <c r="B48" i="78"/>
  <c r="B91" i="127"/>
  <c r="B90" i="127"/>
  <c r="B89" i="127"/>
  <c r="B88" i="127"/>
  <c r="B87" i="127"/>
  <c r="B31" i="41" l="1"/>
  <c r="C29" i="126"/>
  <c r="B31" i="126"/>
  <c r="C30" i="126"/>
  <c r="C31" i="41"/>
  <c r="M36" i="20"/>
  <c r="B32" i="41" l="1"/>
  <c r="A31" i="41"/>
  <c r="C32" i="41"/>
  <c r="C31" i="126"/>
  <c r="B32" i="126"/>
  <c r="N37" i="20"/>
  <c r="M37" i="20"/>
  <c r="O37" i="20" s="1"/>
  <c r="N36" i="20"/>
  <c r="O36" i="20"/>
  <c r="B47" i="78"/>
  <c r="B46" i="78"/>
  <c r="B33" i="41" l="1"/>
  <c r="C32" i="126"/>
  <c r="B33" i="126"/>
  <c r="C33" i="41" l="1"/>
  <c r="B34" i="41"/>
  <c r="B34" i="126"/>
  <c r="B35" i="126" s="1"/>
  <c r="C33" i="126"/>
  <c r="C34" i="41" l="1"/>
  <c r="B35" i="41"/>
  <c r="C35" i="126"/>
  <c r="B37" i="126"/>
  <c r="C34" i="126"/>
  <c r="C35" i="41" l="1"/>
  <c r="B36" i="41"/>
  <c r="B38" i="126"/>
  <c r="C37" i="126"/>
  <c r="B37" i="41" l="1"/>
  <c r="C36" i="41"/>
  <c r="B40" i="41"/>
  <c r="B39" i="126"/>
  <c r="A37" i="126" s="1"/>
  <c r="C38" i="126"/>
  <c r="B86" i="127"/>
  <c r="B85" i="127"/>
  <c r="B84" i="127"/>
  <c r="B83" i="127"/>
  <c r="B82" i="127"/>
  <c r="B81" i="127"/>
  <c r="B80" i="127"/>
  <c r="B79" i="127"/>
  <c r="B78" i="127"/>
  <c r="B77" i="127"/>
  <c r="B76" i="127"/>
  <c r="C37" i="41" l="1"/>
  <c r="C39" i="126"/>
  <c r="C40" i="41"/>
  <c r="B41" i="41"/>
  <c r="J25" i="92"/>
  <c r="K25" i="92" s="1"/>
  <c r="N32" i="20"/>
  <c r="M32" i="20"/>
  <c r="O32" i="20" s="1"/>
  <c r="J26" i="44"/>
  <c r="K26" i="44" s="1"/>
  <c r="J25" i="112"/>
  <c r="K25" i="112" s="1"/>
  <c r="A40" i="41" l="1"/>
  <c r="B42" i="41"/>
  <c r="C41" i="41"/>
  <c r="J25" i="8"/>
  <c r="K25" i="8" s="1"/>
  <c r="J25" i="53"/>
  <c r="K25" i="53" s="1"/>
  <c r="J26" i="53"/>
  <c r="K26" i="53" s="1"/>
  <c r="J27" i="53"/>
  <c r="K27" i="53" s="1"/>
  <c r="J28" i="53"/>
  <c r="K28" i="53" s="1"/>
  <c r="J29" i="53"/>
  <c r="K29" i="53" s="1"/>
  <c r="J30" i="53"/>
  <c r="K30" i="53" s="1"/>
  <c r="J31" i="53"/>
  <c r="K31" i="53" s="1"/>
  <c r="J32" i="53"/>
  <c r="K32" i="53" s="1"/>
  <c r="J33" i="53"/>
  <c r="K33" i="53" s="1"/>
  <c r="J34" i="53"/>
  <c r="K34" i="53" s="1"/>
  <c r="J35" i="53"/>
  <c r="K35" i="53" s="1"/>
  <c r="J36" i="53"/>
  <c r="K36" i="53" s="1"/>
  <c r="J37" i="53"/>
  <c r="K37" i="53" s="1"/>
  <c r="J26" i="43"/>
  <c r="J24" i="92"/>
  <c r="K24" i="92" s="1"/>
  <c r="J24" i="80"/>
  <c r="K24" i="80" s="1"/>
  <c r="J23" i="80"/>
  <c r="K23" i="80" s="1"/>
  <c r="J21" i="80"/>
  <c r="K21" i="80" s="1"/>
  <c r="K34" i="80"/>
  <c r="J33" i="80"/>
  <c r="K33" i="80" s="1"/>
  <c r="J31" i="80"/>
  <c r="K31" i="80" s="1"/>
  <c r="J30" i="80"/>
  <c r="K30" i="80" s="1"/>
  <c r="J29" i="80"/>
  <c r="K29" i="80" s="1"/>
  <c r="J28" i="80"/>
  <c r="K28" i="80" s="1"/>
  <c r="J27" i="80"/>
  <c r="K27" i="80" s="1"/>
  <c r="J26" i="80"/>
  <c r="K26" i="80" s="1"/>
  <c r="J25" i="44"/>
  <c r="K25" i="44" s="1"/>
  <c r="J24" i="77"/>
  <c r="K24" i="77" s="1"/>
  <c r="O39" i="78"/>
  <c r="P39" i="78" s="1"/>
  <c r="B45" i="78"/>
  <c r="B44" i="78"/>
  <c r="B43" i="78"/>
  <c r="B42" i="78"/>
  <c r="C42" i="41" l="1"/>
  <c r="J35" i="61"/>
  <c r="K35" i="61" s="1"/>
  <c r="J36" i="61"/>
  <c r="K36" i="61" s="1"/>
  <c r="J37" i="61"/>
  <c r="K37" i="61" s="1"/>
  <c r="J23" i="77" l="1"/>
  <c r="K23" i="77" s="1"/>
  <c r="O37" i="78" l="1"/>
  <c r="P37" i="78" s="1"/>
  <c r="O36" i="78"/>
  <c r="P36" i="78" s="1"/>
  <c r="O35" i="78"/>
  <c r="P35" i="78" s="1"/>
  <c r="O34" i="78"/>
  <c r="P34" i="78" s="1"/>
  <c r="O33" i="78"/>
  <c r="P33" i="78" s="1"/>
  <c r="O32" i="78"/>
  <c r="P32" i="78" s="1"/>
  <c r="O31" i="78"/>
  <c r="P31" i="78" s="1"/>
  <c r="O30" i="78"/>
  <c r="P30" i="78" s="1"/>
  <c r="B41" i="78"/>
  <c r="B40" i="78"/>
  <c r="B39" i="78"/>
  <c r="B38" i="78"/>
  <c r="J22" i="92" l="1"/>
  <c r="K22" i="92" s="1"/>
  <c r="J21" i="92" l="1"/>
  <c r="K21" i="92" s="1"/>
  <c r="J20" i="92" l="1"/>
  <c r="K20" i="92" s="1"/>
  <c r="J37" i="46"/>
  <c r="K37" i="46" s="1"/>
  <c r="J35" i="95"/>
  <c r="K35" i="95" s="1"/>
  <c r="J36" i="95"/>
  <c r="K36" i="95" s="1"/>
  <c r="J37" i="95"/>
  <c r="K37" i="95" s="1"/>
  <c r="J33" i="8" l="1"/>
  <c r="K33" i="8" s="1"/>
  <c r="J34" i="8"/>
  <c r="K34" i="8" s="1"/>
  <c r="J35" i="8"/>
  <c r="K35" i="8" s="1"/>
  <c r="J36" i="8"/>
  <c r="K36" i="8" s="1"/>
  <c r="J37" i="8"/>
  <c r="K37" i="8" s="1"/>
  <c r="J21" i="14"/>
  <c r="K21" i="14" s="1"/>
  <c r="J22" i="14"/>
  <c r="K22" i="14" s="1"/>
  <c r="J23" i="14"/>
  <c r="K23" i="14" s="1"/>
  <c r="J24" i="14"/>
  <c r="K24" i="14" s="1"/>
  <c r="J25" i="14"/>
  <c r="K25" i="14" s="1"/>
  <c r="J26" i="14"/>
  <c r="K26" i="14" s="1"/>
  <c r="J27" i="14"/>
  <c r="K27" i="14" s="1"/>
  <c r="J28" i="14"/>
  <c r="K28" i="14" s="1"/>
  <c r="J29" i="14"/>
  <c r="K29" i="14" s="1"/>
  <c r="J30" i="14"/>
  <c r="K30" i="14" s="1"/>
  <c r="J31" i="14"/>
  <c r="K31" i="14" s="1"/>
  <c r="J32" i="14"/>
  <c r="K32" i="14" s="1"/>
  <c r="J33" i="14"/>
  <c r="K33" i="14" s="1"/>
  <c r="J34" i="14"/>
  <c r="K34" i="14" s="1"/>
  <c r="J35" i="14"/>
  <c r="K35" i="14" s="1"/>
  <c r="J36" i="14"/>
  <c r="K36" i="14" s="1"/>
  <c r="J37" i="14"/>
  <c r="K37" i="14" s="1"/>
  <c r="O29" i="78"/>
  <c r="P29" i="78" s="1"/>
  <c r="J18" i="92" l="1"/>
  <c r="K18" i="92" s="1"/>
  <c r="J35" i="91"/>
  <c r="K35" i="91" s="1"/>
  <c r="J36" i="91"/>
  <c r="K36" i="91" s="1"/>
  <c r="J37" i="91"/>
  <c r="K37" i="91" s="1"/>
  <c r="J31" i="22"/>
  <c r="K31" i="22" s="1"/>
  <c r="J32" i="22"/>
  <c r="K32" i="22" s="1"/>
  <c r="J33" i="22"/>
  <c r="K33" i="22" s="1"/>
  <c r="J34" i="22"/>
  <c r="K34" i="22" s="1"/>
  <c r="J35" i="22"/>
  <c r="K35" i="22" s="1"/>
  <c r="J36" i="22"/>
  <c r="K36" i="22" s="1"/>
  <c r="J37" i="22"/>
  <c r="K37" i="22" s="1"/>
  <c r="J21" i="64"/>
  <c r="K21" i="64" s="1"/>
  <c r="J22" i="64"/>
  <c r="K22" i="64" s="1"/>
  <c r="J23" i="64"/>
  <c r="K23" i="64" s="1"/>
  <c r="J24" i="64"/>
  <c r="K24" i="64" s="1"/>
  <c r="J25" i="64"/>
  <c r="K25" i="64" s="1"/>
  <c r="J26" i="64"/>
  <c r="K26" i="64" s="1"/>
  <c r="J27" i="64"/>
  <c r="K27" i="64" s="1"/>
  <c r="J28" i="64"/>
  <c r="K28" i="64" s="1"/>
  <c r="J29" i="64"/>
  <c r="K29" i="64" s="1"/>
  <c r="J30" i="64"/>
  <c r="K30" i="64" s="1"/>
  <c r="J31" i="64"/>
  <c r="K31" i="64" s="1"/>
  <c r="J32" i="64"/>
  <c r="K32" i="64" s="1"/>
  <c r="J33" i="64"/>
  <c r="K33" i="64" s="1"/>
  <c r="J34" i="64"/>
  <c r="K34" i="64" s="1"/>
  <c r="J35" i="64"/>
  <c r="K35" i="64" s="1"/>
  <c r="J36" i="64"/>
  <c r="K36" i="64" s="1"/>
  <c r="J37" i="64"/>
  <c r="K37" i="64" s="1"/>
  <c r="J35" i="11"/>
  <c r="K35" i="11" s="1"/>
  <c r="J36" i="11"/>
  <c r="K36" i="11" s="1"/>
  <c r="J37" i="11"/>
  <c r="K37" i="11" s="1"/>
  <c r="O28" i="78" l="1"/>
  <c r="P28" i="78" s="1"/>
  <c r="O27" i="78"/>
  <c r="P27" i="78" s="1"/>
  <c r="F8" i="1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D8" i="1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F8" i="117"/>
  <c r="F9" i="117" s="1"/>
  <c r="F10" i="117" s="1"/>
  <c r="F11" i="117" s="1"/>
  <c r="F12" i="117" s="1"/>
  <c r="F13" i="117" s="1"/>
  <c r="F14" i="117" s="1"/>
  <c r="F15" i="117" s="1"/>
  <c r="F16" i="117" s="1"/>
  <c r="F17" i="117" s="1"/>
  <c r="F18" i="117" s="1"/>
  <c r="F19" i="117" s="1"/>
  <c r="F20" i="117" s="1"/>
  <c r="F21" i="117" s="1"/>
  <c r="F22" i="117" s="1"/>
  <c r="F23" i="117" s="1"/>
  <c r="F24" i="117" s="1"/>
  <c r="F25" i="117" s="1"/>
  <c r="F26" i="117" s="1"/>
  <c r="F27" i="117" s="1"/>
  <c r="F28" i="117" s="1"/>
  <c r="F29" i="117" s="1"/>
  <c r="F30" i="117" s="1"/>
  <c r="F31" i="117" s="1"/>
  <c r="F32" i="117" s="1"/>
  <c r="F33" i="117" s="1"/>
  <c r="F34" i="117" s="1"/>
  <c r="F35" i="117" s="1"/>
  <c r="F36" i="117" s="1"/>
  <c r="F37" i="117" s="1"/>
  <c r="D8" i="117"/>
  <c r="D9" i="117" s="1"/>
  <c r="D10" i="117" s="1"/>
  <c r="D11" i="117" s="1"/>
  <c r="D12" i="117" s="1"/>
  <c r="D13" i="117" s="1"/>
  <c r="D14" i="117" s="1"/>
  <c r="D15" i="117" s="1"/>
  <c r="D16" i="117" s="1"/>
  <c r="D17" i="117" s="1"/>
  <c r="D18" i="117" s="1"/>
  <c r="D19" i="117" s="1"/>
  <c r="D20" i="117" s="1"/>
  <c r="D21" i="117" s="1"/>
  <c r="D22" i="117" s="1"/>
  <c r="D23" i="117" s="1"/>
  <c r="D24" i="117" s="1"/>
  <c r="D25" i="117" s="1"/>
  <c r="D26" i="117" s="1"/>
  <c r="D27" i="117" s="1"/>
  <c r="D28" i="117" s="1"/>
  <c r="D29" i="117" s="1"/>
  <c r="D30" i="117" s="1"/>
  <c r="D31" i="117" s="1"/>
  <c r="D32" i="117" s="1"/>
  <c r="D33" i="117" s="1"/>
  <c r="D34" i="117" s="1"/>
  <c r="D35" i="117" s="1"/>
  <c r="D36" i="117" s="1"/>
  <c r="D37" i="117" s="1"/>
  <c r="J35" i="46" l="1"/>
  <c r="K35" i="46" s="1"/>
  <c r="J36" i="46"/>
  <c r="K36" i="46" s="1"/>
  <c r="J35" i="23"/>
  <c r="K35" i="23" s="1"/>
  <c r="J36" i="23"/>
  <c r="K36" i="23" s="1"/>
  <c r="O26" i="78" l="1"/>
  <c r="P26" i="78" s="1"/>
  <c r="O25" i="78"/>
  <c r="P25" i="78" s="1"/>
  <c r="J35" i="75" l="1"/>
  <c r="K35" i="75" s="1"/>
  <c r="J36" i="75"/>
  <c r="K36" i="75" s="1"/>
  <c r="J37" i="75"/>
  <c r="K37" i="75" s="1"/>
  <c r="O24" i="78" l="1"/>
  <c r="P24" i="78" s="1"/>
  <c r="O23" i="78"/>
  <c r="P23" i="78" s="1"/>
  <c r="B37" i="78"/>
  <c r="B36" i="78"/>
  <c r="B35" i="78"/>
  <c r="B34" i="78"/>
  <c r="B33" i="78"/>
  <c r="B32" i="78"/>
  <c r="B31" i="78"/>
  <c r="B30" i="78"/>
  <c r="B29" i="78"/>
  <c r="B28" i="78"/>
  <c r="B27" i="78"/>
  <c r="F8" i="104"/>
  <c r="F9" i="104" s="1"/>
  <c r="F10" i="104" s="1"/>
  <c r="F11" i="104" s="1"/>
  <c r="F12" i="104" s="1"/>
  <c r="F13" i="104" s="1"/>
  <c r="F14" i="104" s="1"/>
  <c r="F15" i="104" s="1"/>
  <c r="F16" i="104" s="1"/>
  <c r="F17" i="104" s="1"/>
  <c r="F18" i="104" s="1"/>
  <c r="F19" i="104" s="1"/>
  <c r="F20" i="104" s="1"/>
  <c r="F21" i="104" s="1"/>
  <c r="F22" i="104" s="1"/>
  <c r="F23" i="104" s="1"/>
  <c r="F24" i="104" s="1"/>
  <c r="F25" i="104" s="1"/>
  <c r="F26" i="104" s="1"/>
  <c r="F27" i="104" s="1"/>
  <c r="F28" i="104" s="1"/>
  <c r="F29" i="104" s="1"/>
  <c r="F30" i="104" s="1"/>
  <c r="F31" i="104" s="1"/>
  <c r="F32" i="104" s="1"/>
  <c r="F33" i="104" s="1"/>
  <c r="F34" i="104" s="1"/>
  <c r="F35" i="104" s="1"/>
  <c r="F36" i="104" s="1"/>
  <c r="F37" i="104" s="1"/>
  <c r="D8" i="104"/>
  <c r="D9" i="104" s="1"/>
  <c r="D10" i="104" s="1"/>
  <c r="D11" i="104" s="1"/>
  <c r="D12" i="104" s="1"/>
  <c r="D13" i="104" s="1"/>
  <c r="D14" i="104" s="1"/>
  <c r="D15" i="104" s="1"/>
  <c r="D16" i="104" s="1"/>
  <c r="D17" i="104" s="1"/>
  <c r="D18" i="104" s="1"/>
  <c r="D19" i="104" s="1"/>
  <c r="D20" i="104" s="1"/>
  <c r="D21" i="104" s="1"/>
  <c r="D22" i="104" s="1"/>
  <c r="D23" i="104" s="1"/>
  <c r="D24" i="104" s="1"/>
  <c r="D25" i="104" s="1"/>
  <c r="D26" i="104" s="1"/>
  <c r="D27" i="104" s="1"/>
  <c r="D28" i="104" s="1"/>
  <c r="D29" i="104" s="1"/>
  <c r="D30" i="104" s="1"/>
  <c r="D31" i="104" s="1"/>
  <c r="D32" i="104" s="1"/>
  <c r="D33" i="104" s="1"/>
  <c r="D34" i="104" s="1"/>
  <c r="D35" i="104" s="1"/>
  <c r="D36" i="104" s="1"/>
  <c r="D37" i="104" s="1"/>
  <c r="F8" i="95"/>
  <c r="F9" i="95" s="1"/>
  <c r="F10" i="95" s="1"/>
  <c r="F11" i="95" s="1"/>
  <c r="F12" i="95" s="1"/>
  <c r="F13" i="95" s="1"/>
  <c r="F14" i="95" s="1"/>
  <c r="F15" i="95" s="1"/>
  <c r="F16" i="95" s="1"/>
  <c r="F17" i="95" s="1"/>
  <c r="F18" i="95" s="1"/>
  <c r="F19" i="95" s="1"/>
  <c r="F20" i="95" s="1"/>
  <c r="F21" i="95" s="1"/>
  <c r="F22" i="95" s="1"/>
  <c r="F23" i="95" s="1"/>
  <c r="F24" i="95" s="1"/>
  <c r="F25" i="95" s="1"/>
  <c r="F26" i="95" s="1"/>
  <c r="F27" i="95" s="1"/>
  <c r="F28" i="95" s="1"/>
  <c r="F29" i="95" s="1"/>
  <c r="F30" i="95" s="1"/>
  <c r="F31" i="95" s="1"/>
  <c r="F32" i="95" s="1"/>
  <c r="F33" i="95" s="1"/>
  <c r="F34" i="95" s="1"/>
  <c r="F35" i="95" s="1"/>
  <c r="F36" i="95" s="1"/>
  <c r="F37" i="95" s="1"/>
  <c r="J15" i="92" l="1"/>
  <c r="O22" i="78" l="1"/>
  <c r="P22" i="78" s="1"/>
  <c r="J14" i="92" l="1"/>
  <c r="K14" i="92" s="1"/>
  <c r="O20" i="78"/>
  <c r="P20" i="78" s="1"/>
  <c r="J13" i="92" l="1"/>
  <c r="K13" i="92" s="1"/>
  <c r="O19" i="78"/>
  <c r="P19" i="78" s="1"/>
  <c r="O18" i="78"/>
  <c r="P18" i="78" s="1"/>
  <c r="N16" i="20" l="1"/>
  <c r="M16" i="20"/>
  <c r="O16" i="20" s="1"/>
  <c r="N15" i="20"/>
  <c r="M15" i="20"/>
  <c r="O15" i="20" s="1"/>
  <c r="B32" i="127" l="1"/>
  <c r="B31" i="127"/>
  <c r="B30" i="127"/>
  <c r="B29" i="127"/>
  <c r="B28" i="127"/>
  <c r="B27" i="127"/>
  <c r="B26" i="127"/>
  <c r="B25" i="127"/>
  <c r="B24" i="127"/>
  <c r="B23" i="127"/>
  <c r="B22" i="127"/>
  <c r="B21" i="127"/>
  <c r="B20" i="127"/>
  <c r="B19" i="127"/>
  <c r="B18" i="127"/>
  <c r="B17" i="127"/>
  <c r="B16" i="127"/>
  <c r="B15" i="127"/>
  <c r="B14" i="127"/>
  <c r="B13" i="127"/>
  <c r="B12" i="127"/>
  <c r="B11" i="127"/>
  <c r="B10" i="127"/>
  <c r="J12" i="80" l="1"/>
  <c r="K12" i="80" s="1"/>
  <c r="J11" i="8" l="1"/>
  <c r="K11" i="8" s="1"/>
  <c r="J11" i="85"/>
  <c r="K11" i="85" s="1"/>
  <c r="J10" i="80" l="1"/>
  <c r="K10" i="80" s="1"/>
  <c r="J11" i="88"/>
  <c r="K11" i="88" s="1"/>
  <c r="J10" i="88"/>
  <c r="K10" i="88" s="1"/>
  <c r="J9" i="88"/>
  <c r="K9" i="88" s="1"/>
  <c r="J12" i="88"/>
  <c r="K12" i="88" s="1"/>
  <c r="J10" i="85"/>
  <c r="K10" i="85" s="1"/>
  <c r="J9" i="23" l="1"/>
  <c r="K9" i="23" s="1"/>
  <c r="N10" i="20"/>
  <c r="M10" i="20"/>
  <c r="O10" i="20" s="1"/>
  <c r="J8" i="104" l="1"/>
  <c r="K8" i="104" s="1"/>
  <c r="J10" i="104"/>
  <c r="K10" i="104" s="1"/>
  <c r="J9" i="104"/>
  <c r="K9" i="104" s="1"/>
  <c r="J7" i="104"/>
  <c r="K7" i="104" s="1"/>
  <c r="J34" i="66" l="1"/>
  <c r="K34" i="66" s="1"/>
  <c r="J35" i="66"/>
  <c r="K35" i="66" s="1"/>
  <c r="J36" i="66"/>
  <c r="K36" i="66" s="1"/>
  <c r="J37" i="66"/>
  <c r="K37" i="66" s="1"/>
  <c r="J38" i="66"/>
  <c r="K38" i="66" s="1"/>
  <c r="J37" i="44"/>
  <c r="K37" i="44" s="1"/>
  <c r="N9" i="20" l="1"/>
  <c r="M9" i="20"/>
  <c r="O9" i="20" s="1"/>
  <c r="AU23" i="40" l="1"/>
  <c r="AT23" i="40"/>
  <c r="D7" i="40"/>
  <c r="D6" i="40"/>
  <c r="B6" i="40"/>
  <c r="M7" i="126"/>
  <c r="M6" i="126"/>
  <c r="L7" i="87"/>
  <c r="Q7" i="126" s="1"/>
  <c r="P7" i="126"/>
  <c r="O7" i="126"/>
  <c r="N7" i="126"/>
  <c r="G7" i="87"/>
  <c r="L7" i="126" s="1"/>
  <c r="F7" i="87"/>
  <c r="J7" i="126"/>
  <c r="L6" i="87"/>
  <c r="P6" i="126"/>
  <c r="O6" i="126"/>
  <c r="G6" i="87"/>
  <c r="GF5" i="41" l="1"/>
  <c r="DH5" i="41"/>
  <c r="CR5" i="41"/>
  <c r="CN5" i="41"/>
  <c r="DD5" i="41"/>
  <c r="CJ5" i="41"/>
  <c r="EF5" i="41"/>
  <c r="EZ5" i="41"/>
  <c r="EV5" i="41"/>
  <c r="CR6" i="41"/>
  <c r="CJ6" i="41"/>
  <c r="CN6" i="41"/>
  <c r="DD6" i="41"/>
  <c r="EF6" i="41"/>
  <c r="EV6" i="41"/>
  <c r="L5" i="41"/>
  <c r="H5" i="41"/>
  <c r="P5" i="41"/>
  <c r="FH5" i="41"/>
  <c r="D12" i="40"/>
  <c r="G47" i="87"/>
  <c r="G12" i="87"/>
  <c r="G46" i="87" s="1"/>
  <c r="F47" i="87"/>
  <c r="F12" i="87"/>
  <c r="F46" i="87" s="1"/>
  <c r="L12" i="87"/>
  <c r="P43" i="126"/>
  <c r="P12" i="126"/>
  <c r="P42" i="126" s="1"/>
  <c r="O12" i="126"/>
  <c r="O42" i="126" s="1"/>
  <c r="O43" i="126"/>
  <c r="M12" i="126"/>
  <c r="M42" i="126" s="1"/>
  <c r="M43" i="126"/>
  <c r="AU26" i="40"/>
  <c r="AU30" i="40" s="1"/>
  <c r="A6" i="40"/>
  <c r="BT5" i="41"/>
  <c r="DL5" i="41"/>
  <c r="AJ5" i="41"/>
  <c r="ER5" i="41"/>
  <c r="FD5" i="41"/>
  <c r="CB5" i="41"/>
  <c r="FT5" i="41"/>
  <c r="AF5" i="41"/>
  <c r="GV5" i="41"/>
  <c r="EB5" i="41"/>
  <c r="BD5" i="41"/>
  <c r="BL5" i="41"/>
  <c r="CF5" i="41"/>
  <c r="AR5" i="41"/>
  <c r="GZ5" i="41"/>
  <c r="AZ5" i="41"/>
  <c r="BH5" i="41"/>
  <c r="FL5" i="41"/>
  <c r="FP5" i="41"/>
  <c r="CV5" i="41"/>
  <c r="GN5" i="41"/>
  <c r="EN5" i="41"/>
  <c r="T5" i="41"/>
  <c r="CZ5" i="41"/>
  <c r="FX5" i="41"/>
  <c r="GJ5" i="41"/>
  <c r="DP5" i="41"/>
  <c r="X5" i="41"/>
  <c r="GB5" i="41"/>
  <c r="AB5" i="41"/>
  <c r="DX5" i="41"/>
  <c r="AV5" i="41"/>
  <c r="EJ5" i="41"/>
  <c r="BP5" i="41"/>
  <c r="AN5" i="41"/>
  <c r="DT5" i="41"/>
  <c r="GR5" i="41"/>
  <c r="L17" i="126"/>
  <c r="L20" i="126" s="1"/>
  <c r="K17" i="126"/>
  <c r="K7" i="126"/>
  <c r="R7" i="126" s="1"/>
  <c r="Q17" i="126"/>
  <c r="Q20" i="126" s="1"/>
  <c r="D23" i="40"/>
  <c r="AT26" i="40"/>
  <c r="N6" i="126"/>
  <c r="N12" i="126" s="1"/>
  <c r="N42" i="126" s="1"/>
  <c r="J6" i="126"/>
  <c r="J43" i="126" s="1"/>
  <c r="K6" i="126"/>
  <c r="L6" i="126"/>
  <c r="Q6" i="126"/>
  <c r="Q12" i="126" s="1"/>
  <c r="D7" i="87"/>
  <c r="C6" i="40"/>
  <c r="B7" i="40"/>
  <c r="AR6" i="41" s="1"/>
  <c r="D6" i="87"/>
  <c r="A5" i="41"/>
  <c r="DH7" i="41" l="1"/>
  <c r="DH6" i="41"/>
  <c r="P6" i="41"/>
  <c r="CF6" i="41"/>
  <c r="GF6" i="41"/>
  <c r="L6" i="41"/>
  <c r="H6" i="41"/>
  <c r="FH6" i="41"/>
  <c r="CB6" i="41"/>
  <c r="EB6" i="41"/>
  <c r="GV6" i="41"/>
  <c r="D12" i="87"/>
  <c r="GZ6" i="41"/>
  <c r="AF6" i="41"/>
  <c r="B8" i="40"/>
  <c r="DX6" i="41"/>
  <c r="DP7" i="41"/>
  <c r="BD7" i="41"/>
  <c r="GB7" i="41"/>
  <c r="ER6" i="41"/>
  <c r="BH6" i="41"/>
  <c r="DL6" i="41"/>
  <c r="AZ6" i="41"/>
  <c r="FX6" i="41"/>
  <c r="L43" i="126"/>
  <c r="N43" i="126"/>
  <c r="L12" i="126"/>
  <c r="L42" i="126" s="1"/>
  <c r="J12" i="126"/>
  <c r="J42" i="126" s="1"/>
  <c r="K20" i="126"/>
  <c r="D17" i="126"/>
  <c r="D20" i="126" s="1"/>
  <c r="R17" i="126"/>
  <c r="D7" i="126"/>
  <c r="K43" i="126"/>
  <c r="K12" i="126"/>
  <c r="D6" i="126"/>
  <c r="GJ6" i="41"/>
  <c r="X6" i="41"/>
  <c r="F39" i="126"/>
  <c r="D39" i="126" s="1"/>
  <c r="DP6" i="41"/>
  <c r="EN6" i="41"/>
  <c r="D26" i="40"/>
  <c r="D30" i="40" s="1"/>
  <c r="AJ6" i="41"/>
  <c r="FT6" i="41"/>
  <c r="EJ6" i="41"/>
  <c r="EZ6" i="41"/>
  <c r="GN6" i="41"/>
  <c r="CZ6" i="41"/>
  <c r="GB6" i="41"/>
  <c r="CV6" i="41"/>
  <c r="BT6" i="41"/>
  <c r="DT6" i="41"/>
  <c r="AB6" i="41"/>
  <c r="T6" i="41"/>
  <c r="BL6" i="41"/>
  <c r="AN6" i="41"/>
  <c r="FP6" i="41"/>
  <c r="FD6" i="41"/>
  <c r="AV6" i="41"/>
  <c r="GR6" i="41"/>
  <c r="FL6" i="41"/>
  <c r="AU32" i="40"/>
  <c r="BP6" i="41"/>
  <c r="BD6" i="41"/>
  <c r="AT30" i="40"/>
  <c r="AT32" i="40" s="1"/>
  <c r="F38" i="126"/>
  <c r="R6" i="126"/>
  <c r="R12" i="126" s="1"/>
  <c r="C7" i="40"/>
  <c r="CN7" i="41" l="1"/>
  <c r="EF7" i="41"/>
  <c r="CJ8" i="41"/>
  <c r="CN8" i="41"/>
  <c r="GF7" i="41"/>
  <c r="CR7" i="41"/>
  <c r="CJ7" i="41"/>
  <c r="EV7" i="41"/>
  <c r="EF8" i="41"/>
  <c r="DD7" i="41"/>
  <c r="CR8" i="41"/>
  <c r="DD8" i="41"/>
  <c r="FH7" i="41"/>
  <c r="H7" i="41"/>
  <c r="L7" i="41"/>
  <c r="P7" i="41"/>
  <c r="GZ7" i="41"/>
  <c r="B9" i="40"/>
  <c r="C8" i="40"/>
  <c r="EZ7" i="41"/>
  <c r="GV7" i="41"/>
  <c r="AJ7" i="41"/>
  <c r="GR7" i="41"/>
  <c r="EB7" i="41"/>
  <c r="EN7" i="41"/>
  <c r="AB7" i="41"/>
  <c r="FP7" i="41"/>
  <c r="GN7" i="41"/>
  <c r="DL8" i="41"/>
  <c r="BH7" i="41"/>
  <c r="T7" i="41"/>
  <c r="AV7" i="41"/>
  <c r="CV7" i="41"/>
  <c r="BT7" i="41"/>
  <c r="CB7" i="41"/>
  <c r="EJ7" i="41"/>
  <c r="DT7" i="41"/>
  <c r="FL7" i="41"/>
  <c r="BP8" i="41"/>
  <c r="DL7" i="41"/>
  <c r="GJ7" i="41"/>
  <c r="K42" i="126"/>
  <c r="ER7" i="41"/>
  <c r="AF7" i="41"/>
  <c r="ER8" i="41"/>
  <c r="AN7" i="41"/>
  <c r="X7" i="41"/>
  <c r="FX7" i="41"/>
  <c r="AZ7" i="41"/>
  <c r="BP7" i="41"/>
  <c r="CZ7" i="41"/>
  <c r="BL7" i="41"/>
  <c r="FT7" i="41"/>
  <c r="DX7" i="41"/>
  <c r="AV8" i="41"/>
  <c r="CF7" i="41"/>
  <c r="FD7" i="41"/>
  <c r="AR7" i="41"/>
  <c r="F40" i="126"/>
  <c r="F42" i="126" s="1"/>
  <c r="F43" i="126"/>
  <c r="E17" i="126"/>
  <c r="E20" i="126" s="1"/>
  <c r="R20" i="126"/>
  <c r="D12" i="126"/>
  <c r="I39" i="126"/>
  <c r="AT35" i="40"/>
  <c r="D32" i="40"/>
  <c r="AU35" i="40"/>
  <c r="AU38" i="40" s="1"/>
  <c r="D38" i="126"/>
  <c r="D40" i="126" s="1"/>
  <c r="I38" i="126"/>
  <c r="CN10" i="41" l="1"/>
  <c r="EV8" i="41"/>
  <c r="DH8" i="41"/>
  <c r="DD9" i="41"/>
  <c r="GF8" i="41"/>
  <c r="CR9" i="41"/>
  <c r="AB8" i="41"/>
  <c r="FL8" i="41"/>
  <c r="AJ8" i="41"/>
  <c r="H8" i="41"/>
  <c r="GB8" i="41"/>
  <c r="X8" i="41"/>
  <c r="GJ8" i="41"/>
  <c r="B10" i="40"/>
  <c r="DX8" i="41"/>
  <c r="CV8" i="41"/>
  <c r="FX8" i="41"/>
  <c r="C9" i="40"/>
  <c r="T8" i="41"/>
  <c r="AN8" i="41"/>
  <c r="AZ8" i="41"/>
  <c r="H9" i="41"/>
  <c r="FD8" i="41"/>
  <c r="DP8" i="41"/>
  <c r="BD8" i="41"/>
  <c r="L8" i="41"/>
  <c r="GR8" i="41"/>
  <c r="GV8" i="41"/>
  <c r="AF8" i="41"/>
  <c r="GN8" i="41"/>
  <c r="P8" i="41"/>
  <c r="BH8" i="41"/>
  <c r="AR8" i="41"/>
  <c r="BL8" i="41"/>
  <c r="EN8" i="41"/>
  <c r="CF8" i="41"/>
  <c r="EZ8" i="41"/>
  <c r="GZ8" i="41"/>
  <c r="BT8" i="41"/>
  <c r="CB8" i="41"/>
  <c r="CZ8" i="41"/>
  <c r="FP8" i="41"/>
  <c r="FT8" i="41"/>
  <c r="EJ8" i="41"/>
  <c r="DT8" i="41"/>
  <c r="EB8" i="41"/>
  <c r="FH8" i="41"/>
  <c r="CZ9" i="41"/>
  <c r="AU50" i="40"/>
  <c r="I40" i="126"/>
  <c r="FT9" i="41"/>
  <c r="GV9" i="41"/>
  <c r="CB9" i="41"/>
  <c r="EZ9" i="41"/>
  <c r="EB9" i="41"/>
  <c r="EJ9" i="41"/>
  <c r="CV9" i="41"/>
  <c r="T9" i="41"/>
  <c r="GN9" i="41"/>
  <c r="GZ9" i="41"/>
  <c r="AB9" i="41"/>
  <c r="AR9" i="41"/>
  <c r="DP9" i="41"/>
  <c r="FP9" i="41"/>
  <c r="AF9" i="41"/>
  <c r="FD9" i="41"/>
  <c r="DL9" i="41"/>
  <c r="BD9" i="41"/>
  <c r="DX9" i="41"/>
  <c r="GB9" i="41"/>
  <c r="EN9" i="41"/>
  <c r="FX9" i="41"/>
  <c r="AN9" i="41"/>
  <c r="AV9" i="41"/>
  <c r="D42" i="126"/>
  <c r="D43" i="126"/>
  <c r="AT38" i="40"/>
  <c r="AT50" i="40" s="1"/>
  <c r="D35" i="40"/>
  <c r="AU39" i="40"/>
  <c r="AU44" i="40" s="1"/>
  <c r="AU49" i="40" s="1"/>
  <c r="B11" i="40"/>
  <c r="FH10" i="41" s="1"/>
  <c r="C10" i="40"/>
  <c r="DD11" i="41" l="1"/>
  <c r="CR10" i="41"/>
  <c r="CR11" i="41" s="1"/>
  <c r="GF10" i="41"/>
  <c r="CJ10" i="41"/>
  <c r="CJ9" i="41"/>
  <c r="EF9" i="41"/>
  <c r="EF11" i="41" s="1"/>
  <c r="EV9" i="41"/>
  <c r="EV11" i="41" s="1"/>
  <c r="DD10" i="41"/>
  <c r="EV10" i="41"/>
  <c r="CN9" i="41"/>
  <c r="CN11" i="41" s="1"/>
  <c r="DD13" i="41"/>
  <c r="DH10" i="41"/>
  <c r="DH11" i="41" s="1"/>
  <c r="GF9" i="41"/>
  <c r="GF11" i="41" s="1"/>
  <c r="EF10" i="41"/>
  <c r="CN13" i="41"/>
  <c r="DH9" i="41"/>
  <c r="EV13" i="41"/>
  <c r="P9" i="41"/>
  <c r="L9" i="41"/>
  <c r="L10" i="41"/>
  <c r="GJ9" i="41"/>
  <c r="FL9" i="41"/>
  <c r="BL9" i="41"/>
  <c r="DT9" i="41"/>
  <c r="GR9" i="41"/>
  <c r="ER9" i="41"/>
  <c r="P10" i="41"/>
  <c r="P11" i="41" s="1"/>
  <c r="BT9" i="41"/>
  <c r="AZ9" i="41"/>
  <c r="BH9" i="41"/>
  <c r="X9" i="41"/>
  <c r="AJ9" i="41"/>
  <c r="BP9" i="41"/>
  <c r="H10" i="41"/>
  <c r="CF9" i="41"/>
  <c r="GB10" i="41"/>
  <c r="GB11" i="41" s="1"/>
  <c r="AT39" i="40"/>
  <c r="FL10" i="41"/>
  <c r="GJ10" i="41"/>
  <c r="EN10" i="41"/>
  <c r="EN11" i="41" s="1"/>
  <c r="DT10" i="41"/>
  <c r="GR10" i="41"/>
  <c r="AR10" i="41"/>
  <c r="AR11" i="41" s="1"/>
  <c r="AJ10" i="41"/>
  <c r="ER10" i="41"/>
  <c r="GV10" i="41"/>
  <c r="GV11" i="41" s="1"/>
  <c r="FD10" i="41"/>
  <c r="FD11" i="41" s="1"/>
  <c r="AZ10" i="41"/>
  <c r="EJ10" i="41"/>
  <c r="EJ11" i="41" s="1"/>
  <c r="DX10" i="41"/>
  <c r="DX11" i="41" s="1"/>
  <c r="FP10" i="41"/>
  <c r="FP11" i="41" s="1"/>
  <c r="CV10" i="41"/>
  <c r="CV11" i="41" s="1"/>
  <c r="T10" i="41"/>
  <c r="T11" i="41" s="1"/>
  <c r="GZ10" i="41"/>
  <c r="GZ11" i="41" s="1"/>
  <c r="AB10" i="41"/>
  <c r="AB11" i="41" s="1"/>
  <c r="DL10" i="41"/>
  <c r="DL11" i="41" s="1"/>
  <c r="FT10" i="41"/>
  <c r="FT11" i="41" s="1"/>
  <c r="EB10" i="41"/>
  <c r="EB11" i="41" s="1"/>
  <c r="CB10" i="41"/>
  <c r="CB11" i="41" s="1"/>
  <c r="FX10" i="41"/>
  <c r="FX11" i="41" s="1"/>
  <c r="BH10" i="41"/>
  <c r="BL10" i="41"/>
  <c r="BL11" i="41" s="1"/>
  <c r="AF10" i="41"/>
  <c r="AF11" i="41" s="1"/>
  <c r="X10" i="41"/>
  <c r="GN10" i="41"/>
  <c r="GN11" i="41" s="1"/>
  <c r="BD10" i="41"/>
  <c r="BD11" i="41" s="1"/>
  <c r="AN10" i="41"/>
  <c r="AN11" i="41" s="1"/>
  <c r="CZ10" i="41"/>
  <c r="CZ11" i="41" s="1"/>
  <c r="BP10" i="41"/>
  <c r="EZ10" i="41"/>
  <c r="EZ11" i="41" s="1"/>
  <c r="CF10" i="41"/>
  <c r="DP10" i="41"/>
  <c r="DP11" i="41" s="1"/>
  <c r="AV10" i="41"/>
  <c r="AV11" i="41" s="1"/>
  <c r="BT10" i="41"/>
  <c r="D38" i="40"/>
  <c r="D50" i="40" s="1"/>
  <c r="AT44" i="40"/>
  <c r="AT49" i="40" s="1"/>
  <c r="C11" i="40"/>
  <c r="B14" i="40"/>
  <c r="A13" i="41"/>
  <c r="GJ11" i="41" l="1"/>
  <c r="EF13" i="41"/>
  <c r="AZ11" i="41"/>
  <c r="GF13" i="41"/>
  <c r="CR13" i="41"/>
  <c r="CJ13" i="41"/>
  <c r="DH13" i="41"/>
  <c r="EF14" i="41"/>
  <c r="BH11" i="41"/>
  <c r="GR11" i="41"/>
  <c r="DT11" i="41"/>
  <c r="ER11" i="41"/>
  <c r="X11" i="41"/>
  <c r="AJ11" i="41"/>
  <c r="L13" i="41"/>
  <c r="FL11" i="41"/>
  <c r="BT11" i="41"/>
  <c r="BP11" i="41"/>
  <c r="CF11" i="41"/>
  <c r="C14" i="40"/>
  <c r="D39" i="40"/>
  <c r="D49" i="40" s="1"/>
  <c r="B15" i="40"/>
  <c r="CJ14" i="41" l="1"/>
  <c r="H14" i="41"/>
  <c r="B16" i="40"/>
  <c r="BP15" i="41" s="1"/>
  <c r="C15" i="40"/>
  <c r="T15" i="41" l="1"/>
  <c r="EB15" i="41"/>
  <c r="AB15" i="41"/>
  <c r="AV15" i="41"/>
  <c r="AR15" i="41"/>
  <c r="DL15" i="41"/>
  <c r="EN15" i="41"/>
  <c r="FD15" i="41"/>
  <c r="GR15" i="41"/>
  <c r="FT15" i="41"/>
  <c r="AF15" i="41"/>
  <c r="BD15" i="41"/>
  <c r="EZ15" i="41"/>
  <c r="FP15" i="41"/>
  <c r="B17" i="40"/>
  <c r="BP16" i="41" s="1"/>
  <c r="CV15" i="41"/>
  <c r="EJ15" i="41"/>
  <c r="BL15" i="41"/>
  <c r="BH15" i="41"/>
  <c r="AZ15" i="41"/>
  <c r="DT15" i="41"/>
  <c r="AN15" i="41"/>
  <c r="ER15" i="41"/>
  <c r="GB15" i="41"/>
  <c r="FL15" i="41"/>
  <c r="AJ15" i="41"/>
  <c r="C16" i="40"/>
  <c r="GB16" i="41" l="1"/>
  <c r="B18" i="40"/>
  <c r="CF17" i="41" s="1"/>
  <c r="GJ16" i="41"/>
  <c r="CB16" i="41"/>
  <c r="EB17" i="41"/>
  <c r="C17" i="40"/>
  <c r="AV16" i="41"/>
  <c r="AB16" i="41"/>
  <c r="FT17" i="41"/>
  <c r="GN16" i="41"/>
  <c r="B19" i="40"/>
  <c r="A14" i="40" s="1"/>
  <c r="C18" i="40"/>
  <c r="FD18" i="41" l="1"/>
  <c r="B20" i="40"/>
  <c r="C19" i="40"/>
  <c r="C20" i="40" l="1"/>
  <c r="B23" i="40"/>
  <c r="C23" i="40" s="1"/>
  <c r="A22" i="41"/>
  <c r="B24" i="40" l="1"/>
  <c r="B25" i="40"/>
  <c r="B26" i="40" s="1"/>
  <c r="C24" i="40"/>
  <c r="C26" i="40" l="1"/>
  <c r="B27" i="40"/>
  <c r="C25" i="40"/>
  <c r="B28" i="40" l="1"/>
  <c r="A23" i="40" s="1"/>
  <c r="C27" i="40"/>
  <c r="B29" i="40" l="1"/>
  <c r="C28" i="40"/>
  <c r="C29" i="40" l="1"/>
  <c r="B32" i="40"/>
  <c r="B33" i="40" l="1"/>
  <c r="C32" i="40"/>
  <c r="C33" i="40" l="1"/>
  <c r="B34" i="40"/>
  <c r="C34" i="40" l="1"/>
  <c r="B35" i="40"/>
  <c r="C35" i="40" l="1"/>
  <c r="B36" i="40"/>
  <c r="GV13" i="41"/>
  <c r="CF13" i="41"/>
  <c r="FL13" i="41"/>
  <c r="FP13" i="41"/>
  <c r="AR13" i="41"/>
  <c r="CV13" i="41"/>
  <c r="DP13" i="41"/>
  <c r="T13" i="41"/>
  <c r="AF13" i="41"/>
  <c r="BD13" i="41"/>
  <c r="ER13" i="41"/>
  <c r="AJ13" i="41"/>
  <c r="DX13" i="41"/>
  <c r="GB13" i="41"/>
  <c r="EB13" i="41"/>
  <c r="EB22" i="41"/>
  <c r="EB24" i="41"/>
  <c r="EB31" i="41"/>
  <c r="GR31" i="41"/>
  <c r="EB32" i="41"/>
  <c r="GR32" i="41"/>
  <c r="GR22" i="41"/>
  <c r="GR24" i="41"/>
  <c r="GR13" i="41"/>
  <c r="GJ24" i="41"/>
  <c r="BD24" i="41"/>
  <c r="DL24" i="41"/>
  <c r="FT24" i="41"/>
  <c r="AR24" i="41"/>
  <c r="DP24" i="41"/>
  <c r="EB14" i="41"/>
  <c r="GR14" i="41"/>
  <c r="EB23" i="41"/>
  <c r="GR23" i="41"/>
  <c r="CZ13" i="41"/>
  <c r="DT13" i="41"/>
  <c r="AV13" i="41"/>
  <c r="T14" i="41"/>
  <c r="DL14" i="41"/>
  <c r="FD14" i="41"/>
  <c r="EZ14" i="41"/>
  <c r="CV14" i="41"/>
  <c r="CB14" i="41"/>
  <c r="BD14" i="41"/>
  <c r="FX14" i="41"/>
  <c r="GZ14" i="41"/>
  <c r="EJ14" i="41"/>
  <c r="AZ14" i="41"/>
  <c r="DT14" i="41"/>
  <c r="BT14" i="41"/>
  <c r="AR14" i="41"/>
  <c r="AN14" i="41"/>
  <c r="DP14" i="41"/>
  <c r="GV14" i="41"/>
  <c r="GB14" i="41"/>
  <c r="FT14" i="41"/>
  <c r="EF2" i="41"/>
  <c r="AF14" i="41"/>
  <c r="EN14" i="41"/>
  <c r="FP14" i="41"/>
  <c r="BH14" i="41"/>
  <c r="DX14" i="41"/>
  <c r="AB14" i="41"/>
  <c r="AV14" i="41"/>
  <c r="BP14" i="41"/>
  <c r="X14" i="41"/>
  <c r="GJ14" i="41"/>
  <c r="CZ14" i="41"/>
  <c r="AJ14" i="41"/>
  <c r="ER14" i="41"/>
  <c r="GN14" i="41"/>
  <c r="CF14" i="41"/>
  <c r="BL14" i="41"/>
  <c r="BH24" i="41"/>
  <c r="AV32" i="41"/>
  <c r="CZ22" i="41"/>
  <c r="FD24" i="41"/>
  <c r="FT32" i="41"/>
  <c r="EN23" i="41"/>
  <c r="BH23" i="41"/>
  <c r="BP23" i="41"/>
  <c r="AF22" i="41"/>
  <c r="EZ22" i="41"/>
  <c r="CF22" i="41"/>
  <c r="DX22" i="41"/>
  <c r="FL22" i="41"/>
  <c r="BT22" i="41"/>
  <c r="BP22" i="41"/>
  <c r="AJ22" i="41"/>
  <c r="FX22" i="41"/>
  <c r="X22" i="41"/>
  <c r="EJ22" i="41"/>
  <c r="AB22" i="41"/>
  <c r="DT22" i="41"/>
  <c r="BL22" i="41"/>
  <c r="CB22" i="41"/>
  <c r="GN22" i="41"/>
  <c r="P22" i="41"/>
  <c r="AN22" i="41"/>
  <c r="GB23" i="41"/>
  <c r="DP23" i="41"/>
  <c r="FT23" i="41"/>
  <c r="BL23" i="41"/>
  <c r="GZ23" i="41"/>
  <c r="AR23" i="41"/>
  <c r="BT23" i="41"/>
  <c r="EZ23" i="41"/>
  <c r="T23" i="41"/>
  <c r="GN23" i="41"/>
  <c r="FX23" i="41"/>
  <c r="DT23" i="41"/>
  <c r="DL23" i="41"/>
  <c r="X23" i="41"/>
  <c r="DX23" i="41"/>
  <c r="EN22" i="41"/>
  <c r="GV23" i="41"/>
  <c r="AN23" i="41"/>
  <c r="FD32" i="41"/>
  <c r="FD22" i="41"/>
  <c r="FX24" i="41"/>
  <c r="GZ24" i="41"/>
  <c r="BD32" i="41"/>
  <c r="DT32" i="41"/>
  <c r="GV22" i="41"/>
  <c r="AV23" i="41"/>
  <c r="DT24" i="41"/>
  <c r="GZ32" i="41"/>
  <c r="DL32" i="41"/>
  <c r="BL32" i="41"/>
  <c r="EJ32" i="41"/>
  <c r="GJ32" i="41"/>
  <c r="CZ32" i="41"/>
  <c r="FL32" i="41"/>
  <c r="AZ32" i="41"/>
  <c r="T31" i="41"/>
  <c r="EN31" i="41"/>
  <c r="CB31" i="41"/>
  <c r="GJ31" i="41"/>
  <c r="X31" i="41"/>
  <c r="FL31" i="41"/>
  <c r="P31" i="41"/>
  <c r="FX31" i="41"/>
  <c r="DX31" i="41"/>
  <c r="BT31" i="41"/>
  <c r="AN31" i="41"/>
  <c r="BD31" i="41"/>
  <c r="GN31" i="41"/>
  <c r="DL31" i="41"/>
  <c r="AB31" i="41"/>
  <c r="FT31" i="41"/>
  <c r="AJ31" i="41"/>
  <c r="EJ31" i="41"/>
  <c r="CF31" i="41"/>
  <c r="CZ31" i="41"/>
  <c r="AF31" i="41"/>
  <c r="EZ31" i="41"/>
  <c r="AV31" i="41"/>
  <c r="AR31" i="41"/>
  <c r="DP31" i="41"/>
  <c r="BP31" i="41"/>
  <c r="GB31" i="41"/>
  <c r="GZ31" i="41"/>
  <c r="DT31" i="41"/>
  <c r="BH31" i="41"/>
  <c r="BL31" i="41"/>
  <c r="GV31" i="41"/>
  <c r="FD31" i="41"/>
  <c r="FD2" i="41" s="1"/>
  <c r="AZ31" i="41"/>
  <c r="FX32" i="41"/>
  <c r="X32" i="41"/>
  <c r="T22" i="41"/>
  <c r="EN24" i="41"/>
  <c r="AZ24" i="41"/>
  <c r="DP32" i="41"/>
  <c r="GB22" i="41"/>
  <c r="AV22" i="41"/>
  <c r="EJ23" i="41"/>
  <c r="AJ24" i="41"/>
  <c r="CF24" i="41"/>
  <c r="T32" i="41"/>
  <c r="AB32" i="41"/>
  <c r="DX32" i="41"/>
  <c r="CF32" i="41"/>
  <c r="BH32" i="41"/>
  <c r="AZ22" i="41"/>
  <c r="CF23" i="41"/>
  <c r="BT32" i="41"/>
  <c r="FT22" i="41"/>
  <c r="AB23" i="41"/>
  <c r="AZ23" i="41"/>
  <c r="P24" i="41"/>
  <c r="CZ24" i="41"/>
  <c r="GB32" i="41"/>
  <c r="BP32" i="41"/>
  <c r="FD13" i="41"/>
  <c r="FT13" i="41"/>
  <c r="FX13" i="41"/>
  <c r="GZ13" i="41"/>
  <c r="X13" i="41"/>
  <c r="GN13" i="41"/>
  <c r="AB13" i="41"/>
  <c r="DL13" i="41"/>
  <c r="GJ13" i="41"/>
  <c r="EZ13" i="41"/>
  <c r="BL13" i="41"/>
  <c r="AN13" i="41"/>
  <c r="BP13" i="41"/>
  <c r="CB13" i="41"/>
  <c r="BH13" i="41"/>
  <c r="BT13" i="41"/>
  <c r="AZ13" i="41"/>
  <c r="EJ13" i="41"/>
  <c r="EN13" i="41"/>
  <c r="GN32" i="41"/>
  <c r="AN32" i="41"/>
  <c r="AR32" i="41"/>
  <c r="BT24" i="41"/>
  <c r="X24" i="41"/>
  <c r="AF32" i="41"/>
  <c r="GV32" i="41"/>
  <c r="GJ22" i="41"/>
  <c r="BD23" i="41"/>
  <c r="GV24" i="41"/>
  <c r="FL24" i="41"/>
  <c r="AJ32" i="41"/>
  <c r="BH22" i="41"/>
  <c r="AR22" i="41"/>
  <c r="GZ22" i="41"/>
  <c r="DP22" i="41"/>
  <c r="DL22" i="41"/>
  <c r="BD22" i="41"/>
  <c r="GJ23" i="41"/>
  <c r="P23" i="41"/>
  <c r="FD23" i="41"/>
  <c r="AJ23" i="41"/>
  <c r="FL23" i="41"/>
  <c r="AF23" i="41"/>
  <c r="CZ23" i="41"/>
  <c r="GB24" i="41"/>
  <c r="BP24" i="41"/>
  <c r="CB24" i="41"/>
  <c r="EJ24" i="41"/>
  <c r="DX24" i="41"/>
  <c r="BL24" i="41"/>
  <c r="AB24" i="41"/>
  <c r="GN24" i="41"/>
  <c r="AF24" i="41"/>
  <c r="EZ24" i="41"/>
  <c r="EN32" i="41"/>
  <c r="CB32" i="41"/>
  <c r="P32" i="41"/>
  <c r="AN24" i="41"/>
  <c r="CB23" i="41"/>
  <c r="T24" i="41"/>
  <c r="AV24" i="41"/>
  <c r="EZ32" i="41"/>
  <c r="FL14" i="41"/>
  <c r="B37" i="40" l="1"/>
  <c r="C36" i="40"/>
  <c r="J37" i="128"/>
  <c r="K37" i="128" s="1"/>
  <c r="J36" i="128"/>
  <c r="K36" i="128" s="1"/>
  <c r="J35" i="128"/>
  <c r="K35" i="128" s="1"/>
  <c r="J34" i="128"/>
  <c r="K34" i="128" s="1"/>
  <c r="J33" i="128"/>
  <c r="K33" i="128" s="1"/>
  <c r="J32" i="128"/>
  <c r="K32" i="128" s="1"/>
  <c r="J31" i="128"/>
  <c r="K31" i="128" s="1"/>
  <c r="J30" i="128"/>
  <c r="K30" i="128" s="1"/>
  <c r="J29" i="128"/>
  <c r="K29" i="128" s="1"/>
  <c r="J28" i="128"/>
  <c r="K28" i="128" s="1"/>
  <c r="J27" i="128"/>
  <c r="K27" i="128" s="1"/>
  <c r="J26" i="128"/>
  <c r="K26" i="128" s="1"/>
  <c r="J25" i="128"/>
  <c r="K25" i="128" s="1"/>
  <c r="J24" i="128"/>
  <c r="K24" i="128" s="1"/>
  <c r="J23" i="128"/>
  <c r="K23" i="128" s="1"/>
  <c r="J22" i="128"/>
  <c r="K22" i="128" s="1"/>
  <c r="J21" i="128"/>
  <c r="J20" i="128"/>
  <c r="J19" i="128"/>
  <c r="J18" i="128"/>
  <c r="J17" i="128"/>
  <c r="J16" i="128"/>
  <c r="J15" i="128"/>
  <c r="J14" i="128"/>
  <c r="J13" i="128"/>
  <c r="J12" i="128"/>
  <c r="J11" i="128"/>
  <c r="J10" i="128"/>
  <c r="J9" i="128"/>
  <c r="J8" i="128"/>
  <c r="F8" i="128"/>
  <c r="F9" i="128" s="1"/>
  <c r="D8" i="128"/>
  <c r="A8" i="128"/>
  <c r="A9" i="128" s="1"/>
  <c r="A10" i="128" s="1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A34" i="128" s="1"/>
  <c r="A35" i="128" s="1"/>
  <c r="A36" i="128" s="1"/>
  <c r="A37" i="128" s="1"/>
  <c r="J7" i="128"/>
  <c r="L4" i="128"/>
  <c r="B33" i="127"/>
  <c r="B34" i="127"/>
  <c r="B35" i="127"/>
  <c r="B36" i="127"/>
  <c r="B37" i="127"/>
  <c r="B38" i="127"/>
  <c r="B39" i="127"/>
  <c r="B40" i="127"/>
  <c r="B41" i="127"/>
  <c r="B42" i="127"/>
  <c r="B43" i="127"/>
  <c r="B44" i="127"/>
  <c r="B45" i="127"/>
  <c r="B46" i="127"/>
  <c r="B47" i="127"/>
  <c r="B48" i="127"/>
  <c r="B49" i="127"/>
  <c r="B50" i="127"/>
  <c r="B51" i="127"/>
  <c r="B52" i="127"/>
  <c r="B53" i="127"/>
  <c r="B54" i="127"/>
  <c r="B55" i="127"/>
  <c r="B56" i="127"/>
  <c r="B57" i="127"/>
  <c r="B58" i="127"/>
  <c r="B59" i="127"/>
  <c r="B60" i="127"/>
  <c r="B61" i="127"/>
  <c r="B62" i="127"/>
  <c r="B63" i="127"/>
  <c r="B64" i="127"/>
  <c r="B65" i="127"/>
  <c r="B66" i="127"/>
  <c r="B67" i="127"/>
  <c r="B68" i="127"/>
  <c r="B69" i="127"/>
  <c r="B70" i="127"/>
  <c r="B71" i="127"/>
  <c r="B9" i="127"/>
  <c r="O103" i="127"/>
  <c r="B75" i="127"/>
  <c r="B74" i="127"/>
  <c r="B73" i="127"/>
  <c r="B72" i="127"/>
  <c r="A9" i="127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B38" i="40" l="1"/>
  <c r="C37" i="40"/>
  <c r="A32" i="40"/>
  <c r="K21" i="128"/>
  <c r="K20" i="128"/>
  <c r="K19" i="128"/>
  <c r="K18" i="128"/>
  <c r="K17" i="128"/>
  <c r="K16" i="128"/>
  <c r="K15" i="128"/>
  <c r="K14" i="128"/>
  <c r="K13" i="128"/>
  <c r="K12" i="128"/>
  <c r="K11" i="128"/>
  <c r="K10" i="128"/>
  <c r="K9" i="128"/>
  <c r="K8" i="128"/>
  <c r="J39" i="128"/>
  <c r="D10" i="128"/>
  <c r="F10" i="128"/>
  <c r="D9" i="128"/>
  <c r="K7" i="128"/>
  <c r="A29" i="127"/>
  <c r="A44" i="127"/>
  <c r="A60" i="127" s="1"/>
  <c r="A76" i="127" s="1"/>
  <c r="C38" i="40" l="1"/>
  <c r="B41" i="40"/>
  <c r="A92" i="127"/>
  <c r="A99" i="127"/>
  <c r="K39" i="128"/>
  <c r="K40" i="128" s="1"/>
  <c r="D11" i="128"/>
  <c r="F11" i="128"/>
  <c r="A45" i="127"/>
  <c r="A61" i="127" s="1"/>
  <c r="A77" i="127" s="1"/>
  <c r="A30" i="127"/>
  <c r="A41" i="40" l="1"/>
  <c r="B42" i="40"/>
  <c r="CZ41" i="41" s="1"/>
  <c r="C41" i="40"/>
  <c r="FD41" i="41"/>
  <c r="AR40" i="41"/>
  <c r="FT41" i="41"/>
  <c r="EN40" i="41"/>
  <c r="P40" i="41"/>
  <c r="BT41" i="41"/>
  <c r="BD41" i="41"/>
  <c r="T41" i="41"/>
  <c r="AB40" i="41"/>
  <c r="FL40" i="41"/>
  <c r="GN40" i="41"/>
  <c r="EZ40" i="41"/>
  <c r="DT41" i="41"/>
  <c r="CF41" i="41"/>
  <c r="DP41" i="41"/>
  <c r="GZ40" i="41"/>
  <c r="DX40" i="41"/>
  <c r="AF40" i="41"/>
  <c r="GR41" i="41"/>
  <c r="AV40" i="41"/>
  <c r="GB40" i="41"/>
  <c r="FT40" i="41"/>
  <c r="DT40" i="41"/>
  <c r="FD40" i="41"/>
  <c r="GN41" i="41"/>
  <c r="GV41" i="41"/>
  <c r="AZ40" i="41"/>
  <c r="CB40" i="41"/>
  <c r="BH40" i="41"/>
  <c r="BH41" i="41"/>
  <c r="GJ41" i="41"/>
  <c r="AR41" i="41"/>
  <c r="BP40" i="41"/>
  <c r="EN41" i="41"/>
  <c r="FX40" i="41"/>
  <c r="BP41" i="41"/>
  <c r="AF41" i="41"/>
  <c r="EB40" i="41"/>
  <c r="AV41" i="41"/>
  <c r="T40" i="41"/>
  <c r="AZ41" i="41"/>
  <c r="EJ40" i="41"/>
  <c r="GZ41" i="41"/>
  <c r="X40" i="41"/>
  <c r="FX41" i="41"/>
  <c r="BT40" i="41"/>
  <c r="AN40" i="41"/>
  <c r="CF40" i="41"/>
  <c r="AB41" i="41"/>
  <c r="P41" i="41"/>
  <c r="BD40" i="41"/>
  <c r="GB41" i="41"/>
  <c r="DL40" i="41"/>
  <c r="GJ40" i="41"/>
  <c r="BL40" i="41"/>
  <c r="DL41" i="41"/>
  <c r="X41" i="41"/>
  <c r="EZ41" i="41"/>
  <c r="FL41" i="41"/>
  <c r="CZ40" i="41"/>
  <c r="CB41" i="41"/>
  <c r="GR40" i="41"/>
  <c r="DP40" i="41"/>
  <c r="AJ40" i="41"/>
  <c r="EJ41" i="41"/>
  <c r="GV40" i="41"/>
  <c r="EB41" i="41"/>
  <c r="A93" i="127"/>
  <c r="F12" i="128"/>
  <c r="D12" i="128"/>
  <c r="A31" i="127"/>
  <c r="A46" i="127"/>
  <c r="A62" i="127" s="1"/>
  <c r="A78" i="127" s="1"/>
  <c r="DX41" i="41" l="1"/>
  <c r="AJ41" i="41"/>
  <c r="B43" i="40"/>
  <c r="C42" i="40"/>
  <c r="AN41" i="41"/>
  <c r="DL42" i="41"/>
  <c r="BL41" i="41"/>
  <c r="F13" i="128"/>
  <c r="D13" i="128"/>
  <c r="A47" i="127"/>
  <c r="A63" i="127" s="1"/>
  <c r="A79" i="127" s="1"/>
  <c r="A32" i="127"/>
  <c r="DH17" i="41" l="1"/>
  <c r="DH19" i="41"/>
  <c r="DD37" i="41"/>
  <c r="DD19" i="41"/>
  <c r="EF17" i="41"/>
  <c r="EF27" i="41"/>
  <c r="DD14" i="41"/>
  <c r="CJ17" i="41"/>
  <c r="CR17" i="41"/>
  <c r="GF42" i="41"/>
  <c r="GF17" i="41"/>
  <c r="EF34" i="41"/>
  <c r="CJ37" i="41"/>
  <c r="CN33" i="41"/>
  <c r="GF31" i="41"/>
  <c r="CN17" i="41"/>
  <c r="DD31" i="41"/>
  <c r="EF19" i="41"/>
  <c r="EV23" i="41"/>
  <c r="EF18" i="41"/>
  <c r="EF20" i="41" s="1"/>
  <c r="EF25" i="41"/>
  <c r="GF32" i="41"/>
  <c r="GF15" i="41"/>
  <c r="CN26" i="41"/>
  <c r="EV14" i="41"/>
  <c r="CJ25" i="41"/>
  <c r="DH37" i="41"/>
  <c r="EV35" i="41"/>
  <c r="CJ22" i="41"/>
  <c r="CJ31" i="41"/>
  <c r="GF22" i="41"/>
  <c r="EF37" i="41"/>
  <c r="EF41" i="41"/>
  <c r="DD24" i="41"/>
  <c r="EF33" i="41"/>
  <c r="DD27" i="41"/>
  <c r="CN19" i="41"/>
  <c r="CN25" i="41"/>
  <c r="CR41" i="41"/>
  <c r="EF36" i="41"/>
  <c r="EV17" i="41"/>
  <c r="EV37" i="41"/>
  <c r="GF25" i="41"/>
  <c r="EV15" i="41"/>
  <c r="CJ34" i="41"/>
  <c r="EV25" i="41"/>
  <c r="GF34" i="41"/>
  <c r="DH31" i="41"/>
  <c r="DH36" i="41"/>
  <c r="DD41" i="41"/>
  <c r="DD33" i="41"/>
  <c r="DH15" i="41"/>
  <c r="CN31" i="41"/>
  <c r="CN2" i="41" s="1"/>
  <c r="CN40" i="41"/>
  <c r="EF24" i="41"/>
  <c r="DH14" i="41"/>
  <c r="CJ36" i="41"/>
  <c r="CR16" i="41"/>
  <c r="CN27" i="41"/>
  <c r="DH22" i="41"/>
  <c r="EV31" i="41"/>
  <c r="GF36" i="41"/>
  <c r="CR25" i="41"/>
  <c r="EF15" i="41"/>
  <c r="DD25" i="41"/>
  <c r="EV16" i="41"/>
  <c r="EF31" i="41"/>
  <c r="GF14" i="41"/>
  <c r="EV22" i="41"/>
  <c r="CN36" i="41"/>
  <c r="GF19" i="41"/>
  <c r="CR42" i="41"/>
  <c r="CJ26" i="41"/>
  <c r="CR34" i="41"/>
  <c r="EV41" i="41"/>
  <c r="CJ33" i="41"/>
  <c r="DH34" i="41"/>
  <c r="EV32" i="41"/>
  <c r="CN14" i="41"/>
  <c r="CN20" i="41" s="1"/>
  <c r="CJ41" i="41"/>
  <c r="DD36" i="41"/>
  <c r="GF26" i="41"/>
  <c r="CR14" i="41"/>
  <c r="CR26" i="41"/>
  <c r="DH32" i="41"/>
  <c r="DD26" i="41"/>
  <c r="CR36" i="41"/>
  <c r="DH25" i="41"/>
  <c r="DH33" i="41"/>
  <c r="GF37" i="41"/>
  <c r="CN24" i="41"/>
  <c r="CN15" i="41"/>
  <c r="DH23" i="41"/>
  <c r="CJ42" i="41"/>
  <c r="DD42" i="41"/>
  <c r="DD32" i="41"/>
  <c r="DD34" i="41"/>
  <c r="EV36" i="41"/>
  <c r="CJ18" i="41"/>
  <c r="EF40" i="41"/>
  <c r="CJ27" i="41"/>
  <c r="DH16" i="41"/>
  <c r="CR22" i="41"/>
  <c r="GF16" i="41"/>
  <c r="CJ40" i="41"/>
  <c r="DD35" i="41"/>
  <c r="DD16" i="41"/>
  <c r="CN16" i="41"/>
  <c r="CN22" i="41"/>
  <c r="CR27" i="41"/>
  <c r="GF23" i="41"/>
  <c r="EV40" i="41"/>
  <c r="CR33" i="41"/>
  <c r="GF41" i="41"/>
  <c r="CJ24" i="41"/>
  <c r="EF16" i="41"/>
  <c r="CN41" i="41"/>
  <c r="EF23" i="41"/>
  <c r="DD15" i="41"/>
  <c r="CR15" i="41"/>
  <c r="CR23" i="41"/>
  <c r="EV33" i="41"/>
  <c r="DH28" i="41"/>
  <c r="EV27" i="41"/>
  <c r="CN18" i="41"/>
  <c r="DH40" i="41"/>
  <c r="DD18" i="41"/>
  <c r="EV28" i="41"/>
  <c r="CN34" i="41"/>
  <c r="GF18" i="41"/>
  <c r="EF26" i="41"/>
  <c r="EF28" i="41"/>
  <c r="CR31" i="41"/>
  <c r="CR2" i="41" s="1"/>
  <c r="CN23" i="41"/>
  <c r="EF35" i="41"/>
  <c r="DH26" i="41"/>
  <c r="CN35" i="41"/>
  <c r="CJ32" i="41"/>
  <c r="DD17" i="41"/>
  <c r="CR28" i="41"/>
  <c r="CJ19" i="41"/>
  <c r="CJ35" i="41"/>
  <c r="CR19" i="41"/>
  <c r="DH24" i="41"/>
  <c r="EF32" i="41"/>
  <c r="GF40" i="41"/>
  <c r="GF33" i="41"/>
  <c r="GF27" i="41"/>
  <c r="EV19" i="41"/>
  <c r="DH42" i="41"/>
  <c r="DD40" i="41"/>
  <c r="CR24" i="41"/>
  <c r="DH18" i="41"/>
  <c r="CR40" i="41"/>
  <c r="EF22" i="41"/>
  <c r="DH35" i="41"/>
  <c r="EV26" i="41"/>
  <c r="DD23" i="41"/>
  <c r="CR18" i="41"/>
  <c r="CR35" i="41"/>
  <c r="DD28" i="41"/>
  <c r="EV34" i="41"/>
  <c r="EV24" i="41"/>
  <c r="DD22" i="41"/>
  <c r="CN32" i="41"/>
  <c r="CN28" i="41"/>
  <c r="CJ15" i="41"/>
  <c r="GF28" i="41"/>
  <c r="CR37" i="41"/>
  <c r="CJ28" i="41"/>
  <c r="DH27" i="41"/>
  <c r="CN42" i="41"/>
  <c r="GF35" i="41"/>
  <c r="DH41" i="41"/>
  <c r="CR32" i="41"/>
  <c r="EV42" i="41"/>
  <c r="EV18" i="41"/>
  <c r="EF42" i="41"/>
  <c r="GF24" i="41"/>
  <c r="CN37" i="41"/>
  <c r="CJ16" i="41"/>
  <c r="CJ23" i="41"/>
  <c r="L22" i="41"/>
  <c r="H16" i="41"/>
  <c r="H37" i="41"/>
  <c r="H25" i="41"/>
  <c r="H13" i="41"/>
  <c r="L24" i="41"/>
  <c r="L25" i="41"/>
  <c r="L16" i="41"/>
  <c r="H19" i="41"/>
  <c r="H15" i="41"/>
  <c r="H35" i="41"/>
  <c r="H41" i="41"/>
  <c r="L33" i="41"/>
  <c r="L19" i="41"/>
  <c r="P15" i="41"/>
  <c r="P13" i="41"/>
  <c r="H40" i="41"/>
  <c r="L18" i="41"/>
  <c r="H26" i="41"/>
  <c r="P14" i="41"/>
  <c r="L26" i="41"/>
  <c r="L42" i="41"/>
  <c r="H32" i="41"/>
  <c r="H17" i="41"/>
  <c r="H42" i="41"/>
  <c r="L27" i="41"/>
  <c r="H33" i="41"/>
  <c r="H34" i="41"/>
  <c r="L23" i="41"/>
  <c r="L37" i="41"/>
  <c r="L36" i="41"/>
  <c r="P16" i="41"/>
  <c r="H24" i="41"/>
  <c r="P19" i="41"/>
  <c r="L15" i="41"/>
  <c r="H23" i="41"/>
  <c r="L28" i="41"/>
  <c r="L32" i="41"/>
  <c r="L31" i="41"/>
  <c r="H22" i="41"/>
  <c r="H18" i="41"/>
  <c r="L14" i="41"/>
  <c r="L35" i="41"/>
  <c r="P18" i="41"/>
  <c r="H36" i="41"/>
  <c r="H27" i="41"/>
  <c r="H28" i="41"/>
  <c r="L34" i="41"/>
  <c r="H31" i="41"/>
  <c r="L17" i="41"/>
  <c r="L41" i="41"/>
  <c r="P17" i="41"/>
  <c r="L40" i="41"/>
  <c r="FH14" i="41"/>
  <c r="FH19" i="41"/>
  <c r="FH9" i="41"/>
  <c r="FH13" i="41"/>
  <c r="FH40" i="41"/>
  <c r="FH36" i="41"/>
  <c r="FH27" i="41"/>
  <c r="FH24" i="41"/>
  <c r="FH26" i="41"/>
  <c r="FH31" i="41"/>
  <c r="FH17" i="41"/>
  <c r="FH16" i="41"/>
  <c r="FH32" i="41"/>
  <c r="FH42" i="41"/>
  <c r="FH41" i="41"/>
  <c r="FH22" i="41"/>
  <c r="FH18" i="41"/>
  <c r="FH15" i="41"/>
  <c r="FH37" i="41"/>
  <c r="FH25" i="41"/>
  <c r="FH28" i="41"/>
  <c r="FH23" i="41"/>
  <c r="FH33" i="41"/>
  <c r="FH2" i="41" s="1"/>
  <c r="FH34" i="41"/>
  <c r="FH35" i="41"/>
  <c r="EN42" i="41"/>
  <c r="EN43" i="41" s="1"/>
  <c r="DT33" i="41"/>
  <c r="BH36" i="41"/>
  <c r="EN36" i="41"/>
  <c r="AJ16" i="41"/>
  <c r="P26" i="41"/>
  <c r="AR35" i="41"/>
  <c r="DX15" i="41"/>
  <c r="BH37" i="41"/>
  <c r="CV18" i="41"/>
  <c r="GJ27" i="41"/>
  <c r="EZ37" i="41"/>
  <c r="DL37" i="41"/>
  <c r="EN25" i="41"/>
  <c r="FL18" i="41"/>
  <c r="AF25" i="41"/>
  <c r="DP17" i="41"/>
  <c r="DT18" i="41"/>
  <c r="BL28" i="41"/>
  <c r="GR34" i="41"/>
  <c r="CF27" i="41"/>
  <c r="AR17" i="41"/>
  <c r="BT19" i="41"/>
  <c r="CB28" i="41"/>
  <c r="DX19" i="41"/>
  <c r="X19" i="41"/>
  <c r="FT27" i="41"/>
  <c r="AB27" i="41"/>
  <c r="BH35" i="41"/>
  <c r="CV19" i="41"/>
  <c r="GB27" i="41"/>
  <c r="FX34" i="41"/>
  <c r="BL18" i="41"/>
  <c r="AB25" i="41"/>
  <c r="CV17" i="41"/>
  <c r="GJ34" i="41"/>
  <c r="GN34" i="41"/>
  <c r="GV17" i="41"/>
  <c r="EJ33" i="41"/>
  <c r="CF36" i="41"/>
  <c r="GR26" i="41"/>
  <c r="CF15" i="41"/>
  <c r="DL35" i="41"/>
  <c r="GB18" i="41"/>
  <c r="DP25" i="41"/>
  <c r="EJ18" i="41"/>
  <c r="EJ25" i="41"/>
  <c r="T25" i="41"/>
  <c r="AJ25" i="41"/>
  <c r="DT26" i="41"/>
  <c r="BL26" i="41"/>
  <c r="DX35" i="41"/>
  <c r="GB37" i="41"/>
  <c r="FD25" i="41"/>
  <c r="T35" i="41"/>
  <c r="AJ33" i="41"/>
  <c r="GV15" i="41"/>
  <c r="FT25" i="41"/>
  <c r="CB26" i="41"/>
  <c r="FL19" i="41"/>
  <c r="GR19" i="41"/>
  <c r="EB37" i="41"/>
  <c r="DT19" i="41"/>
  <c r="CB35" i="41"/>
  <c r="AB17" i="41"/>
  <c r="AV26" i="41"/>
  <c r="FL25" i="41"/>
  <c r="BT34" i="41"/>
  <c r="BD18" i="41"/>
  <c r="AJ26" i="41"/>
  <c r="BH19" i="41"/>
  <c r="AJ19" i="41"/>
  <c r="AJ27" i="41"/>
  <c r="AV25" i="41"/>
  <c r="X33" i="41"/>
  <c r="FL16" i="41"/>
  <c r="GB26" i="41"/>
  <c r="EZ28" i="41"/>
  <c r="BP33" i="41"/>
  <c r="FT26" i="41"/>
  <c r="CZ34" i="41"/>
  <c r="BP18" i="41"/>
  <c r="AZ25" i="41"/>
  <c r="CZ26" i="41"/>
  <c r="AR33" i="41"/>
  <c r="GV16" i="41"/>
  <c r="DP33" i="41"/>
  <c r="BL25" i="41"/>
  <c r="FX15" i="41"/>
  <c r="GV25" i="41"/>
  <c r="EJ26" i="41"/>
  <c r="CZ18" i="41"/>
  <c r="DX34" i="41"/>
  <c r="EJ36" i="41"/>
  <c r="DP16" i="41"/>
  <c r="GZ15" i="41"/>
  <c r="FL26" i="41"/>
  <c r="BL27" i="41"/>
  <c r="EB27" i="41"/>
  <c r="EJ34" i="41"/>
  <c r="FX36" i="41"/>
  <c r="AN16" i="41"/>
  <c r="P27" i="41"/>
  <c r="GB17" i="41"/>
  <c r="T37" i="41"/>
  <c r="T28" i="41"/>
  <c r="AJ34" i="41"/>
  <c r="DP18" i="41"/>
  <c r="CF25" i="41"/>
  <c r="EJ35" i="41"/>
  <c r="DL36" i="41"/>
  <c r="EN35" i="41"/>
  <c r="BT26" i="41"/>
  <c r="BD19" i="41"/>
  <c r="AB28" i="41"/>
  <c r="CZ36" i="41"/>
  <c r="AN34" i="41"/>
  <c r="DX28" i="41"/>
  <c r="BH17" i="41"/>
  <c r="AZ33" i="41"/>
  <c r="FX35" i="41"/>
  <c r="AJ35" i="41"/>
  <c r="X18" i="41"/>
  <c r="BT25" i="41"/>
  <c r="DT34" i="41"/>
  <c r="CB19" i="41"/>
  <c r="EB33" i="41"/>
  <c r="AB18" i="41"/>
  <c r="DT16" i="41"/>
  <c r="BL19" i="41"/>
  <c r="AN27" i="41"/>
  <c r="BH33" i="41"/>
  <c r="AZ27" i="41"/>
  <c r="BP25" i="41"/>
  <c r="FL17" i="41"/>
  <c r="EZ17" i="41"/>
  <c r="GJ36" i="41"/>
  <c r="AB33" i="41"/>
  <c r="AZ18" i="41"/>
  <c r="BH34" i="41"/>
  <c r="T33" i="41"/>
  <c r="CF28" i="41"/>
  <c r="BD33" i="41"/>
  <c r="GZ27" i="41"/>
  <c r="AF28" i="41"/>
  <c r="AV27" i="41"/>
  <c r="EJ27" i="41"/>
  <c r="AV34" i="41"/>
  <c r="P33" i="41"/>
  <c r="GZ33" i="41"/>
  <c r="DL17" i="41"/>
  <c r="CB27" i="41"/>
  <c r="BP28" i="41"/>
  <c r="EN26" i="41"/>
  <c r="DP37" i="41"/>
  <c r="DX16" i="41"/>
  <c r="AN35" i="41"/>
  <c r="AF35" i="41"/>
  <c r="GN27" i="41"/>
  <c r="P36" i="41"/>
  <c r="BD28" i="41"/>
  <c r="AB35" i="41"/>
  <c r="BD25" i="41"/>
  <c r="CZ28" i="41"/>
  <c r="BH27" i="41"/>
  <c r="AZ19" i="41"/>
  <c r="EN27" i="41"/>
  <c r="CF34" i="41"/>
  <c r="EN16" i="41"/>
  <c r="GR17" i="41"/>
  <c r="AZ28" i="41"/>
  <c r="T18" i="41"/>
  <c r="EJ17" i="41"/>
  <c r="FX33" i="41"/>
  <c r="CZ16" i="41"/>
  <c r="AF36" i="41"/>
  <c r="BT37" i="41"/>
  <c r="AN19" i="41"/>
  <c r="T36" i="41"/>
  <c r="EN37" i="41"/>
  <c r="X15" i="41"/>
  <c r="EB19" i="41"/>
  <c r="FL34" i="41"/>
  <c r="CZ15" i="41"/>
  <c r="BP19" i="41"/>
  <c r="FX28" i="41"/>
  <c r="CV16" i="41"/>
  <c r="GZ28" i="41"/>
  <c r="BT18" i="41"/>
  <c r="AR27" i="41"/>
  <c r="DL26" i="41"/>
  <c r="FL33" i="41"/>
  <c r="DX27" i="41"/>
  <c r="CB18" i="41"/>
  <c r="X34" i="41"/>
  <c r="BD34" i="41"/>
  <c r="GN15" i="41"/>
  <c r="AV28" i="41"/>
  <c r="EZ16" i="41"/>
  <c r="EB36" i="41"/>
  <c r="GN26" i="41"/>
  <c r="CZ19" i="41"/>
  <c r="GJ15" i="41"/>
  <c r="GN36" i="41"/>
  <c r="DX17" i="41"/>
  <c r="DT17" i="41"/>
  <c r="ER17" i="41"/>
  <c r="AZ36" i="41"/>
  <c r="CB15" i="41"/>
  <c r="DL34" i="41"/>
  <c r="GB34" i="41"/>
  <c r="BT15" i="41"/>
  <c r="FP18" i="41"/>
  <c r="FD16" i="41"/>
  <c r="FX19" i="41"/>
  <c r="CZ25" i="41"/>
  <c r="BL35" i="41"/>
  <c r="EN34" i="41"/>
  <c r="CF16" i="41"/>
  <c r="GZ18" i="41"/>
  <c r="ER18" i="41"/>
  <c r="AZ34" i="41"/>
  <c r="FP17" i="41"/>
  <c r="GV27" i="41"/>
  <c r="AF16" i="41"/>
  <c r="CZ37" i="41"/>
  <c r="BL33" i="41"/>
  <c r="AN37" i="41"/>
  <c r="FX25" i="41"/>
  <c r="AF34" i="41"/>
  <c r="FD35" i="41"/>
  <c r="CF33" i="41"/>
  <c r="GN17" i="41"/>
  <c r="CB34" i="41"/>
  <c r="EZ35" i="41"/>
  <c r="BP35" i="41"/>
  <c r="GZ17" i="41"/>
  <c r="FT19" i="41"/>
  <c r="DL25" i="41"/>
  <c r="T19" i="41"/>
  <c r="FD27" i="41"/>
  <c r="GV18" i="41"/>
  <c r="GN25" i="41"/>
  <c r="FT36" i="41"/>
  <c r="AZ26" i="41"/>
  <c r="BT36" i="41"/>
  <c r="GJ33" i="41"/>
  <c r="BD16" i="41"/>
  <c r="GJ26" i="41"/>
  <c r="GR28" i="41"/>
  <c r="DL16" i="41"/>
  <c r="GZ16" i="41"/>
  <c r="FD26" i="41"/>
  <c r="AF33" i="41"/>
  <c r="P25" i="41"/>
  <c r="FX27" i="41"/>
  <c r="X26" i="41"/>
  <c r="BP36" i="41"/>
  <c r="BL17" i="41"/>
  <c r="AJ17" i="41"/>
  <c r="AB19" i="41"/>
  <c r="AF19" i="41"/>
  <c r="GN28" i="41"/>
  <c r="DP35" i="41"/>
  <c r="AZ35" i="41"/>
  <c r="BP17" i="41"/>
  <c r="AR19" i="41"/>
  <c r="GB25" i="41"/>
  <c r="AJ37" i="41"/>
  <c r="GJ17" i="41"/>
  <c r="X25" i="41"/>
  <c r="GN35" i="41"/>
  <c r="EB35" i="41"/>
  <c r="FX26" i="41"/>
  <c r="DP15" i="41"/>
  <c r="FD28" i="41"/>
  <c r="GJ18" i="41"/>
  <c r="AV35" i="41"/>
  <c r="T34" i="41"/>
  <c r="GV36" i="41"/>
  <c r="AR34" i="41"/>
  <c r="DT28" i="41"/>
  <c r="FD36" i="41"/>
  <c r="AR18" i="41"/>
  <c r="AV33" i="41"/>
  <c r="FD37" i="41"/>
  <c r="ER16" i="41"/>
  <c r="FL35" i="41"/>
  <c r="FT34" i="41"/>
  <c r="EZ18" i="41"/>
  <c r="EN19" i="41"/>
  <c r="GB28" i="41"/>
  <c r="EB18" i="41"/>
  <c r="EZ34" i="41"/>
  <c r="AV37" i="41"/>
  <c r="GJ37" i="41"/>
  <c r="BH16" i="41"/>
  <c r="BD37" i="41"/>
  <c r="ER19" i="41"/>
  <c r="FD17" i="41"/>
  <c r="GJ35" i="41"/>
  <c r="FL36" i="41"/>
  <c r="AR37" i="41"/>
  <c r="GV35" i="41"/>
  <c r="FT35" i="41"/>
  <c r="AN36" i="41"/>
  <c r="AR28" i="41"/>
  <c r="AJ18" i="41"/>
  <c r="EJ16" i="41"/>
  <c r="DP27" i="41"/>
  <c r="CF26" i="41"/>
  <c r="CB25" i="41"/>
  <c r="P35" i="41"/>
  <c r="AZ16" i="41"/>
  <c r="X16" i="41"/>
  <c r="GN19" i="41"/>
  <c r="CZ35" i="41"/>
  <c r="AN17" i="41"/>
  <c r="FL37" i="41"/>
  <c r="EB16" i="41"/>
  <c r="EZ36" i="41"/>
  <c r="AN28" i="41"/>
  <c r="DX26" i="41"/>
  <c r="EZ27" i="41"/>
  <c r="P37" i="41"/>
  <c r="GJ25" i="41"/>
  <c r="P28" i="41"/>
  <c r="GR37" i="41"/>
  <c r="GR35" i="41"/>
  <c r="FL27" i="41"/>
  <c r="GN18" i="41"/>
  <c r="CB17" i="41"/>
  <c r="BD17" i="41"/>
  <c r="AZ37" i="41"/>
  <c r="BT16" i="41"/>
  <c r="AF18" i="41"/>
  <c r="GN33" i="41"/>
  <c r="AB36" i="41"/>
  <c r="AV18" i="41"/>
  <c r="EN17" i="41"/>
  <c r="BT17" i="41"/>
  <c r="BT27" i="41"/>
  <c r="FP16" i="41"/>
  <c r="DX36" i="41"/>
  <c r="FD33" i="41"/>
  <c r="DP36" i="41"/>
  <c r="T26" i="41"/>
  <c r="FT16" i="41"/>
  <c r="GR25" i="41"/>
  <c r="GB35" i="41"/>
  <c r="DL33" i="41"/>
  <c r="X36" i="41"/>
  <c r="EJ37" i="41"/>
  <c r="BH18" i="41"/>
  <c r="BL36" i="41"/>
  <c r="FL28" i="41"/>
  <c r="FD19" i="41"/>
  <c r="BT28" i="41"/>
  <c r="DT36" i="41"/>
  <c r="CF19" i="41"/>
  <c r="DL28" i="41"/>
  <c r="EN33" i="41"/>
  <c r="T17" i="41"/>
  <c r="AB37" i="41"/>
  <c r="AR26" i="41"/>
  <c r="BH25" i="41"/>
  <c r="DX25" i="41"/>
  <c r="DL18" i="41"/>
  <c r="GR36" i="41"/>
  <c r="GV37" i="41"/>
  <c r="CF35" i="41"/>
  <c r="GJ28" i="41"/>
  <c r="DP28" i="41"/>
  <c r="AN33" i="41"/>
  <c r="AF26" i="41"/>
  <c r="GZ35" i="41"/>
  <c r="BH26" i="41"/>
  <c r="DX37" i="41"/>
  <c r="CB33" i="41"/>
  <c r="T27" i="41"/>
  <c r="CZ27" i="41"/>
  <c r="EJ28" i="41"/>
  <c r="GV33" i="41"/>
  <c r="BD36" i="41"/>
  <c r="X35" i="41"/>
  <c r="FD34" i="41"/>
  <c r="BT35" i="41"/>
  <c r="AJ36" i="41"/>
  <c r="AF37" i="41"/>
  <c r="CZ17" i="41"/>
  <c r="EN28" i="41"/>
  <c r="EJ19" i="41"/>
  <c r="AB34" i="41"/>
  <c r="FP19" i="41"/>
  <c r="GR18" i="41"/>
  <c r="FT33" i="41"/>
  <c r="CZ33" i="41"/>
  <c r="DP19" i="41"/>
  <c r="BT33" i="41"/>
  <c r="EB34" i="41"/>
  <c r="AR36" i="41"/>
  <c r="CB37" i="41"/>
  <c r="X37" i="41"/>
  <c r="FX16" i="41"/>
  <c r="CF18" i="41"/>
  <c r="AF17" i="41"/>
  <c r="FT37" i="41"/>
  <c r="X17" i="41"/>
  <c r="AN18" i="41"/>
  <c r="GR27" i="41"/>
  <c r="CF37" i="41"/>
  <c r="GN37" i="41"/>
  <c r="FX18" i="41"/>
  <c r="DT35" i="41"/>
  <c r="DT27" i="41"/>
  <c r="GZ19" i="41"/>
  <c r="DT37" i="41"/>
  <c r="FX37" i="41"/>
  <c r="GZ34" i="41"/>
  <c r="FX17" i="41"/>
  <c r="DX33" i="41"/>
  <c r="AR16" i="41"/>
  <c r="EZ19" i="41"/>
  <c r="EB25" i="41"/>
  <c r="T16" i="41"/>
  <c r="DL27" i="41"/>
  <c r="BL34" i="41"/>
  <c r="GV28" i="41"/>
  <c r="GB19" i="41"/>
  <c r="BL16" i="41"/>
  <c r="X27" i="41"/>
  <c r="CB36" i="41"/>
  <c r="BD35" i="41"/>
  <c r="GZ37" i="41"/>
  <c r="AV19" i="41"/>
  <c r="EN18" i="41"/>
  <c r="FT18" i="41"/>
  <c r="AZ17" i="41"/>
  <c r="AV17" i="41"/>
  <c r="DT25" i="41"/>
  <c r="BP37" i="41"/>
  <c r="GR16" i="41"/>
  <c r="GZ25" i="41"/>
  <c r="GB36" i="41"/>
  <c r="AJ28" i="41"/>
  <c r="GV34" i="41"/>
  <c r="AN25" i="41"/>
  <c r="AR25" i="41"/>
  <c r="DL19" i="41"/>
  <c r="DP34" i="41"/>
  <c r="GZ36" i="41"/>
  <c r="BH28" i="41"/>
  <c r="AN26" i="41"/>
  <c r="EZ33" i="41"/>
  <c r="BL37" i="41"/>
  <c r="GB33" i="41"/>
  <c r="GJ19" i="41"/>
  <c r="GR33" i="41"/>
  <c r="GV26" i="41"/>
  <c r="BP34" i="41"/>
  <c r="DX18" i="41"/>
  <c r="EB28" i="41"/>
  <c r="AF27" i="41"/>
  <c r="DP26" i="41"/>
  <c r="P34" i="41"/>
  <c r="EZ26" i="41"/>
  <c r="AV36" i="41"/>
  <c r="GZ26" i="41"/>
  <c r="X28" i="41"/>
  <c r="BD26" i="41"/>
  <c r="EZ25" i="41"/>
  <c r="FT28" i="41"/>
  <c r="BP26" i="41"/>
  <c r="EB26" i="41"/>
  <c r="BP27" i="41"/>
  <c r="GV19" i="41"/>
  <c r="BD27" i="41"/>
  <c r="AB26" i="41"/>
  <c r="DL43" i="41"/>
  <c r="C43" i="40"/>
  <c r="GJ42" i="41"/>
  <c r="BD42" i="41"/>
  <c r="BH42" i="41"/>
  <c r="AR42" i="41"/>
  <c r="BT42" i="41"/>
  <c r="CB42" i="41"/>
  <c r="AF42" i="41"/>
  <c r="CF42" i="41"/>
  <c r="FT42" i="41"/>
  <c r="EJ42" i="41"/>
  <c r="FX42" i="41"/>
  <c r="EB42" i="41"/>
  <c r="FL42" i="41"/>
  <c r="CZ42" i="41"/>
  <c r="AJ42" i="41"/>
  <c r="FD42" i="41"/>
  <c r="AV42" i="41"/>
  <c r="BL42" i="41"/>
  <c r="GB42" i="41"/>
  <c r="DX42" i="41"/>
  <c r="AB42" i="41"/>
  <c r="EZ42" i="41"/>
  <c r="DP42" i="41"/>
  <c r="GZ42" i="41"/>
  <c r="DT42" i="41"/>
  <c r="GV42" i="41"/>
  <c r="T42" i="41"/>
  <c r="BP42" i="41"/>
  <c r="P42" i="41"/>
  <c r="GR42" i="41"/>
  <c r="AZ42" i="41"/>
  <c r="AN42" i="41"/>
  <c r="GN42" i="41"/>
  <c r="X42" i="41"/>
  <c r="F14" i="128"/>
  <c r="D14" i="128"/>
  <c r="A33" i="127"/>
  <c r="A48" i="127"/>
  <c r="A64" i="127" s="1"/>
  <c r="A80" i="127" s="1"/>
  <c r="DD20" i="41" l="1"/>
  <c r="CR20" i="41"/>
  <c r="DH20" i="41"/>
  <c r="FH38" i="41"/>
  <c r="FH43" i="41"/>
  <c r="FH46" i="41"/>
  <c r="FH29" i="41"/>
  <c r="T20" i="41"/>
  <c r="AV20" i="41"/>
  <c r="AR20" i="41"/>
  <c r="EZ29" i="41"/>
  <c r="DT29" i="41"/>
  <c r="FT38" i="41"/>
  <c r="CZ29" i="41"/>
  <c r="AR38" i="41"/>
  <c r="ER20" i="41"/>
  <c r="GJ38" i="41"/>
  <c r="EN29" i="41"/>
  <c r="P20" i="41"/>
  <c r="FD20" i="41"/>
  <c r="DT20" i="41"/>
  <c r="AJ38" i="41"/>
  <c r="CZ38" i="41"/>
  <c r="BH29" i="41"/>
  <c r="GV20" i="41"/>
  <c r="FX38" i="41"/>
  <c r="CF46" i="41"/>
  <c r="DX29" i="41"/>
  <c r="GZ20" i="41"/>
  <c r="BD38" i="41"/>
  <c r="P29" i="41"/>
  <c r="CV20" i="41"/>
  <c r="GV38" i="41"/>
  <c r="EB20" i="41"/>
  <c r="EV46" i="41"/>
  <c r="DP20" i="41"/>
  <c r="DD46" i="41"/>
  <c r="CB38" i="41"/>
  <c r="X29" i="41"/>
  <c r="GB29" i="41"/>
  <c r="FL20" i="41"/>
  <c r="CF38" i="41"/>
  <c r="FX29" i="41"/>
  <c r="CN46" i="41"/>
  <c r="GF20" i="41"/>
  <c r="GR29" i="41"/>
  <c r="BL38" i="41"/>
  <c r="AF20" i="41"/>
  <c r="AB20" i="41"/>
  <c r="EN38" i="41"/>
  <c r="FD38" i="41"/>
  <c r="CB29" i="41"/>
  <c r="T38" i="41"/>
  <c r="BT29" i="41"/>
  <c r="T29" i="41"/>
  <c r="BH38" i="41"/>
  <c r="EB29" i="41"/>
  <c r="BX46" i="41"/>
  <c r="DX38" i="41"/>
  <c r="FL29" i="41"/>
  <c r="EN20" i="41"/>
  <c r="AJ20" i="41"/>
  <c r="P46" i="41"/>
  <c r="DH46" i="41"/>
  <c r="FP20" i="41"/>
  <c r="DL29" i="41"/>
  <c r="GV29" i="41"/>
  <c r="EJ29" i="41"/>
  <c r="EZ46" i="41"/>
  <c r="DX46" i="41"/>
  <c r="BL46" i="41"/>
  <c r="GF38" i="41"/>
  <c r="GN20" i="41"/>
  <c r="CB20" i="41"/>
  <c r="EZ38" i="41"/>
  <c r="BL20" i="41"/>
  <c r="AN38" i="41"/>
  <c r="GJ29" i="41"/>
  <c r="BH20" i="41"/>
  <c r="BP20" i="41"/>
  <c r="AB38" i="41"/>
  <c r="EJ38" i="41"/>
  <c r="AR29" i="41"/>
  <c r="CZ20" i="41"/>
  <c r="EF46" i="41"/>
  <c r="AV38" i="41"/>
  <c r="BP38" i="41"/>
  <c r="EV20" i="41"/>
  <c r="FL38" i="41"/>
  <c r="GB20" i="41"/>
  <c r="FX20" i="41"/>
  <c r="GF29" i="41"/>
  <c r="GN29" i="41"/>
  <c r="EB38" i="41"/>
  <c r="X20" i="41"/>
  <c r="DX20" i="41"/>
  <c r="BP46" i="41"/>
  <c r="T46" i="41"/>
  <c r="FX46" i="41"/>
  <c r="DL20" i="41"/>
  <c r="AZ38" i="41"/>
  <c r="BL29" i="41"/>
  <c r="X38" i="41"/>
  <c r="DP29" i="41"/>
  <c r="DT38" i="41"/>
  <c r="L46" i="41"/>
  <c r="DL38" i="41"/>
  <c r="AN29" i="41"/>
  <c r="BD46" i="41"/>
  <c r="CJ20" i="41"/>
  <c r="AB29" i="41"/>
  <c r="GV46" i="41"/>
  <c r="EJ46" i="41"/>
  <c r="GZ29" i="41"/>
  <c r="AN20" i="41"/>
  <c r="DP38" i="41"/>
  <c r="AF46" i="41"/>
  <c r="GN38" i="41"/>
  <c r="FD29" i="41"/>
  <c r="GB46" i="41"/>
  <c r="EZ20" i="41"/>
  <c r="BH46" i="41"/>
  <c r="FT20" i="41"/>
  <c r="FP46" i="41"/>
  <c r="CF29" i="41"/>
  <c r="GJ46" i="41"/>
  <c r="AJ29" i="41"/>
  <c r="AF38" i="41"/>
  <c r="FL46" i="41"/>
  <c r="EB46" i="41"/>
  <c r="EN46" i="41"/>
  <c r="DT46" i="41"/>
  <c r="FT46" i="41"/>
  <c r="GR20" i="41"/>
  <c r="BT38" i="41"/>
  <c r="EJ20" i="41"/>
  <c r="GZ38" i="41"/>
  <c r="AV29" i="41"/>
  <c r="AF29" i="41"/>
  <c r="GJ20" i="41"/>
  <c r="AB46" i="41"/>
  <c r="AZ29" i="41"/>
  <c r="GR38" i="41"/>
  <c r="AZ20" i="41"/>
  <c r="BT20" i="41"/>
  <c r="GB38" i="41"/>
  <c r="ER46" i="41"/>
  <c r="BD20" i="41"/>
  <c r="BD29" i="41"/>
  <c r="P38" i="41"/>
  <c r="BP29" i="41"/>
  <c r="FT29" i="41"/>
  <c r="CF20" i="41"/>
  <c r="DL46" i="41"/>
  <c r="CV46" i="41"/>
  <c r="GZ43" i="41"/>
  <c r="GZ46" i="41"/>
  <c r="X43" i="41"/>
  <c r="X46" i="41"/>
  <c r="AN43" i="41"/>
  <c r="AN46" i="41"/>
  <c r="AZ43" i="41"/>
  <c r="AZ46" i="41"/>
  <c r="CZ43" i="41"/>
  <c r="CZ46" i="41"/>
  <c r="GN43" i="41"/>
  <c r="GN46" i="41"/>
  <c r="AV43" i="41"/>
  <c r="AV46" i="41"/>
  <c r="FD43" i="41"/>
  <c r="FD46" i="41"/>
  <c r="GF43" i="41"/>
  <c r="GF46" i="41"/>
  <c r="CB43" i="41"/>
  <c r="CB46" i="41"/>
  <c r="BT43" i="41"/>
  <c r="BT46" i="41"/>
  <c r="GR43" i="41"/>
  <c r="GR46" i="41"/>
  <c r="DP43" i="41"/>
  <c r="DP46" i="41"/>
  <c r="AJ43" i="41"/>
  <c r="AJ46" i="41"/>
  <c r="H46" i="41"/>
  <c r="AR43" i="41"/>
  <c r="AR46" i="41"/>
  <c r="FX43" i="41"/>
  <c r="GV43" i="41"/>
  <c r="DX43" i="41"/>
  <c r="EJ43" i="41"/>
  <c r="CF43" i="41"/>
  <c r="GB43" i="41"/>
  <c r="GJ43" i="41"/>
  <c r="FT43" i="41"/>
  <c r="BH43" i="41"/>
  <c r="P43" i="41"/>
  <c r="AF43" i="41"/>
  <c r="BD43" i="41"/>
  <c r="BP43" i="41"/>
  <c r="FL43" i="41"/>
  <c r="DT43" i="41"/>
  <c r="EZ43" i="41"/>
  <c r="AB43" i="41"/>
  <c r="T43" i="41"/>
  <c r="EB43" i="41"/>
  <c r="BL43" i="41"/>
  <c r="F15" i="128"/>
  <c r="D15" i="128"/>
  <c r="A34" i="127"/>
  <c r="A49" i="127"/>
  <c r="A65" i="127" s="1"/>
  <c r="A81" i="127" s="1"/>
  <c r="FH45" i="41" l="1"/>
  <c r="BD45" i="41"/>
  <c r="AF45" i="41"/>
  <c r="DT45" i="41"/>
  <c r="EZ45" i="41"/>
  <c r="DD45" i="41"/>
  <c r="EN45" i="41"/>
  <c r="CV45" i="41"/>
  <c r="GV45" i="41"/>
  <c r="AR45" i="41"/>
  <c r="BP45" i="41"/>
  <c r="DL45" i="41"/>
  <c r="DX45" i="41"/>
  <c r="GJ45" i="41"/>
  <c r="AB45" i="41"/>
  <c r="FP45" i="41"/>
  <c r="H45" i="41"/>
  <c r="AJ45" i="41"/>
  <c r="CZ45" i="41"/>
  <c r="FL45" i="41"/>
  <c r="AV45" i="41"/>
  <c r="BX45" i="41"/>
  <c r="CN45" i="41"/>
  <c r="BH45" i="41"/>
  <c r="GF45" i="41"/>
  <c r="P45" i="41"/>
  <c r="AZ45" i="41"/>
  <c r="AN45" i="41"/>
  <c r="FT45" i="41"/>
  <c r="X45" i="41"/>
  <c r="GB45" i="41"/>
  <c r="DH45" i="41"/>
  <c r="EF45" i="41"/>
  <c r="GR45" i="41"/>
  <c r="BT45" i="41"/>
  <c r="GZ45" i="41"/>
  <c r="FX45" i="41"/>
  <c r="GN45" i="41"/>
  <c r="L45" i="41"/>
  <c r="DP45" i="41"/>
  <c r="BL45" i="41"/>
  <c r="EB45" i="41"/>
  <c r="FD45" i="41"/>
  <c r="ER45" i="41"/>
  <c r="EV45" i="41"/>
  <c r="CF45" i="41"/>
  <c r="T45" i="41"/>
  <c r="EJ45" i="41"/>
  <c r="CB45" i="41"/>
  <c r="F16" i="128"/>
  <c r="D16" i="128"/>
  <c r="A35" i="127"/>
  <c r="A50" i="127"/>
  <c r="A66" i="127" s="1"/>
  <c r="A82" i="127" s="1"/>
  <c r="D17" i="128" l="1"/>
  <c r="F17" i="128"/>
  <c r="A51" i="127"/>
  <c r="A67" i="127" s="1"/>
  <c r="A83" i="127" s="1"/>
  <c r="A36" i="127"/>
  <c r="D18" i="128" l="1"/>
  <c r="F18" i="128"/>
  <c r="A37" i="127"/>
  <c r="A52" i="127"/>
  <c r="A68" i="127" s="1"/>
  <c r="A84" i="127" s="1"/>
  <c r="D19" i="128" l="1"/>
  <c r="F19" i="128"/>
  <c r="A53" i="127"/>
  <c r="A69" i="127" s="1"/>
  <c r="A85" i="127" s="1"/>
  <c r="A38" i="127"/>
  <c r="D20" i="128" l="1"/>
  <c r="F20" i="128"/>
  <c r="A54" i="127"/>
  <c r="A70" i="127" s="1"/>
  <c r="A86" i="127" s="1"/>
  <c r="A39" i="127"/>
  <c r="D21" i="128" l="1"/>
  <c r="F21" i="128"/>
  <c r="A55" i="127"/>
  <c r="A71" i="127" s="1"/>
  <c r="A40" i="127"/>
  <c r="A87" i="127" l="1"/>
  <c r="A94" i="127"/>
  <c r="F22" i="128"/>
  <c r="D22" i="128"/>
  <c r="A41" i="127"/>
  <c r="A56" i="127"/>
  <c r="A72" i="127" s="1"/>
  <c r="A88" i="127" l="1"/>
  <c r="A95" i="127"/>
  <c r="D23" i="128"/>
  <c r="F23" i="128"/>
  <c r="A57" i="127"/>
  <c r="A73" i="127" s="1"/>
  <c r="A42" i="127"/>
  <c r="A89" i="127" l="1"/>
  <c r="A96" i="127"/>
  <c r="D24" i="128"/>
  <c r="F24" i="128"/>
  <c r="A43" i="127"/>
  <c r="A59" i="127" s="1"/>
  <c r="A75" i="127" s="1"/>
  <c r="A58" i="127"/>
  <c r="A74" i="127" s="1"/>
  <c r="A90" i="127" l="1"/>
  <c r="A97" i="127"/>
  <c r="A91" i="127"/>
  <c r="A98" i="127"/>
  <c r="F25" i="128"/>
  <c r="D25" i="128"/>
  <c r="F26" i="128" l="1"/>
  <c r="D26" i="128"/>
  <c r="D27" i="128" l="1"/>
  <c r="F27" i="128"/>
  <c r="D28" i="128" l="1"/>
  <c r="F28" i="128"/>
  <c r="D29" i="128" l="1"/>
  <c r="F29" i="128"/>
  <c r="F30" i="128" l="1"/>
  <c r="D30" i="128"/>
  <c r="F31" i="128" l="1"/>
  <c r="D31" i="128"/>
  <c r="D32" i="128" l="1"/>
  <c r="F32" i="128"/>
  <c r="F33" i="128" l="1"/>
  <c r="D33" i="128"/>
  <c r="F34" i="128" l="1"/>
  <c r="D34" i="128"/>
  <c r="F35" i="128" l="1"/>
  <c r="D35" i="128"/>
  <c r="D36" i="128" l="1"/>
  <c r="F36" i="128"/>
  <c r="F37" i="128" l="1"/>
  <c r="D37" i="128"/>
  <c r="R51" i="63" l="1"/>
  <c r="Q51" i="63"/>
  <c r="P51" i="63"/>
  <c r="O51" i="63"/>
  <c r="N51" i="63"/>
  <c r="M51" i="63"/>
  <c r="L51" i="63"/>
  <c r="K51" i="63"/>
  <c r="J51" i="63"/>
  <c r="I51" i="63"/>
  <c r="H51" i="63"/>
  <c r="G51" i="63"/>
  <c r="F51" i="63"/>
  <c r="E51" i="63"/>
  <c r="C35" i="27"/>
  <c r="D47" i="63"/>
  <c r="D46" i="63"/>
  <c r="R44" i="63"/>
  <c r="R48" i="63" s="1"/>
  <c r="Q44" i="63"/>
  <c r="Q48" i="63" s="1"/>
  <c r="P44" i="63"/>
  <c r="P48" i="63" s="1"/>
  <c r="O44" i="63"/>
  <c r="O48" i="63" s="1"/>
  <c r="N44" i="63"/>
  <c r="N48" i="63" s="1"/>
  <c r="M44" i="63"/>
  <c r="M48" i="63" s="1"/>
  <c r="L44" i="63"/>
  <c r="L48" i="63" s="1"/>
  <c r="K44" i="63"/>
  <c r="K48" i="63" s="1"/>
  <c r="J44" i="63"/>
  <c r="J48" i="63" s="1"/>
  <c r="I44" i="63"/>
  <c r="I48" i="63" s="1"/>
  <c r="H44" i="63"/>
  <c r="H48" i="63" s="1"/>
  <c r="G44" i="63"/>
  <c r="G48" i="63" s="1"/>
  <c r="F44" i="63"/>
  <c r="F48" i="63" s="1"/>
  <c r="E44" i="63"/>
  <c r="E48" i="63" s="1"/>
  <c r="B7" i="63"/>
  <c r="B10" i="63" s="1"/>
  <c r="B11" i="63" s="1"/>
  <c r="B12" i="63" s="1"/>
  <c r="B13" i="63" s="1"/>
  <c r="B14" i="63" s="1"/>
  <c r="B15" i="63" s="1"/>
  <c r="B16" i="63" s="1"/>
  <c r="B19" i="63" s="1"/>
  <c r="B20" i="63" s="1"/>
  <c r="B21" i="63" s="1"/>
  <c r="B22" i="63" s="1"/>
  <c r="B23" i="63" s="1"/>
  <c r="B24" i="63" s="1"/>
  <c r="B25" i="63" s="1"/>
  <c r="B28" i="63" s="1"/>
  <c r="B29" i="63" s="1"/>
  <c r="B30" i="63" s="1"/>
  <c r="B31" i="63" s="1"/>
  <c r="B32" i="63" s="1"/>
  <c r="B33" i="63" s="1"/>
  <c r="B34" i="63" s="1"/>
  <c r="B37" i="63" s="1"/>
  <c r="B38" i="63" s="1"/>
  <c r="B39" i="63" s="1"/>
  <c r="B40" i="63" s="1"/>
  <c r="B41" i="63" s="1"/>
  <c r="B42" i="63" s="1"/>
  <c r="B43" i="63" s="1"/>
  <c r="B46" i="63" s="1"/>
  <c r="B47" i="63" s="1"/>
  <c r="A46" i="63" l="1"/>
  <c r="D43" i="63"/>
  <c r="D42" i="63"/>
  <c r="D41" i="63"/>
  <c r="D40" i="63"/>
  <c r="D39" i="63"/>
  <c r="D38" i="63"/>
  <c r="D37" i="63"/>
  <c r="R35" i="63"/>
  <c r="Q35" i="63"/>
  <c r="P35" i="63"/>
  <c r="O35" i="63"/>
  <c r="N35" i="63"/>
  <c r="M35" i="63"/>
  <c r="L35" i="63"/>
  <c r="K35" i="63"/>
  <c r="J35" i="63"/>
  <c r="I35" i="63"/>
  <c r="H35" i="63"/>
  <c r="G35" i="63"/>
  <c r="F35" i="63"/>
  <c r="E35" i="63"/>
  <c r="D34" i="63"/>
  <c r="D33" i="63"/>
  <c r="D32" i="63"/>
  <c r="D31" i="63"/>
  <c r="D30" i="63"/>
  <c r="D29" i="63"/>
  <c r="D28" i="63"/>
  <c r="R26" i="63"/>
  <c r="Q26" i="63"/>
  <c r="P26" i="63"/>
  <c r="O26" i="63"/>
  <c r="N26" i="63"/>
  <c r="M26" i="63"/>
  <c r="L26" i="63"/>
  <c r="K26" i="63"/>
  <c r="J26" i="63"/>
  <c r="I26" i="63"/>
  <c r="H26" i="63"/>
  <c r="G26" i="63"/>
  <c r="F26" i="63"/>
  <c r="E26" i="63"/>
  <c r="D25" i="63"/>
  <c r="D24" i="63"/>
  <c r="D23" i="63"/>
  <c r="D22" i="63"/>
  <c r="D21" i="63"/>
  <c r="D20" i="63"/>
  <c r="D19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6" i="63"/>
  <c r="D15" i="63"/>
  <c r="D14" i="63"/>
  <c r="D13" i="63"/>
  <c r="D12" i="63"/>
  <c r="D11" i="63"/>
  <c r="D10" i="63"/>
  <c r="A7" i="63"/>
  <c r="D44" i="63" l="1"/>
  <c r="D48" i="63" s="1"/>
  <c r="D35" i="63"/>
  <c r="A10" i="63"/>
  <c r="D17" i="63"/>
  <c r="D26" i="63"/>
  <c r="R8" i="63"/>
  <c r="R50" i="63" s="1"/>
  <c r="Q8" i="63"/>
  <c r="Q50" i="63" s="1"/>
  <c r="P8" i="63"/>
  <c r="P50" i="63" s="1"/>
  <c r="O8" i="63"/>
  <c r="O50" i="63" s="1"/>
  <c r="N8" i="63"/>
  <c r="N50" i="63" s="1"/>
  <c r="M8" i="63"/>
  <c r="M50" i="63" s="1"/>
  <c r="L8" i="63"/>
  <c r="L50" i="63" s="1"/>
  <c r="K8" i="63"/>
  <c r="K50" i="63" s="1"/>
  <c r="J8" i="63"/>
  <c r="J50" i="63" s="1"/>
  <c r="I8" i="63"/>
  <c r="I50" i="63" s="1"/>
  <c r="H8" i="63"/>
  <c r="H50" i="63" s="1"/>
  <c r="G8" i="63"/>
  <c r="G50" i="63" s="1"/>
  <c r="F8" i="63"/>
  <c r="F50" i="63" s="1"/>
  <c r="E8" i="63"/>
  <c r="E50" i="63" s="1"/>
  <c r="D7" i="63"/>
  <c r="D8" i="63" s="1"/>
  <c r="D51" i="63" l="1"/>
  <c r="D50" i="63"/>
  <c r="A19" i="63"/>
  <c r="A28" i="63"/>
  <c r="A37" i="63"/>
  <c r="N8" i="20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J7" i="48"/>
  <c r="J8" i="48"/>
  <c r="J9" i="48"/>
  <c r="J10" i="48"/>
  <c r="J11" i="48"/>
  <c r="J12" i="48"/>
  <c r="J13" i="48"/>
  <c r="J14" i="48"/>
  <c r="J15" i="48"/>
  <c r="J16" i="48"/>
  <c r="J17" i="48"/>
  <c r="J18" i="48"/>
  <c r="J19" i="48"/>
  <c r="J20" i="48"/>
  <c r="J21" i="48"/>
  <c r="J22" i="48"/>
  <c r="J23" i="48"/>
  <c r="J24" i="48"/>
  <c r="J25" i="48"/>
  <c r="J26" i="48"/>
  <c r="J27" i="48"/>
  <c r="J28" i="48"/>
  <c r="J29" i="48"/>
  <c r="J30" i="48"/>
  <c r="J31" i="48"/>
  <c r="J32" i="48"/>
  <c r="J33" i="48"/>
  <c r="J34" i="48"/>
  <c r="I7" i="126" l="1"/>
  <c r="E7" i="126" s="1"/>
  <c r="I6" i="126" l="1"/>
  <c r="I12" i="126" l="1"/>
  <c r="I42" i="126" s="1"/>
  <c r="I43" i="126"/>
  <c r="E6" i="126"/>
  <c r="E12" i="126" l="1"/>
  <c r="J7" i="95"/>
  <c r="J37" i="51"/>
  <c r="K37" i="51" s="1"/>
  <c r="J36" i="51" l="1"/>
  <c r="K36" i="51" s="1"/>
  <c r="Q11" i="79" l="1"/>
  <c r="R11" i="79" s="1"/>
  <c r="P11" i="79"/>
  <c r="J35" i="51" l="1"/>
  <c r="K35" i="51" s="1"/>
  <c r="J34" i="95" l="1"/>
  <c r="N35" i="20" l="1"/>
  <c r="M35" i="20"/>
  <c r="O35" i="20" s="1"/>
  <c r="N34" i="20"/>
  <c r="M34" i="20"/>
  <c r="O34" i="20" s="1"/>
  <c r="N33" i="20"/>
  <c r="M33" i="20"/>
  <c r="O33" i="20" s="1"/>
  <c r="J34" i="51"/>
  <c r="K34" i="51" s="1"/>
  <c r="J33" i="51"/>
  <c r="K33" i="51" s="1"/>
  <c r="J34" i="75"/>
  <c r="K34" i="75" s="1"/>
  <c r="J33" i="95"/>
  <c r="J37" i="125"/>
  <c r="K37" i="125" l="1"/>
  <c r="J32" i="95" l="1"/>
  <c r="J32" i="51"/>
  <c r="K32" i="51" s="1"/>
  <c r="J32" i="125"/>
  <c r="K32" i="125" s="1"/>
  <c r="J31" i="51" l="1"/>
  <c r="K31" i="51" s="1"/>
  <c r="J31" i="8"/>
  <c r="K31" i="8" s="1"/>
  <c r="J31" i="44"/>
  <c r="K31" i="44" s="1"/>
  <c r="J31" i="16"/>
  <c r="K31" i="16" s="1"/>
  <c r="J31" i="95"/>
  <c r="J31" i="65"/>
  <c r="K31" i="65" s="1"/>
  <c r="J30" i="92" l="1"/>
  <c r="K30" i="92" s="1"/>
  <c r="J30" i="95"/>
  <c r="J30" i="51" l="1"/>
  <c r="K30" i="51" s="1"/>
  <c r="J29" i="51" l="1"/>
  <c r="K29" i="51" s="1"/>
  <c r="J29" i="95"/>
  <c r="B7" i="98" l="1"/>
  <c r="J28" i="51" l="1"/>
  <c r="K28" i="51" s="1"/>
  <c r="J28" i="95"/>
  <c r="J27" i="51" l="1"/>
  <c r="K27" i="51" s="1"/>
  <c r="J27" i="95"/>
  <c r="J26" i="51" l="1"/>
  <c r="K26" i="51" s="1"/>
  <c r="J26" i="93"/>
  <c r="J26" i="95"/>
  <c r="N29" i="20" l="1"/>
  <c r="M29" i="20"/>
  <c r="O29" i="20" s="1"/>
  <c r="N28" i="20"/>
  <c r="M28" i="20"/>
  <c r="O28" i="20" s="1"/>
  <c r="J25" i="51" l="1"/>
  <c r="K25" i="51" s="1"/>
  <c r="J25" i="95"/>
  <c r="J24" i="51" l="1"/>
  <c r="K24" i="51" s="1"/>
  <c r="J24" i="49"/>
  <c r="K24" i="49" s="1"/>
  <c r="J24" i="8"/>
  <c r="K24" i="8" s="1"/>
  <c r="J24" i="88"/>
  <c r="K24" i="88" s="1"/>
  <c r="J24" i="16"/>
  <c r="K24" i="16" s="1"/>
  <c r="J24" i="44"/>
  <c r="K24" i="44" s="1"/>
  <c r="J24" i="112"/>
  <c r="K24" i="112" s="1"/>
  <c r="J24" i="95"/>
  <c r="J24" i="65"/>
  <c r="K24" i="65" s="1"/>
  <c r="J25" i="43"/>
  <c r="K25" i="43" s="1"/>
  <c r="J24" i="57"/>
  <c r="K24" i="57" s="1"/>
  <c r="J24" i="125"/>
  <c r="K24" i="125" s="1"/>
  <c r="J24" i="50" l="1"/>
  <c r="K24" i="50" s="1"/>
  <c r="J23" i="51" l="1"/>
  <c r="K23" i="51" s="1"/>
  <c r="J23" i="95"/>
  <c r="J23" i="65"/>
  <c r="K23" i="65" s="1"/>
  <c r="J23" i="125"/>
  <c r="K23" i="125" s="1"/>
  <c r="J22" i="51" l="1"/>
  <c r="K22" i="51" s="1"/>
  <c r="J22" i="95"/>
  <c r="J22" i="125"/>
  <c r="K22" i="125" s="1"/>
  <c r="J21" i="95" l="1"/>
  <c r="J21" i="51"/>
  <c r="K21" i="51" s="1"/>
  <c r="B30" i="9"/>
  <c r="B29" i="9"/>
  <c r="B28" i="9"/>
  <c r="B27" i="9"/>
  <c r="B26" i="9"/>
  <c r="B25" i="9"/>
  <c r="B24" i="9"/>
  <c r="B23" i="9"/>
  <c r="B22" i="9"/>
  <c r="B21" i="9"/>
  <c r="B20" i="9"/>
  <c r="A20" i="9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N30" i="20"/>
  <c r="M30" i="20"/>
  <c r="J20" i="51" l="1"/>
  <c r="K20" i="51" s="1"/>
  <c r="J20" i="95"/>
  <c r="J20" i="85"/>
  <c r="K20" i="85" s="1"/>
  <c r="J19" i="95" l="1"/>
  <c r="J19" i="51" l="1"/>
  <c r="K19" i="51" s="1"/>
  <c r="N20" i="20" l="1"/>
  <c r="M20" i="20"/>
  <c r="O20" i="20" s="1"/>
  <c r="J18" i="95"/>
  <c r="J18" i="125"/>
  <c r="K18" i="125" s="1"/>
  <c r="J18" i="51" l="1"/>
  <c r="K18" i="51" s="1"/>
  <c r="J17" i="95" l="1"/>
  <c r="J17" i="125"/>
  <c r="K17" i="125" s="1"/>
  <c r="J16" i="95" l="1"/>
  <c r="J16" i="125"/>
  <c r="K16" i="125" s="1"/>
  <c r="J15" i="95" l="1"/>
  <c r="J15" i="51"/>
  <c r="K15" i="51" s="1"/>
  <c r="J14" i="95" l="1"/>
  <c r="J13" i="95" l="1"/>
  <c r="J13" i="51" l="1"/>
  <c r="K13" i="51" s="1"/>
  <c r="J12" i="95" l="1"/>
  <c r="J11" i="95" l="1"/>
  <c r="J11" i="50" l="1"/>
  <c r="K11" i="50" s="1"/>
  <c r="J10" i="8" l="1"/>
  <c r="K10" i="8" s="1"/>
  <c r="J10" i="44"/>
  <c r="K10" i="44" s="1"/>
  <c r="J10" i="112"/>
  <c r="K10" i="112" s="1"/>
  <c r="J10" i="95"/>
  <c r="J10" i="65"/>
  <c r="K10" i="65" s="1"/>
  <c r="J10" i="57"/>
  <c r="K10" i="57" s="1"/>
  <c r="J10" i="111"/>
  <c r="K10" i="111" s="1"/>
  <c r="J10" i="125"/>
  <c r="K10" i="125" s="1"/>
  <c r="J9" i="95" l="1"/>
  <c r="J9" i="111" l="1"/>
  <c r="K9" i="111" s="1"/>
  <c r="J8" i="95" l="1"/>
  <c r="A13" i="126" l="1"/>
  <c r="J37" i="98" l="1"/>
  <c r="K37" i="98" s="1"/>
  <c r="N45" i="20"/>
  <c r="M45" i="20"/>
  <c r="O45" i="20" s="1"/>
  <c r="J36" i="98" l="1"/>
  <c r="K36" i="98" s="1"/>
  <c r="M44" i="20" l="1"/>
  <c r="O44" i="20" s="1"/>
  <c r="N44" i="20"/>
  <c r="J37" i="76" l="1"/>
  <c r="K37" i="76" s="1"/>
  <c r="J36" i="76"/>
  <c r="K36" i="76" s="1"/>
  <c r="J35" i="76"/>
  <c r="K35" i="76" s="1"/>
  <c r="J34" i="76"/>
  <c r="K34" i="76" s="1"/>
  <c r="J33" i="76"/>
  <c r="K33" i="76" s="1"/>
  <c r="J32" i="76"/>
  <c r="K32" i="76" s="1"/>
  <c r="J31" i="76"/>
  <c r="K31" i="76" s="1"/>
  <c r="J30" i="76"/>
  <c r="K30" i="76" s="1"/>
  <c r="J29" i="76"/>
  <c r="K29" i="76" s="1"/>
  <c r="J28" i="76"/>
  <c r="K28" i="76" s="1"/>
  <c r="J27" i="76"/>
  <c r="K27" i="76" s="1"/>
  <c r="J26" i="76"/>
  <c r="K26" i="76" s="1"/>
  <c r="J25" i="76"/>
  <c r="K25" i="76" s="1"/>
  <c r="J24" i="76"/>
  <c r="K24" i="76" s="1"/>
  <c r="J23" i="76"/>
  <c r="K23" i="76" s="1"/>
  <c r="J22" i="76"/>
  <c r="K22" i="76" s="1"/>
  <c r="J21" i="76"/>
  <c r="K21" i="76" s="1"/>
  <c r="J20" i="76"/>
  <c r="K20" i="76" s="1"/>
  <c r="J19" i="76"/>
  <c r="K19" i="76" s="1"/>
  <c r="J18" i="76"/>
  <c r="K18" i="76" s="1"/>
  <c r="J17" i="76"/>
  <c r="K17" i="76" s="1"/>
  <c r="J16" i="76"/>
  <c r="K16" i="76" s="1"/>
  <c r="J15" i="76"/>
  <c r="K15" i="76" s="1"/>
  <c r="J14" i="76"/>
  <c r="K14" i="76" s="1"/>
  <c r="J13" i="76"/>
  <c r="K13" i="76" s="1"/>
  <c r="J12" i="76"/>
  <c r="K12" i="76" s="1"/>
  <c r="J11" i="76"/>
  <c r="K11" i="76" s="1"/>
  <c r="J10" i="76"/>
  <c r="K10" i="76" s="1"/>
  <c r="J9" i="76"/>
  <c r="K9" i="76" s="1"/>
  <c r="J8" i="76"/>
  <c r="K8" i="76" s="1"/>
  <c r="A8" i="76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J7" i="76"/>
  <c r="J37" i="81"/>
  <c r="K37" i="81" s="1"/>
  <c r="J36" i="81"/>
  <c r="K36" i="81" s="1"/>
  <c r="J35" i="81"/>
  <c r="K35" i="81" s="1"/>
  <c r="J34" i="81"/>
  <c r="K34" i="81" s="1"/>
  <c r="J33" i="81"/>
  <c r="K33" i="81" s="1"/>
  <c r="J32" i="81"/>
  <c r="K32" i="81" s="1"/>
  <c r="J31" i="81"/>
  <c r="K31" i="81" s="1"/>
  <c r="J30" i="81"/>
  <c r="K30" i="81" s="1"/>
  <c r="J29" i="81"/>
  <c r="K29" i="81" s="1"/>
  <c r="J28" i="81"/>
  <c r="K28" i="81" s="1"/>
  <c r="J27" i="81"/>
  <c r="K27" i="81" s="1"/>
  <c r="J26" i="81"/>
  <c r="K26" i="81" s="1"/>
  <c r="J25" i="81"/>
  <c r="K25" i="81" s="1"/>
  <c r="J24" i="81"/>
  <c r="K24" i="81" s="1"/>
  <c r="J23" i="81"/>
  <c r="K23" i="81" s="1"/>
  <c r="J22" i="81"/>
  <c r="K22" i="81" s="1"/>
  <c r="J21" i="81"/>
  <c r="K21" i="81" s="1"/>
  <c r="J20" i="81"/>
  <c r="K20" i="81" s="1"/>
  <c r="J19" i="81"/>
  <c r="K19" i="81" s="1"/>
  <c r="J18" i="81"/>
  <c r="K18" i="81" s="1"/>
  <c r="J17" i="81"/>
  <c r="K17" i="81" s="1"/>
  <c r="J16" i="81"/>
  <c r="K16" i="81" s="1"/>
  <c r="J15" i="81"/>
  <c r="K15" i="81" s="1"/>
  <c r="J14" i="81"/>
  <c r="K14" i="81" s="1"/>
  <c r="J13" i="81"/>
  <c r="K13" i="81" s="1"/>
  <c r="J12" i="81"/>
  <c r="K12" i="81" s="1"/>
  <c r="J11" i="81"/>
  <c r="K11" i="81" s="1"/>
  <c r="J10" i="81"/>
  <c r="K10" i="81" s="1"/>
  <c r="J9" i="81"/>
  <c r="K9" i="81" s="1"/>
  <c r="J8" i="81"/>
  <c r="K8" i="81" s="1"/>
  <c r="A8" i="81"/>
  <c r="A9" i="81" s="1"/>
  <c r="A10" i="81" s="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J7" i="81"/>
  <c r="J37" i="84"/>
  <c r="K37" i="84" s="1"/>
  <c r="J36" i="84"/>
  <c r="K36" i="84" s="1"/>
  <c r="J35" i="84"/>
  <c r="K35" i="84" s="1"/>
  <c r="J34" i="84"/>
  <c r="K34" i="84" s="1"/>
  <c r="J33" i="84"/>
  <c r="K33" i="84" s="1"/>
  <c r="J32" i="84"/>
  <c r="K32" i="84" s="1"/>
  <c r="J31" i="84"/>
  <c r="K31" i="84" s="1"/>
  <c r="J30" i="84"/>
  <c r="K30" i="84" s="1"/>
  <c r="J29" i="84"/>
  <c r="K29" i="84" s="1"/>
  <c r="J28" i="84"/>
  <c r="K28" i="84" s="1"/>
  <c r="J27" i="84"/>
  <c r="K27" i="84" s="1"/>
  <c r="J26" i="84"/>
  <c r="K26" i="84" s="1"/>
  <c r="J25" i="84"/>
  <c r="K25" i="84" s="1"/>
  <c r="J24" i="84"/>
  <c r="K24" i="84" s="1"/>
  <c r="J23" i="84"/>
  <c r="K23" i="84" s="1"/>
  <c r="J22" i="84"/>
  <c r="K22" i="84" s="1"/>
  <c r="J21" i="84"/>
  <c r="K21" i="84" s="1"/>
  <c r="J20" i="84"/>
  <c r="K20" i="84" s="1"/>
  <c r="J19" i="84"/>
  <c r="K19" i="84" s="1"/>
  <c r="J18" i="84"/>
  <c r="K18" i="84" s="1"/>
  <c r="J17" i="84"/>
  <c r="K17" i="84" s="1"/>
  <c r="J16" i="84"/>
  <c r="K16" i="84" s="1"/>
  <c r="J15" i="84"/>
  <c r="K15" i="84" s="1"/>
  <c r="J14" i="84"/>
  <c r="K14" i="84" s="1"/>
  <c r="J13" i="84"/>
  <c r="K13" i="84" s="1"/>
  <c r="J12" i="84"/>
  <c r="K12" i="84" s="1"/>
  <c r="J11" i="84"/>
  <c r="K11" i="84" s="1"/>
  <c r="J10" i="84"/>
  <c r="K10" i="84" s="1"/>
  <c r="J9" i="84"/>
  <c r="K9" i="84" s="1"/>
  <c r="J8" i="84"/>
  <c r="K8" i="84" s="1"/>
  <c r="A8" i="84"/>
  <c r="A9" i="84" s="1"/>
  <c r="A10" i="84" s="1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J7" i="84"/>
  <c r="O17" i="118"/>
  <c r="B17" i="118"/>
  <c r="O16" i="118"/>
  <c r="B16" i="118"/>
  <c r="O15" i="118"/>
  <c r="B15" i="118"/>
  <c r="O14" i="118"/>
  <c r="B14" i="118"/>
  <c r="O13" i="118"/>
  <c r="B13" i="118"/>
  <c r="O12" i="118"/>
  <c r="B12" i="118"/>
  <c r="O11" i="118"/>
  <c r="B11" i="118"/>
  <c r="O10" i="118"/>
  <c r="B10" i="118"/>
  <c r="O9" i="118"/>
  <c r="B9" i="118"/>
  <c r="O8" i="118"/>
  <c r="B8" i="118"/>
  <c r="A8" i="118"/>
  <c r="A9" i="118" s="1"/>
  <c r="A10" i="118" s="1"/>
  <c r="A11" i="118" s="1"/>
  <c r="A12" i="118" s="1"/>
  <c r="A13" i="118" s="1"/>
  <c r="A14" i="118" s="1"/>
  <c r="A15" i="118" s="1"/>
  <c r="A16" i="118" s="1"/>
  <c r="A17" i="118" s="1"/>
  <c r="P23" i="122"/>
  <c r="B23" i="122"/>
  <c r="P22" i="122"/>
  <c r="B22" i="122"/>
  <c r="P21" i="122"/>
  <c r="B21" i="122"/>
  <c r="P20" i="122"/>
  <c r="B20" i="122"/>
  <c r="P19" i="122"/>
  <c r="B19" i="122"/>
  <c r="P18" i="122"/>
  <c r="B18" i="122"/>
  <c r="P17" i="122"/>
  <c r="B17" i="122"/>
  <c r="P16" i="122"/>
  <c r="B16" i="122"/>
  <c r="P15" i="122"/>
  <c r="B15" i="122"/>
  <c r="P14" i="122"/>
  <c r="B14" i="122"/>
  <c r="P13" i="122"/>
  <c r="B13" i="122"/>
  <c r="P12" i="122"/>
  <c r="B12" i="122"/>
  <c r="P11" i="122"/>
  <c r="B11" i="122"/>
  <c r="P10" i="122"/>
  <c r="B10" i="122"/>
  <c r="P9" i="122"/>
  <c r="B9" i="122"/>
  <c r="A9" i="122"/>
  <c r="A10" i="122" s="1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L20" i="103"/>
  <c r="B18" i="103"/>
  <c r="B17" i="103"/>
  <c r="B16" i="103"/>
  <c r="B15" i="103"/>
  <c r="B14" i="103"/>
  <c r="B13" i="103"/>
  <c r="B12" i="103"/>
  <c r="B11" i="103"/>
  <c r="B10" i="103"/>
  <c r="B9" i="103"/>
  <c r="A9" i="103"/>
  <c r="A10" i="103" s="1"/>
  <c r="A11" i="103" s="1"/>
  <c r="A12" i="103" s="1"/>
  <c r="A13" i="103" s="1"/>
  <c r="A14" i="103" s="1"/>
  <c r="A15" i="103" s="1"/>
  <c r="A16" i="103" s="1"/>
  <c r="A17" i="103" s="1"/>
  <c r="A18" i="103" s="1"/>
  <c r="L19" i="102"/>
  <c r="B17" i="102"/>
  <c r="B16" i="102"/>
  <c r="B15" i="102"/>
  <c r="B14" i="102"/>
  <c r="B13" i="102"/>
  <c r="B12" i="102"/>
  <c r="B11" i="102"/>
  <c r="B10" i="102"/>
  <c r="B9" i="102"/>
  <c r="B8" i="102"/>
  <c r="A8" i="102"/>
  <c r="A9" i="102" s="1"/>
  <c r="A10" i="102" s="1"/>
  <c r="A11" i="102" s="1"/>
  <c r="A12" i="102" s="1"/>
  <c r="A13" i="102" s="1"/>
  <c r="A14" i="102" s="1"/>
  <c r="A15" i="102" s="1"/>
  <c r="A16" i="102" s="1"/>
  <c r="A17" i="102" s="1"/>
  <c r="L17" i="101"/>
  <c r="B17" i="101"/>
  <c r="L16" i="101"/>
  <c r="B16" i="101"/>
  <c r="L15" i="101"/>
  <c r="B15" i="101"/>
  <c r="L14" i="101"/>
  <c r="B14" i="101"/>
  <c r="L13" i="101"/>
  <c r="B13" i="101"/>
  <c r="L12" i="101"/>
  <c r="B12" i="101"/>
  <c r="L11" i="101"/>
  <c r="B11" i="101"/>
  <c r="L10" i="101"/>
  <c r="B10" i="101"/>
  <c r="L9" i="101"/>
  <c r="B9" i="101"/>
  <c r="L8" i="101"/>
  <c r="B8" i="101"/>
  <c r="A8" i="101"/>
  <c r="A9" i="101" s="1"/>
  <c r="A10" i="101" s="1"/>
  <c r="A11" i="101" s="1"/>
  <c r="A12" i="101" s="1"/>
  <c r="A13" i="101" s="1"/>
  <c r="A14" i="101" s="1"/>
  <c r="A15" i="101" s="1"/>
  <c r="A16" i="101" s="1"/>
  <c r="A17" i="101" s="1"/>
  <c r="J35" i="98"/>
  <c r="K35" i="98" s="1"/>
  <c r="J34" i="98"/>
  <c r="K34" i="98" s="1"/>
  <c r="J33" i="98"/>
  <c r="K33" i="98" s="1"/>
  <c r="J32" i="98"/>
  <c r="K32" i="98" s="1"/>
  <c r="J31" i="98"/>
  <c r="K31" i="98" s="1"/>
  <c r="J30" i="98"/>
  <c r="K30" i="98" s="1"/>
  <c r="J29" i="98"/>
  <c r="K29" i="98" s="1"/>
  <c r="J28" i="98"/>
  <c r="K28" i="98" s="1"/>
  <c r="J27" i="98"/>
  <c r="K27" i="98" s="1"/>
  <c r="J26" i="98"/>
  <c r="K26" i="98" s="1"/>
  <c r="J25" i="98"/>
  <c r="K25" i="98" s="1"/>
  <c r="J24" i="98"/>
  <c r="K24" i="98" s="1"/>
  <c r="J23" i="98"/>
  <c r="K23" i="98" s="1"/>
  <c r="J22" i="98"/>
  <c r="K22" i="98" s="1"/>
  <c r="J21" i="98"/>
  <c r="K21" i="98" s="1"/>
  <c r="J20" i="98"/>
  <c r="K20" i="98" s="1"/>
  <c r="J19" i="98"/>
  <c r="K19" i="98" s="1"/>
  <c r="J18" i="98"/>
  <c r="K18" i="98" s="1"/>
  <c r="J17" i="98"/>
  <c r="K17" i="98" s="1"/>
  <c r="J16" i="98"/>
  <c r="K16" i="98" s="1"/>
  <c r="J15" i="98"/>
  <c r="K15" i="98" s="1"/>
  <c r="J14" i="98"/>
  <c r="K14" i="98" s="1"/>
  <c r="J13" i="98"/>
  <c r="K13" i="98" s="1"/>
  <c r="J12" i="98"/>
  <c r="K12" i="98" s="1"/>
  <c r="J11" i="98"/>
  <c r="K11" i="98" s="1"/>
  <c r="J10" i="98"/>
  <c r="K10" i="98" s="1"/>
  <c r="J9" i="98"/>
  <c r="K9" i="98" s="1"/>
  <c r="J8" i="98"/>
  <c r="K8" i="98" s="1"/>
  <c r="A8" i="98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J7" i="98"/>
  <c r="G7" i="98"/>
  <c r="G39" i="98" s="1"/>
  <c r="G40" i="98" s="1"/>
  <c r="J37" i="90"/>
  <c r="K37" i="90" s="1"/>
  <c r="J36" i="90"/>
  <c r="K36" i="90" s="1"/>
  <c r="J35" i="90"/>
  <c r="K35" i="90" s="1"/>
  <c r="J34" i="90"/>
  <c r="K34" i="90" s="1"/>
  <c r="J33" i="90"/>
  <c r="K33" i="90" s="1"/>
  <c r="J32" i="90"/>
  <c r="K32" i="90" s="1"/>
  <c r="J31" i="90"/>
  <c r="K31" i="90" s="1"/>
  <c r="J30" i="90"/>
  <c r="K30" i="90" s="1"/>
  <c r="J29" i="90"/>
  <c r="K29" i="90" s="1"/>
  <c r="J28" i="90"/>
  <c r="K28" i="90" s="1"/>
  <c r="J27" i="90"/>
  <c r="K27" i="90" s="1"/>
  <c r="J26" i="90"/>
  <c r="K26" i="90" s="1"/>
  <c r="J25" i="90"/>
  <c r="K25" i="90" s="1"/>
  <c r="J24" i="90"/>
  <c r="K24" i="90" s="1"/>
  <c r="J23" i="90"/>
  <c r="K23" i="90" s="1"/>
  <c r="J22" i="90"/>
  <c r="K22" i="90" s="1"/>
  <c r="J21" i="90"/>
  <c r="K21" i="90" s="1"/>
  <c r="J20" i="90"/>
  <c r="K20" i="90" s="1"/>
  <c r="J19" i="90"/>
  <c r="K19" i="90" s="1"/>
  <c r="J18" i="90"/>
  <c r="K18" i="90" s="1"/>
  <c r="J17" i="90"/>
  <c r="K17" i="90" s="1"/>
  <c r="J16" i="90"/>
  <c r="K16" i="90" s="1"/>
  <c r="J15" i="90"/>
  <c r="K15" i="90" s="1"/>
  <c r="J14" i="90"/>
  <c r="K14" i="90" s="1"/>
  <c r="J13" i="90"/>
  <c r="K13" i="90" s="1"/>
  <c r="J12" i="90"/>
  <c r="K12" i="90" s="1"/>
  <c r="J11" i="90"/>
  <c r="K11" i="90" s="1"/>
  <c r="J10" i="90"/>
  <c r="K10" i="90" s="1"/>
  <c r="J9" i="90"/>
  <c r="K9" i="90" s="1"/>
  <c r="J8" i="90"/>
  <c r="A8" i="90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J7" i="90"/>
  <c r="K7" i="90" s="1"/>
  <c r="J37" i="83"/>
  <c r="K37" i="83" s="1"/>
  <c r="J36" i="83"/>
  <c r="K36" i="83" s="1"/>
  <c r="J35" i="83"/>
  <c r="K35" i="83" s="1"/>
  <c r="J34" i="83"/>
  <c r="K34" i="83" s="1"/>
  <c r="J33" i="83"/>
  <c r="K33" i="83" s="1"/>
  <c r="J32" i="83"/>
  <c r="K32" i="83" s="1"/>
  <c r="J31" i="83"/>
  <c r="K31" i="83" s="1"/>
  <c r="J30" i="83"/>
  <c r="K30" i="83" s="1"/>
  <c r="J29" i="83"/>
  <c r="K29" i="83" s="1"/>
  <c r="J28" i="83"/>
  <c r="K28" i="83" s="1"/>
  <c r="J27" i="83"/>
  <c r="K27" i="83" s="1"/>
  <c r="J26" i="83"/>
  <c r="K26" i="83" s="1"/>
  <c r="J25" i="83"/>
  <c r="K25" i="83" s="1"/>
  <c r="J24" i="83"/>
  <c r="K24" i="83" s="1"/>
  <c r="J23" i="83"/>
  <c r="K23" i="83" s="1"/>
  <c r="J22" i="83"/>
  <c r="K22" i="83" s="1"/>
  <c r="J21" i="83"/>
  <c r="K21" i="83" s="1"/>
  <c r="J20" i="83"/>
  <c r="K20" i="83" s="1"/>
  <c r="J19" i="83"/>
  <c r="K19" i="83" s="1"/>
  <c r="J18" i="83"/>
  <c r="K18" i="83" s="1"/>
  <c r="J17" i="83"/>
  <c r="K17" i="83" s="1"/>
  <c r="J16" i="83"/>
  <c r="K16" i="83" s="1"/>
  <c r="J15" i="83"/>
  <c r="K15" i="83" s="1"/>
  <c r="J14" i="83"/>
  <c r="K14" i="83" s="1"/>
  <c r="J13" i="83"/>
  <c r="K13" i="83" s="1"/>
  <c r="J12" i="83"/>
  <c r="K12" i="83" s="1"/>
  <c r="J11" i="83"/>
  <c r="K11" i="83" s="1"/>
  <c r="J10" i="83"/>
  <c r="K10" i="83" s="1"/>
  <c r="J9" i="83"/>
  <c r="K9" i="83" s="1"/>
  <c r="J8" i="83"/>
  <c r="A8" i="83"/>
  <c r="A9" i="83" s="1"/>
  <c r="A10" i="83" s="1"/>
  <c r="A11" i="83" s="1"/>
  <c r="A12" i="83" s="1"/>
  <c r="A13" i="83" s="1"/>
  <c r="A14" i="83" s="1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J7" i="83"/>
  <c r="K7" i="83" s="1"/>
  <c r="K26" i="48"/>
  <c r="F8" i="48"/>
  <c r="F9" i="48" s="1"/>
  <c r="D8" i="48"/>
  <c r="A8" i="48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K7" i="48"/>
  <c r="L4" i="48"/>
  <c r="J37" i="96"/>
  <c r="K37" i="96" s="1"/>
  <c r="J36" i="96"/>
  <c r="K36" i="96" s="1"/>
  <c r="J35" i="96"/>
  <c r="K35" i="96" s="1"/>
  <c r="J34" i="96"/>
  <c r="K34" i="96" s="1"/>
  <c r="J33" i="96"/>
  <c r="K33" i="96" s="1"/>
  <c r="J32" i="96"/>
  <c r="K32" i="96" s="1"/>
  <c r="J31" i="96"/>
  <c r="K31" i="96" s="1"/>
  <c r="J30" i="96"/>
  <c r="K30" i="96" s="1"/>
  <c r="J29" i="96"/>
  <c r="K29" i="96" s="1"/>
  <c r="J28" i="96"/>
  <c r="K28" i="96" s="1"/>
  <c r="J27" i="96"/>
  <c r="K27" i="96" s="1"/>
  <c r="J26" i="96"/>
  <c r="K26" i="96" s="1"/>
  <c r="J25" i="96"/>
  <c r="K25" i="96" s="1"/>
  <c r="J24" i="96"/>
  <c r="K24" i="96" s="1"/>
  <c r="J23" i="96"/>
  <c r="K23" i="96" s="1"/>
  <c r="J22" i="96"/>
  <c r="K22" i="96" s="1"/>
  <c r="J21" i="96"/>
  <c r="K21" i="96" s="1"/>
  <c r="J20" i="96"/>
  <c r="K20" i="96" s="1"/>
  <c r="J19" i="96"/>
  <c r="K19" i="96" s="1"/>
  <c r="J18" i="96"/>
  <c r="K18" i="96" s="1"/>
  <c r="J17" i="96"/>
  <c r="K17" i="96" s="1"/>
  <c r="J16" i="96"/>
  <c r="K16" i="96" s="1"/>
  <c r="J15" i="96"/>
  <c r="K15" i="96" s="1"/>
  <c r="J14" i="96"/>
  <c r="K14" i="96" s="1"/>
  <c r="J13" i="96"/>
  <c r="K13" i="96" s="1"/>
  <c r="J12" i="96"/>
  <c r="K12" i="96" s="1"/>
  <c r="J11" i="96"/>
  <c r="K11" i="96" s="1"/>
  <c r="J10" i="96"/>
  <c r="K10" i="96" s="1"/>
  <c r="J9" i="96"/>
  <c r="K9" i="96" s="1"/>
  <c r="J8" i="96"/>
  <c r="K8" i="96" s="1"/>
  <c r="A8" i="96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J7" i="96"/>
  <c r="J34" i="92"/>
  <c r="K34" i="92" s="1"/>
  <c r="J32" i="92"/>
  <c r="K32" i="92" s="1"/>
  <c r="J31" i="92"/>
  <c r="K31" i="92" s="1"/>
  <c r="J29" i="92"/>
  <c r="K29" i="92" s="1"/>
  <c r="J28" i="92"/>
  <c r="K28" i="92" s="1"/>
  <c r="J27" i="92"/>
  <c r="K27" i="92" s="1"/>
  <c r="J26" i="92"/>
  <c r="K26" i="92" s="1"/>
  <c r="J19" i="92"/>
  <c r="K19" i="92" s="1"/>
  <c r="J17" i="92"/>
  <c r="K17" i="92" s="1"/>
  <c r="J16" i="92"/>
  <c r="K16" i="92" s="1"/>
  <c r="K15" i="92"/>
  <c r="J8" i="92"/>
  <c r="K8" i="92" s="1"/>
  <c r="A8" i="92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J7" i="92"/>
  <c r="K7" i="92" s="1"/>
  <c r="J34" i="91"/>
  <c r="K34" i="91" s="1"/>
  <c r="J33" i="91"/>
  <c r="K33" i="91" s="1"/>
  <c r="J32" i="91"/>
  <c r="K32" i="91" s="1"/>
  <c r="J31" i="91"/>
  <c r="K31" i="91" s="1"/>
  <c r="J30" i="91"/>
  <c r="K30" i="91" s="1"/>
  <c r="J29" i="91"/>
  <c r="K29" i="91" s="1"/>
  <c r="J28" i="91"/>
  <c r="K28" i="91" s="1"/>
  <c r="J27" i="91"/>
  <c r="K27" i="91" s="1"/>
  <c r="J26" i="91"/>
  <c r="K26" i="91" s="1"/>
  <c r="J25" i="91"/>
  <c r="K25" i="91" s="1"/>
  <c r="J24" i="91"/>
  <c r="K24" i="91" s="1"/>
  <c r="J23" i="91"/>
  <c r="K23" i="91" s="1"/>
  <c r="J22" i="91"/>
  <c r="K22" i="91" s="1"/>
  <c r="J21" i="91"/>
  <c r="K21" i="91" s="1"/>
  <c r="J20" i="91"/>
  <c r="K20" i="91" s="1"/>
  <c r="J19" i="91"/>
  <c r="K19" i="91" s="1"/>
  <c r="J18" i="91"/>
  <c r="K18" i="91" s="1"/>
  <c r="J17" i="91"/>
  <c r="K17" i="91" s="1"/>
  <c r="J16" i="91"/>
  <c r="K16" i="91" s="1"/>
  <c r="J15" i="91"/>
  <c r="K15" i="91" s="1"/>
  <c r="J14" i="91"/>
  <c r="K14" i="91" s="1"/>
  <c r="J13" i="91"/>
  <c r="K13" i="91" s="1"/>
  <c r="J12" i="91"/>
  <c r="K12" i="91" s="1"/>
  <c r="J11" i="91"/>
  <c r="K11" i="91" s="1"/>
  <c r="J10" i="91"/>
  <c r="K10" i="91" s="1"/>
  <c r="J9" i="91"/>
  <c r="K9" i="91" s="1"/>
  <c r="J8" i="91"/>
  <c r="K8" i="91" s="1"/>
  <c r="A8" i="9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J7" i="91"/>
  <c r="K7" i="91" s="1"/>
  <c r="N55" i="79"/>
  <c r="Q53" i="79"/>
  <c r="R53" i="79" s="1"/>
  <c r="P53" i="79"/>
  <c r="O53" i="79"/>
  <c r="B53" i="79"/>
  <c r="Q52" i="79"/>
  <c r="R52" i="79" s="1"/>
  <c r="P52" i="79"/>
  <c r="O52" i="79"/>
  <c r="B52" i="79"/>
  <c r="Q51" i="79"/>
  <c r="R51" i="79" s="1"/>
  <c r="P51" i="79"/>
  <c r="O51" i="79"/>
  <c r="B51" i="79"/>
  <c r="Q50" i="79"/>
  <c r="R50" i="79" s="1"/>
  <c r="P50" i="79"/>
  <c r="O50" i="79"/>
  <c r="B50" i="79"/>
  <c r="Q49" i="79"/>
  <c r="R49" i="79" s="1"/>
  <c r="P49" i="79"/>
  <c r="O49" i="79"/>
  <c r="B49" i="79"/>
  <c r="Q48" i="79"/>
  <c r="R48" i="79" s="1"/>
  <c r="P48" i="79"/>
  <c r="O48" i="79"/>
  <c r="B48" i="79"/>
  <c r="Q47" i="79"/>
  <c r="R47" i="79" s="1"/>
  <c r="P47" i="79"/>
  <c r="O47" i="79"/>
  <c r="B47" i="79"/>
  <c r="Q46" i="79"/>
  <c r="R46" i="79" s="1"/>
  <c r="P46" i="79"/>
  <c r="O46" i="79"/>
  <c r="B46" i="79"/>
  <c r="Q45" i="79"/>
  <c r="R45" i="79" s="1"/>
  <c r="P45" i="79"/>
  <c r="O45" i="79"/>
  <c r="B45" i="79"/>
  <c r="Q44" i="79"/>
  <c r="R44" i="79" s="1"/>
  <c r="P44" i="79"/>
  <c r="O44" i="79"/>
  <c r="B44" i="79"/>
  <c r="Q43" i="79"/>
  <c r="R43" i="79" s="1"/>
  <c r="P43" i="79"/>
  <c r="O43" i="79"/>
  <c r="B43" i="79"/>
  <c r="Q42" i="79"/>
  <c r="R42" i="79" s="1"/>
  <c r="P42" i="79"/>
  <c r="O42" i="79"/>
  <c r="B42" i="79"/>
  <c r="Q41" i="79"/>
  <c r="R41" i="79" s="1"/>
  <c r="P41" i="79"/>
  <c r="O41" i="79"/>
  <c r="B41" i="79"/>
  <c r="Q40" i="79"/>
  <c r="R40" i="79" s="1"/>
  <c r="P40" i="79"/>
  <c r="O40" i="79"/>
  <c r="B40" i="79"/>
  <c r="Q39" i="79"/>
  <c r="R39" i="79" s="1"/>
  <c r="P39" i="79"/>
  <c r="O39" i="79"/>
  <c r="B39" i="79"/>
  <c r="Q38" i="79"/>
  <c r="R38" i="79" s="1"/>
  <c r="P38" i="79"/>
  <c r="O38" i="79"/>
  <c r="B38" i="79"/>
  <c r="Q37" i="79"/>
  <c r="R37" i="79" s="1"/>
  <c r="P37" i="79"/>
  <c r="O37" i="79"/>
  <c r="B37" i="79"/>
  <c r="Q36" i="79"/>
  <c r="R36" i="79" s="1"/>
  <c r="P36" i="79"/>
  <c r="O36" i="79"/>
  <c r="B36" i="79"/>
  <c r="Q35" i="79"/>
  <c r="R35" i="79" s="1"/>
  <c r="P35" i="79"/>
  <c r="O35" i="79"/>
  <c r="B35" i="79"/>
  <c r="Q34" i="79"/>
  <c r="R34" i="79" s="1"/>
  <c r="P34" i="79"/>
  <c r="O34" i="79"/>
  <c r="B34" i="79"/>
  <c r="Q33" i="79"/>
  <c r="R33" i="79" s="1"/>
  <c r="P33" i="79"/>
  <c r="O33" i="79"/>
  <c r="B33" i="79"/>
  <c r="Q32" i="79"/>
  <c r="R32" i="79" s="1"/>
  <c r="P32" i="79"/>
  <c r="O32" i="79"/>
  <c r="B32" i="79"/>
  <c r="Q31" i="79"/>
  <c r="R31" i="79" s="1"/>
  <c r="P31" i="79"/>
  <c r="O31" i="79"/>
  <c r="B31" i="79"/>
  <c r="Q30" i="79"/>
  <c r="R30" i="79" s="1"/>
  <c r="P30" i="79"/>
  <c r="O30" i="79"/>
  <c r="B30" i="79"/>
  <c r="Q29" i="79"/>
  <c r="R29" i="79" s="1"/>
  <c r="P29" i="79"/>
  <c r="O29" i="79"/>
  <c r="B29" i="79"/>
  <c r="Q28" i="79"/>
  <c r="R28" i="79" s="1"/>
  <c r="P28" i="79"/>
  <c r="O28" i="79"/>
  <c r="B28" i="79"/>
  <c r="Q27" i="79"/>
  <c r="R27" i="79" s="1"/>
  <c r="P27" i="79"/>
  <c r="O27" i="79"/>
  <c r="B27" i="79"/>
  <c r="Q26" i="79"/>
  <c r="R26" i="79" s="1"/>
  <c r="P26" i="79"/>
  <c r="O26" i="79"/>
  <c r="B26" i="79"/>
  <c r="Q25" i="79"/>
  <c r="R25" i="79" s="1"/>
  <c r="B25" i="79"/>
  <c r="Q24" i="79"/>
  <c r="B24" i="79"/>
  <c r="Q23" i="79"/>
  <c r="P23" i="79"/>
  <c r="B23" i="79"/>
  <c r="Q22" i="79"/>
  <c r="R22" i="79" s="1"/>
  <c r="B22" i="79"/>
  <c r="Q21" i="79"/>
  <c r="P21" i="79"/>
  <c r="B21" i="79"/>
  <c r="Q20" i="79"/>
  <c r="B20" i="79"/>
  <c r="Q19" i="79"/>
  <c r="R19" i="79" s="1"/>
  <c r="P19" i="79"/>
  <c r="B19" i="79"/>
  <c r="Q18" i="79"/>
  <c r="P18" i="79"/>
  <c r="B18" i="79"/>
  <c r="Q17" i="79"/>
  <c r="R17" i="79" s="1"/>
  <c r="P17" i="79"/>
  <c r="B17" i="79"/>
  <c r="Q16" i="79"/>
  <c r="R16" i="79" s="1"/>
  <c r="B16" i="79"/>
  <c r="Q15" i="79"/>
  <c r="B15" i="79"/>
  <c r="Q14" i="79"/>
  <c r="R14" i="79" s="1"/>
  <c r="P14" i="79"/>
  <c r="B14" i="79"/>
  <c r="Q13" i="79"/>
  <c r="R13" i="79" s="1"/>
  <c r="B13" i="79"/>
  <c r="Q12" i="79"/>
  <c r="P12" i="79"/>
  <c r="B12" i="79"/>
  <c r="B11" i="79"/>
  <c r="Q10" i="79"/>
  <c r="R10" i="79" s="1"/>
  <c r="P10" i="79"/>
  <c r="B10" i="79"/>
  <c r="Q9" i="79"/>
  <c r="R9" i="79" s="1"/>
  <c r="B9" i="79"/>
  <c r="A9" i="79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Q8" i="79"/>
  <c r="B8" i="79"/>
  <c r="P31" i="74"/>
  <c r="M31" i="74"/>
  <c r="L31" i="74"/>
  <c r="L2" i="74"/>
  <c r="O12" i="68"/>
  <c r="B12" i="68"/>
  <c r="O11" i="68"/>
  <c r="B11" i="68"/>
  <c r="O10" i="68"/>
  <c r="B10" i="68"/>
  <c r="O9" i="68"/>
  <c r="B9" i="68"/>
  <c r="A9" i="68"/>
  <c r="A10" i="68" s="1"/>
  <c r="A11" i="68" s="1"/>
  <c r="A12" i="68" s="1"/>
  <c r="O8" i="68"/>
  <c r="B8" i="68"/>
  <c r="N55" i="20"/>
  <c r="M55" i="20"/>
  <c r="O55" i="20" s="1"/>
  <c r="B55" i="20"/>
  <c r="N54" i="20"/>
  <c r="M54" i="20"/>
  <c r="O54" i="20" s="1"/>
  <c r="B54" i="20"/>
  <c r="N53" i="20"/>
  <c r="M53" i="20"/>
  <c r="O53" i="20" s="1"/>
  <c r="B53" i="20"/>
  <c r="N52" i="20"/>
  <c r="M52" i="20"/>
  <c r="O52" i="20" s="1"/>
  <c r="B52" i="20"/>
  <c r="N51" i="20"/>
  <c r="M51" i="20"/>
  <c r="O51" i="20" s="1"/>
  <c r="B51" i="20"/>
  <c r="N50" i="20"/>
  <c r="M50" i="20"/>
  <c r="O50" i="20" s="1"/>
  <c r="B50" i="20"/>
  <c r="N49" i="20"/>
  <c r="M49" i="20"/>
  <c r="O49" i="20" s="1"/>
  <c r="B49" i="20"/>
  <c r="N48" i="20"/>
  <c r="M48" i="20"/>
  <c r="O48" i="20" s="1"/>
  <c r="B48" i="20"/>
  <c r="N47" i="20"/>
  <c r="M47" i="20"/>
  <c r="O47" i="20" s="1"/>
  <c r="B47" i="20"/>
  <c r="N46" i="20"/>
  <c r="M46" i="20"/>
  <c r="O46" i="20" s="1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O30" i="20"/>
  <c r="B30" i="20"/>
  <c r="B29" i="20"/>
  <c r="B28" i="20"/>
  <c r="B27" i="20"/>
  <c r="B26" i="20"/>
  <c r="B25" i="20"/>
  <c r="B24" i="20"/>
  <c r="B23" i="20"/>
  <c r="B22" i="20"/>
  <c r="B21" i="20"/>
  <c r="B20" i="20"/>
  <c r="N19" i="20"/>
  <c r="M19" i="20"/>
  <c r="O19" i="20" s="1"/>
  <c r="B19" i="20"/>
  <c r="N18" i="20"/>
  <c r="M18" i="20"/>
  <c r="O18" i="20" s="1"/>
  <c r="B18" i="20"/>
  <c r="B17" i="20"/>
  <c r="B16" i="20"/>
  <c r="B15" i="20"/>
  <c r="B14" i="20"/>
  <c r="B13" i="20"/>
  <c r="B12" i="20"/>
  <c r="B11" i="20"/>
  <c r="B10" i="20"/>
  <c r="B9" i="20"/>
  <c r="O8" i="20"/>
  <c r="B8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O19" i="13"/>
  <c r="B17" i="13"/>
  <c r="B16" i="13"/>
  <c r="B15" i="13"/>
  <c r="B14" i="13"/>
  <c r="B13" i="13"/>
  <c r="B12" i="13"/>
  <c r="B11" i="13"/>
  <c r="B10" i="13"/>
  <c r="B9" i="13"/>
  <c r="B8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O70" i="9"/>
  <c r="M13" i="37"/>
  <c r="B11" i="37"/>
  <c r="B10" i="37"/>
  <c r="B9" i="37"/>
  <c r="A9" i="37"/>
  <c r="A10" i="37" s="1"/>
  <c r="A11" i="37" s="1"/>
  <c r="B8" i="37"/>
  <c r="J17" i="51"/>
  <c r="K17" i="51" s="1"/>
  <c r="J16" i="51"/>
  <c r="K16" i="51" s="1"/>
  <c r="J14" i="51"/>
  <c r="K14" i="51" s="1"/>
  <c r="J12" i="51"/>
  <c r="K12" i="51" s="1"/>
  <c r="J11" i="51"/>
  <c r="K11" i="51" s="1"/>
  <c r="J10" i="51"/>
  <c r="K10" i="51" s="1"/>
  <c r="J9" i="51"/>
  <c r="K9" i="51" s="1"/>
  <c r="J8" i="51"/>
  <c r="K8" i="51" s="1"/>
  <c r="F8" i="51"/>
  <c r="F9" i="51" s="1"/>
  <c r="F10" i="51" s="1"/>
  <c r="F11" i="51" s="1"/>
  <c r="F12" i="51" s="1"/>
  <c r="F13" i="51" s="1"/>
  <c r="F14" i="51" s="1"/>
  <c r="F15" i="51" s="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D8" i="51"/>
  <c r="D9" i="51" s="1"/>
  <c r="D10" i="51" s="1"/>
  <c r="D11" i="51" s="1"/>
  <c r="D12" i="51" s="1"/>
  <c r="D13" i="51" s="1"/>
  <c r="D14" i="51" s="1"/>
  <c r="D15" i="51" s="1"/>
  <c r="D16" i="51" s="1"/>
  <c r="D17" i="51" s="1"/>
  <c r="D18" i="51" s="1"/>
  <c r="D19" i="51" s="1"/>
  <c r="D20" i="51" s="1"/>
  <c r="D21" i="51" s="1"/>
  <c r="D22" i="51" s="1"/>
  <c r="D23" i="51" s="1"/>
  <c r="D24" i="51" s="1"/>
  <c r="D25" i="51" s="1"/>
  <c r="D26" i="51" s="1"/>
  <c r="D27" i="51" s="1"/>
  <c r="D28" i="51" s="1"/>
  <c r="D29" i="51" s="1"/>
  <c r="D30" i="51" s="1"/>
  <c r="D31" i="51" s="1"/>
  <c r="D32" i="51" s="1"/>
  <c r="D33" i="51" s="1"/>
  <c r="D34" i="51" s="1"/>
  <c r="D35" i="51" s="1"/>
  <c r="D36" i="51" s="1"/>
  <c r="D37" i="51" s="1"/>
  <c r="A8" i="5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J7" i="51"/>
  <c r="K7" i="51" s="1"/>
  <c r="J34" i="21"/>
  <c r="K34" i="21" s="1"/>
  <c r="J33" i="21"/>
  <c r="K33" i="21" s="1"/>
  <c r="J21" i="21"/>
  <c r="K21" i="21" s="1"/>
  <c r="J20" i="21"/>
  <c r="K20" i="21" s="1"/>
  <c r="J15" i="21"/>
  <c r="K15" i="21" s="1"/>
  <c r="J13" i="21"/>
  <c r="K13" i="21" s="1"/>
  <c r="J10" i="21"/>
  <c r="K10" i="21" s="1"/>
  <c r="J8" i="21"/>
  <c r="K8" i="21" s="1"/>
  <c r="F8" i="21"/>
  <c r="F9" i="21" s="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J7" i="21"/>
  <c r="K7" i="21" s="1"/>
  <c r="A8" i="7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J7" i="71"/>
  <c r="J39" i="71" s="1"/>
  <c r="J34" i="49"/>
  <c r="K34" i="49" s="1"/>
  <c r="J33" i="49"/>
  <c r="K33" i="49" s="1"/>
  <c r="J32" i="49"/>
  <c r="K32" i="49" s="1"/>
  <c r="J31" i="49"/>
  <c r="K31" i="49" s="1"/>
  <c r="J30" i="49"/>
  <c r="K30" i="49" s="1"/>
  <c r="J29" i="49"/>
  <c r="K29" i="49" s="1"/>
  <c r="J28" i="49"/>
  <c r="K28" i="49" s="1"/>
  <c r="J27" i="49"/>
  <c r="K27" i="49" s="1"/>
  <c r="J26" i="49"/>
  <c r="K26" i="49" s="1"/>
  <c r="J25" i="49"/>
  <c r="K25" i="49" s="1"/>
  <c r="J23" i="49"/>
  <c r="K23" i="49" s="1"/>
  <c r="J22" i="49"/>
  <c r="K22" i="49" s="1"/>
  <c r="J21" i="49"/>
  <c r="K21" i="49" s="1"/>
  <c r="J20" i="49"/>
  <c r="K20" i="49" s="1"/>
  <c r="J19" i="49"/>
  <c r="K19" i="49" s="1"/>
  <c r="J18" i="49"/>
  <c r="K18" i="49" s="1"/>
  <c r="J17" i="49"/>
  <c r="K17" i="49" s="1"/>
  <c r="J16" i="49"/>
  <c r="K16" i="49" s="1"/>
  <c r="J15" i="49"/>
  <c r="K15" i="49" s="1"/>
  <c r="J14" i="49"/>
  <c r="K14" i="49" s="1"/>
  <c r="J13" i="49"/>
  <c r="K13" i="49" s="1"/>
  <c r="J12" i="49"/>
  <c r="K12" i="49" s="1"/>
  <c r="J11" i="49"/>
  <c r="K11" i="49" s="1"/>
  <c r="J10" i="49"/>
  <c r="K10" i="49" s="1"/>
  <c r="F10" i="49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27" i="49" s="1"/>
  <c r="F28" i="49" s="1"/>
  <c r="F29" i="49" s="1"/>
  <c r="F30" i="49" s="1"/>
  <c r="F31" i="49" s="1"/>
  <c r="F32" i="49" s="1"/>
  <c r="F33" i="49" s="1"/>
  <c r="F34" i="49" s="1"/>
  <c r="J9" i="49"/>
  <c r="K9" i="49" s="1"/>
  <c r="J8" i="49"/>
  <c r="K8" i="49" s="1"/>
  <c r="D8" i="49"/>
  <c r="D9" i="49" s="1"/>
  <c r="D10" i="49" s="1"/>
  <c r="D11" i="49" s="1"/>
  <c r="D12" i="49" s="1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29" i="49" s="1"/>
  <c r="D30" i="49" s="1"/>
  <c r="D31" i="49" s="1"/>
  <c r="D32" i="49" s="1"/>
  <c r="D33" i="49" s="1"/>
  <c r="D34" i="49" s="1"/>
  <c r="A8" i="49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J7" i="49"/>
  <c r="K7" i="49" s="1"/>
  <c r="J34" i="67"/>
  <c r="K34" i="67" s="1"/>
  <c r="J33" i="67"/>
  <c r="K33" i="67" s="1"/>
  <c r="J32" i="67"/>
  <c r="K32" i="67" s="1"/>
  <c r="J31" i="67"/>
  <c r="K31" i="67" s="1"/>
  <c r="J30" i="67"/>
  <c r="K30" i="67" s="1"/>
  <c r="J29" i="67"/>
  <c r="K29" i="67" s="1"/>
  <c r="J28" i="67"/>
  <c r="K28" i="67" s="1"/>
  <c r="J27" i="67"/>
  <c r="K27" i="67" s="1"/>
  <c r="J26" i="67"/>
  <c r="K26" i="67" s="1"/>
  <c r="J25" i="67"/>
  <c r="K25" i="67" s="1"/>
  <c r="J24" i="67"/>
  <c r="K24" i="67" s="1"/>
  <c r="J23" i="67"/>
  <c r="K23" i="67" s="1"/>
  <c r="J22" i="67"/>
  <c r="K22" i="67" s="1"/>
  <c r="J21" i="67"/>
  <c r="K21" i="67" s="1"/>
  <c r="J20" i="67"/>
  <c r="K20" i="67" s="1"/>
  <c r="J17" i="67"/>
  <c r="K17" i="67" s="1"/>
  <c r="J16" i="67"/>
  <c r="K16" i="67" s="1"/>
  <c r="J15" i="67"/>
  <c r="K15" i="67" s="1"/>
  <c r="J14" i="67"/>
  <c r="K14" i="67" s="1"/>
  <c r="J13" i="67"/>
  <c r="K13" i="67" s="1"/>
  <c r="J12" i="67"/>
  <c r="K12" i="67" s="1"/>
  <c r="J11" i="67"/>
  <c r="K11" i="67" s="1"/>
  <c r="J10" i="67"/>
  <c r="K10" i="67" s="1"/>
  <c r="J9" i="67"/>
  <c r="K9" i="67" s="1"/>
  <c r="J8" i="67"/>
  <c r="K8" i="67" s="1"/>
  <c r="F8" i="67"/>
  <c r="F9" i="67" s="1"/>
  <c r="F10" i="67" s="1"/>
  <c r="F11" i="67" s="1"/>
  <c r="F12" i="67" s="1"/>
  <c r="F13" i="67" s="1"/>
  <c r="F14" i="67" s="1"/>
  <c r="F15" i="67" s="1"/>
  <c r="F16" i="67" s="1"/>
  <c r="F17" i="67" s="1"/>
  <c r="F18" i="67" s="1"/>
  <c r="F19" i="67" s="1"/>
  <c r="F20" i="67" s="1"/>
  <c r="F21" i="67" s="1"/>
  <c r="F22" i="67" s="1"/>
  <c r="F23" i="67" s="1"/>
  <c r="F24" i="67" s="1"/>
  <c r="F25" i="67" s="1"/>
  <c r="F26" i="67" s="1"/>
  <c r="F27" i="67" s="1"/>
  <c r="F28" i="67" s="1"/>
  <c r="F29" i="67" s="1"/>
  <c r="F30" i="67" s="1"/>
  <c r="F31" i="67" s="1"/>
  <c r="F32" i="67" s="1"/>
  <c r="F33" i="67" s="1"/>
  <c r="F34" i="67" s="1"/>
  <c r="F35" i="67" s="1"/>
  <c r="F36" i="67" s="1"/>
  <c r="F37" i="67" s="1"/>
  <c r="D8" i="67"/>
  <c r="D9" i="67" s="1"/>
  <c r="D10" i="67" s="1"/>
  <c r="D11" i="67" s="1"/>
  <c r="D12" i="67" s="1"/>
  <c r="D13" i="67" s="1"/>
  <c r="D14" i="67" s="1"/>
  <c r="D15" i="67" s="1"/>
  <c r="D16" i="67" s="1"/>
  <c r="D17" i="67" s="1"/>
  <c r="D18" i="67" s="1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D32" i="67" s="1"/>
  <c r="D33" i="67" s="1"/>
  <c r="D34" i="67" s="1"/>
  <c r="D35" i="67" s="1"/>
  <c r="D36" i="67" s="1"/>
  <c r="D37" i="67" s="1"/>
  <c r="A8" i="67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J7" i="67"/>
  <c r="K7" i="67" s="1"/>
  <c r="J33" i="66"/>
  <c r="K33" i="66" s="1"/>
  <c r="J32" i="66"/>
  <c r="K32" i="66" s="1"/>
  <c r="J31" i="66"/>
  <c r="K31" i="66" s="1"/>
  <c r="J30" i="66"/>
  <c r="K30" i="66" s="1"/>
  <c r="J29" i="66"/>
  <c r="K29" i="66" s="1"/>
  <c r="J28" i="66"/>
  <c r="K28" i="66" s="1"/>
  <c r="J27" i="66"/>
  <c r="K27" i="66" s="1"/>
  <c r="J26" i="66"/>
  <c r="K26" i="66" s="1"/>
  <c r="J25" i="66"/>
  <c r="K25" i="66" s="1"/>
  <c r="J24" i="66"/>
  <c r="K24" i="66" s="1"/>
  <c r="J23" i="66"/>
  <c r="K23" i="66" s="1"/>
  <c r="J22" i="66"/>
  <c r="K22" i="66" s="1"/>
  <c r="J21" i="66"/>
  <c r="K21" i="66" s="1"/>
  <c r="J20" i="66"/>
  <c r="K20" i="66" s="1"/>
  <c r="J19" i="66"/>
  <c r="K19" i="66" s="1"/>
  <c r="J18" i="66"/>
  <c r="K18" i="66" s="1"/>
  <c r="J17" i="66"/>
  <c r="K17" i="66" s="1"/>
  <c r="J16" i="66"/>
  <c r="K16" i="66" s="1"/>
  <c r="J15" i="66"/>
  <c r="K15" i="66" s="1"/>
  <c r="J14" i="66"/>
  <c r="K14" i="66" s="1"/>
  <c r="J13" i="66"/>
  <c r="K13" i="66" s="1"/>
  <c r="J12" i="66"/>
  <c r="K12" i="66" s="1"/>
  <c r="J11" i="66"/>
  <c r="K11" i="66" s="1"/>
  <c r="J10" i="66"/>
  <c r="K10" i="66" s="1"/>
  <c r="J9" i="66"/>
  <c r="K9" i="66" s="1"/>
  <c r="F9" i="66"/>
  <c r="F10" i="66" s="1"/>
  <c r="F11" i="66" s="1"/>
  <c r="F12" i="66" s="1"/>
  <c r="F13" i="66" s="1"/>
  <c r="F14" i="66" s="1"/>
  <c r="F15" i="66" s="1"/>
  <c r="F16" i="66" s="1"/>
  <c r="F17" i="66" s="1"/>
  <c r="F18" i="66" s="1"/>
  <c r="F19" i="66" s="1"/>
  <c r="F20" i="66" s="1"/>
  <c r="F21" i="66" s="1"/>
  <c r="F22" i="66" s="1"/>
  <c r="F23" i="66" s="1"/>
  <c r="F24" i="66" s="1"/>
  <c r="F25" i="66" s="1"/>
  <c r="F26" i="66" s="1"/>
  <c r="F27" i="66" s="1"/>
  <c r="F28" i="66" s="1"/>
  <c r="F29" i="66" s="1"/>
  <c r="F30" i="66" s="1"/>
  <c r="F31" i="66" s="1"/>
  <c r="F32" i="66" s="1"/>
  <c r="F33" i="66" s="1"/>
  <c r="F34" i="66" s="1"/>
  <c r="F35" i="66" s="1"/>
  <c r="F36" i="66" s="1"/>
  <c r="F37" i="66" s="1"/>
  <c r="F38" i="66" s="1"/>
  <c r="D9" i="66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D38" i="66" s="1"/>
  <c r="A9" i="66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J8" i="66"/>
  <c r="K8" i="66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J7" i="3"/>
  <c r="L4" i="3"/>
  <c r="J37" i="36"/>
  <c r="K37" i="36" s="1"/>
  <c r="J36" i="36"/>
  <c r="K36" i="36" s="1"/>
  <c r="J35" i="36"/>
  <c r="K35" i="36" s="1"/>
  <c r="J34" i="36"/>
  <c r="K34" i="36" s="1"/>
  <c r="J33" i="36"/>
  <c r="K33" i="36" s="1"/>
  <c r="J32" i="36"/>
  <c r="K32" i="36" s="1"/>
  <c r="J31" i="36"/>
  <c r="K31" i="36" s="1"/>
  <c r="J30" i="36"/>
  <c r="K30" i="36" s="1"/>
  <c r="J29" i="36"/>
  <c r="K29" i="36" s="1"/>
  <c r="J28" i="36"/>
  <c r="K28" i="36" s="1"/>
  <c r="J27" i="36"/>
  <c r="K27" i="36" s="1"/>
  <c r="J26" i="36"/>
  <c r="K26" i="36" s="1"/>
  <c r="J25" i="36"/>
  <c r="K25" i="36" s="1"/>
  <c r="J24" i="36"/>
  <c r="K24" i="36" s="1"/>
  <c r="J23" i="36"/>
  <c r="K23" i="36" s="1"/>
  <c r="J22" i="36"/>
  <c r="K22" i="36" s="1"/>
  <c r="J21" i="36"/>
  <c r="K21" i="36" s="1"/>
  <c r="J20" i="36"/>
  <c r="K20" i="36" s="1"/>
  <c r="J19" i="36"/>
  <c r="K19" i="36" s="1"/>
  <c r="J18" i="36"/>
  <c r="K18" i="36" s="1"/>
  <c r="J17" i="36"/>
  <c r="K17" i="36" s="1"/>
  <c r="J16" i="36"/>
  <c r="K16" i="36" s="1"/>
  <c r="J15" i="36"/>
  <c r="K15" i="36" s="1"/>
  <c r="J14" i="36"/>
  <c r="K14" i="36" s="1"/>
  <c r="J13" i="36"/>
  <c r="K13" i="36" s="1"/>
  <c r="J12" i="36"/>
  <c r="K12" i="36" s="1"/>
  <c r="J11" i="36"/>
  <c r="K11" i="36" s="1"/>
  <c r="J10" i="36"/>
  <c r="K10" i="36" s="1"/>
  <c r="J9" i="36"/>
  <c r="K9" i="36" s="1"/>
  <c r="J8" i="36"/>
  <c r="K8" i="36" s="1"/>
  <c r="A8" i="36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J7" i="36"/>
  <c r="J30" i="8"/>
  <c r="K30" i="8" s="1"/>
  <c r="J29" i="8"/>
  <c r="K29" i="8" s="1"/>
  <c r="J28" i="8"/>
  <c r="K28" i="8" s="1"/>
  <c r="J27" i="8"/>
  <c r="K27" i="8" s="1"/>
  <c r="J26" i="8"/>
  <c r="K26" i="8" s="1"/>
  <c r="J21" i="8"/>
  <c r="K21" i="8" s="1"/>
  <c r="J20" i="8"/>
  <c r="K20" i="8" s="1"/>
  <c r="J18" i="8"/>
  <c r="K18" i="8" s="1"/>
  <c r="J17" i="8"/>
  <c r="K17" i="8" s="1"/>
  <c r="J16" i="8"/>
  <c r="K16" i="8" s="1"/>
  <c r="J15" i="8"/>
  <c r="K15" i="8" s="1"/>
  <c r="J14" i="8"/>
  <c r="K14" i="8" s="1"/>
  <c r="J13" i="8"/>
  <c r="K13" i="8" s="1"/>
  <c r="J12" i="8"/>
  <c r="K12" i="8" s="1"/>
  <c r="J9" i="8"/>
  <c r="K9" i="8" s="1"/>
  <c r="J8" i="8"/>
  <c r="K8" i="8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J7" i="8"/>
  <c r="K7" i="8" s="1"/>
  <c r="J37" i="69"/>
  <c r="K37" i="69" s="1"/>
  <c r="L37" i="69" s="1"/>
  <c r="D37" i="69"/>
  <c r="J36" i="69"/>
  <c r="K36" i="69" s="1"/>
  <c r="L36" i="69" s="1"/>
  <c r="D36" i="69"/>
  <c r="J35" i="69"/>
  <c r="K35" i="69" s="1"/>
  <c r="L35" i="69" s="1"/>
  <c r="D35" i="69"/>
  <c r="J34" i="69"/>
  <c r="K34" i="69" s="1"/>
  <c r="L34" i="69" s="1"/>
  <c r="D34" i="69"/>
  <c r="J33" i="69"/>
  <c r="K33" i="69" s="1"/>
  <c r="L33" i="69" s="1"/>
  <c r="D33" i="69"/>
  <c r="J32" i="69"/>
  <c r="K32" i="69" s="1"/>
  <c r="L32" i="69" s="1"/>
  <c r="D32" i="69"/>
  <c r="J31" i="69"/>
  <c r="K31" i="69" s="1"/>
  <c r="L31" i="69" s="1"/>
  <c r="D31" i="69"/>
  <c r="J30" i="69"/>
  <c r="K30" i="69" s="1"/>
  <c r="L30" i="69" s="1"/>
  <c r="D30" i="69"/>
  <c r="J29" i="69"/>
  <c r="K29" i="69" s="1"/>
  <c r="L29" i="69" s="1"/>
  <c r="D29" i="69"/>
  <c r="J28" i="69"/>
  <c r="K28" i="69" s="1"/>
  <c r="L28" i="69" s="1"/>
  <c r="D28" i="69"/>
  <c r="J27" i="69"/>
  <c r="K27" i="69" s="1"/>
  <c r="L27" i="69" s="1"/>
  <c r="D27" i="69"/>
  <c r="J26" i="69"/>
  <c r="K26" i="69" s="1"/>
  <c r="L26" i="69" s="1"/>
  <c r="D26" i="69"/>
  <c r="J25" i="69"/>
  <c r="K25" i="69" s="1"/>
  <c r="L25" i="69" s="1"/>
  <c r="D25" i="69"/>
  <c r="J24" i="69"/>
  <c r="K24" i="69" s="1"/>
  <c r="L24" i="69" s="1"/>
  <c r="D24" i="69"/>
  <c r="J23" i="69"/>
  <c r="K23" i="69" s="1"/>
  <c r="L23" i="69" s="1"/>
  <c r="D23" i="69"/>
  <c r="J22" i="69"/>
  <c r="K22" i="69" s="1"/>
  <c r="L22" i="69" s="1"/>
  <c r="D22" i="69"/>
  <c r="J21" i="69"/>
  <c r="K21" i="69" s="1"/>
  <c r="L21" i="69" s="1"/>
  <c r="D21" i="69"/>
  <c r="J20" i="69"/>
  <c r="K20" i="69" s="1"/>
  <c r="L20" i="69" s="1"/>
  <c r="J19" i="69"/>
  <c r="K19" i="69" s="1"/>
  <c r="L19" i="69" s="1"/>
  <c r="D19" i="69"/>
  <c r="J18" i="69"/>
  <c r="K18" i="69" s="1"/>
  <c r="L18" i="69" s="1"/>
  <c r="D18" i="69"/>
  <c r="J17" i="69"/>
  <c r="K17" i="69" s="1"/>
  <c r="L17" i="69" s="1"/>
  <c r="D17" i="69"/>
  <c r="J16" i="69"/>
  <c r="K16" i="69" s="1"/>
  <c r="L16" i="69" s="1"/>
  <c r="D16" i="69"/>
  <c r="J15" i="69"/>
  <c r="K15" i="69" s="1"/>
  <c r="L15" i="69" s="1"/>
  <c r="D15" i="69"/>
  <c r="J14" i="69"/>
  <c r="K14" i="69" s="1"/>
  <c r="L14" i="69" s="1"/>
  <c r="D14" i="69"/>
  <c r="J13" i="69"/>
  <c r="K13" i="69" s="1"/>
  <c r="L13" i="69" s="1"/>
  <c r="D13" i="69"/>
  <c r="J12" i="69"/>
  <c r="K12" i="69" s="1"/>
  <c r="L12" i="69" s="1"/>
  <c r="D12" i="69"/>
  <c r="J11" i="69"/>
  <c r="K11" i="69" s="1"/>
  <c r="L11" i="69" s="1"/>
  <c r="D11" i="69"/>
  <c r="J10" i="69"/>
  <c r="K10" i="69" s="1"/>
  <c r="L10" i="69" s="1"/>
  <c r="D10" i="69"/>
  <c r="J9" i="69"/>
  <c r="K9" i="69" s="1"/>
  <c r="L9" i="69" s="1"/>
  <c r="D9" i="69"/>
  <c r="J8" i="69"/>
  <c r="K8" i="69" s="1"/>
  <c r="L8" i="69" s="1"/>
  <c r="D8" i="69"/>
  <c r="A8" i="69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J7" i="69"/>
  <c r="K7" i="69" s="1"/>
  <c r="L7" i="69" s="1"/>
  <c r="J37" i="73"/>
  <c r="K37" i="73" s="1"/>
  <c r="L37" i="73" s="1"/>
  <c r="D37" i="73"/>
  <c r="J36" i="73"/>
  <c r="K36" i="73" s="1"/>
  <c r="L36" i="73" s="1"/>
  <c r="D36" i="73"/>
  <c r="J35" i="73"/>
  <c r="K35" i="73" s="1"/>
  <c r="L35" i="73" s="1"/>
  <c r="D35" i="73"/>
  <c r="J34" i="73"/>
  <c r="K34" i="73" s="1"/>
  <c r="L34" i="73" s="1"/>
  <c r="D34" i="73"/>
  <c r="J33" i="73"/>
  <c r="K33" i="73" s="1"/>
  <c r="L33" i="73" s="1"/>
  <c r="D33" i="73"/>
  <c r="J32" i="73"/>
  <c r="K32" i="73" s="1"/>
  <c r="L32" i="73" s="1"/>
  <c r="D32" i="73"/>
  <c r="J31" i="73"/>
  <c r="K31" i="73" s="1"/>
  <c r="L31" i="73" s="1"/>
  <c r="D31" i="73"/>
  <c r="J30" i="73"/>
  <c r="K30" i="73" s="1"/>
  <c r="L30" i="73" s="1"/>
  <c r="D30" i="73"/>
  <c r="J29" i="73"/>
  <c r="K29" i="73" s="1"/>
  <c r="L29" i="73" s="1"/>
  <c r="D29" i="73"/>
  <c r="J28" i="73"/>
  <c r="K28" i="73" s="1"/>
  <c r="L28" i="73" s="1"/>
  <c r="D28" i="73"/>
  <c r="J27" i="73"/>
  <c r="K27" i="73" s="1"/>
  <c r="L27" i="73" s="1"/>
  <c r="D27" i="73"/>
  <c r="J26" i="73"/>
  <c r="K26" i="73" s="1"/>
  <c r="L26" i="73" s="1"/>
  <c r="D26" i="73"/>
  <c r="J25" i="73"/>
  <c r="K25" i="73" s="1"/>
  <c r="L25" i="73" s="1"/>
  <c r="D25" i="73"/>
  <c r="J24" i="73"/>
  <c r="K24" i="73" s="1"/>
  <c r="L24" i="73" s="1"/>
  <c r="D24" i="73"/>
  <c r="J23" i="73"/>
  <c r="K23" i="73" s="1"/>
  <c r="L23" i="73" s="1"/>
  <c r="D23" i="73"/>
  <c r="J22" i="73"/>
  <c r="K22" i="73" s="1"/>
  <c r="L22" i="73" s="1"/>
  <c r="D22" i="73"/>
  <c r="J21" i="73"/>
  <c r="K21" i="73" s="1"/>
  <c r="L21" i="73" s="1"/>
  <c r="D21" i="73"/>
  <c r="J20" i="73"/>
  <c r="K20" i="73" s="1"/>
  <c r="L20" i="73" s="1"/>
  <c r="D20" i="73"/>
  <c r="J19" i="73"/>
  <c r="K19" i="73" s="1"/>
  <c r="L19" i="73" s="1"/>
  <c r="D19" i="73"/>
  <c r="J18" i="73"/>
  <c r="K18" i="73" s="1"/>
  <c r="L18" i="73" s="1"/>
  <c r="D18" i="73"/>
  <c r="J17" i="73"/>
  <c r="K17" i="73" s="1"/>
  <c r="L17" i="73" s="1"/>
  <c r="D17" i="73"/>
  <c r="J16" i="73"/>
  <c r="K16" i="73" s="1"/>
  <c r="L16" i="73" s="1"/>
  <c r="D16" i="73"/>
  <c r="J15" i="73"/>
  <c r="K15" i="73" s="1"/>
  <c r="L15" i="73" s="1"/>
  <c r="D15" i="73"/>
  <c r="J14" i="73"/>
  <c r="K14" i="73" s="1"/>
  <c r="L14" i="73" s="1"/>
  <c r="D14" i="73"/>
  <c r="J13" i="73"/>
  <c r="K13" i="73" s="1"/>
  <c r="L13" i="73" s="1"/>
  <c r="D13" i="73"/>
  <c r="J12" i="73"/>
  <c r="K12" i="73" s="1"/>
  <c r="L12" i="73" s="1"/>
  <c r="D12" i="73"/>
  <c r="J11" i="73"/>
  <c r="K11" i="73" s="1"/>
  <c r="L11" i="73" s="1"/>
  <c r="D11" i="73"/>
  <c r="J10" i="73"/>
  <c r="K10" i="73" s="1"/>
  <c r="L10" i="73" s="1"/>
  <c r="D10" i="73"/>
  <c r="J9" i="73"/>
  <c r="K9" i="73" s="1"/>
  <c r="L9" i="73" s="1"/>
  <c r="D9" i="73"/>
  <c r="J8" i="73"/>
  <c r="K8" i="73" s="1"/>
  <c r="L8" i="73" s="1"/>
  <c r="D8" i="73"/>
  <c r="A8" i="73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J7" i="73"/>
  <c r="B26" i="78"/>
  <c r="B25" i="78"/>
  <c r="B24" i="78"/>
  <c r="B23" i="78"/>
  <c r="B22" i="78"/>
  <c r="B21" i="78"/>
  <c r="B20" i="78"/>
  <c r="B19" i="78"/>
  <c r="B18" i="78"/>
  <c r="B17" i="78"/>
  <c r="O16" i="78"/>
  <c r="P16" i="78" s="1"/>
  <c r="B16" i="78"/>
  <c r="B15" i="78"/>
  <c r="B14" i="78"/>
  <c r="B13" i="78"/>
  <c r="B12" i="78"/>
  <c r="B11" i="78"/>
  <c r="B10" i="78"/>
  <c r="O9" i="78"/>
  <c r="P9" i="78" s="1"/>
  <c r="B9" i="78"/>
  <c r="P8" i="78"/>
  <c r="B8" i="78"/>
  <c r="A8" i="78"/>
  <c r="A9" i="78" s="1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A42" i="78" s="1"/>
  <c r="A43" i="78" s="1"/>
  <c r="A44" i="78" s="1"/>
  <c r="A45" i="78" s="1"/>
  <c r="A46" i="78" s="1"/>
  <c r="A47" i="78" s="1"/>
  <c r="A48" i="78" s="1"/>
  <c r="A49" i="78" s="1"/>
  <c r="A50" i="78" s="1"/>
  <c r="A51" i="78" s="1"/>
  <c r="A52" i="78" s="1"/>
  <c r="A53" i="78" s="1"/>
  <c r="A54" i="78" s="1"/>
  <c r="A55" i="78" s="1"/>
  <c r="A56" i="78" s="1"/>
  <c r="A57" i="78" s="1"/>
  <c r="A58" i="78" s="1"/>
  <c r="A59" i="78" s="1"/>
  <c r="A60" i="78" s="1"/>
  <c r="A61" i="78" s="1"/>
  <c r="J35" i="50"/>
  <c r="K35" i="50" s="1"/>
  <c r="J34" i="50"/>
  <c r="K34" i="50" s="1"/>
  <c r="J33" i="50"/>
  <c r="K33" i="50" s="1"/>
  <c r="J32" i="50"/>
  <c r="K32" i="50" s="1"/>
  <c r="J31" i="50"/>
  <c r="K31" i="50" s="1"/>
  <c r="J30" i="50"/>
  <c r="K30" i="50" s="1"/>
  <c r="J29" i="50"/>
  <c r="K29" i="50" s="1"/>
  <c r="J28" i="50"/>
  <c r="K28" i="50" s="1"/>
  <c r="J27" i="50"/>
  <c r="K27" i="50" s="1"/>
  <c r="J26" i="50"/>
  <c r="K26" i="50" s="1"/>
  <c r="J25" i="50"/>
  <c r="K25" i="50" s="1"/>
  <c r="J23" i="50"/>
  <c r="K23" i="50" s="1"/>
  <c r="J22" i="50"/>
  <c r="K22" i="50" s="1"/>
  <c r="J21" i="50"/>
  <c r="K21" i="50" s="1"/>
  <c r="J20" i="50"/>
  <c r="K20" i="50" s="1"/>
  <c r="J19" i="50"/>
  <c r="K19" i="50" s="1"/>
  <c r="K18" i="50"/>
  <c r="J17" i="50"/>
  <c r="K17" i="50" s="1"/>
  <c r="J16" i="50"/>
  <c r="K16" i="50" s="1"/>
  <c r="J15" i="50"/>
  <c r="K15" i="50" s="1"/>
  <c r="J14" i="50"/>
  <c r="K14" i="50" s="1"/>
  <c r="J13" i="50"/>
  <c r="K13" i="50" s="1"/>
  <c r="J12" i="50"/>
  <c r="K12" i="50" s="1"/>
  <c r="J10" i="50"/>
  <c r="K10" i="50" s="1"/>
  <c r="J9" i="50"/>
  <c r="K9" i="50" s="1"/>
  <c r="A9" i="50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A37" i="50" s="1"/>
  <c r="A38" i="50" s="1"/>
  <c r="J8" i="50"/>
  <c r="K8" i="50" s="1"/>
  <c r="J34" i="93"/>
  <c r="K34" i="93" s="1"/>
  <c r="J33" i="93"/>
  <c r="K33" i="93" s="1"/>
  <c r="J32" i="93"/>
  <c r="K32" i="93" s="1"/>
  <c r="J31" i="93"/>
  <c r="K31" i="93" s="1"/>
  <c r="J30" i="93"/>
  <c r="K30" i="93" s="1"/>
  <c r="J29" i="93"/>
  <c r="K29" i="93" s="1"/>
  <c r="J28" i="93"/>
  <c r="K28" i="93" s="1"/>
  <c r="J27" i="93"/>
  <c r="K27" i="93" s="1"/>
  <c r="K26" i="93"/>
  <c r="J25" i="93"/>
  <c r="K25" i="93" s="1"/>
  <c r="J24" i="93"/>
  <c r="K24" i="93" s="1"/>
  <c r="J23" i="93"/>
  <c r="K23" i="93" s="1"/>
  <c r="J22" i="93"/>
  <c r="K22" i="93" s="1"/>
  <c r="J21" i="93"/>
  <c r="K21" i="93" s="1"/>
  <c r="J20" i="93"/>
  <c r="K20" i="93" s="1"/>
  <c r="J19" i="93"/>
  <c r="K19" i="93" s="1"/>
  <c r="J18" i="93"/>
  <c r="K18" i="93" s="1"/>
  <c r="J17" i="93"/>
  <c r="K17" i="93" s="1"/>
  <c r="J16" i="93"/>
  <c r="K16" i="93" s="1"/>
  <c r="J15" i="93"/>
  <c r="K15" i="93" s="1"/>
  <c r="J14" i="93"/>
  <c r="K14" i="93" s="1"/>
  <c r="J13" i="93"/>
  <c r="K13" i="93" s="1"/>
  <c r="J12" i="93"/>
  <c r="K12" i="93" s="1"/>
  <c r="J11" i="93"/>
  <c r="K11" i="93" s="1"/>
  <c r="J10" i="93"/>
  <c r="K10" i="93" s="1"/>
  <c r="J9" i="93"/>
  <c r="K9" i="93" s="1"/>
  <c r="J8" i="93"/>
  <c r="K8" i="93" s="1"/>
  <c r="A8" i="93"/>
  <c r="A9" i="93" s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J7" i="93"/>
  <c r="K7" i="93" s="1"/>
  <c r="H37" i="70"/>
  <c r="J37" i="70" s="1"/>
  <c r="K37" i="70" s="1"/>
  <c r="D37" i="70"/>
  <c r="H36" i="70"/>
  <c r="J36" i="70" s="1"/>
  <c r="K36" i="70" s="1"/>
  <c r="D36" i="70"/>
  <c r="H35" i="70"/>
  <c r="J35" i="70" s="1"/>
  <c r="K35" i="70" s="1"/>
  <c r="D35" i="70"/>
  <c r="H34" i="70"/>
  <c r="J34" i="70" s="1"/>
  <c r="K34" i="70" s="1"/>
  <c r="D34" i="70"/>
  <c r="H33" i="70"/>
  <c r="J33" i="70" s="1"/>
  <c r="K33" i="70" s="1"/>
  <c r="D33" i="70"/>
  <c r="H32" i="70"/>
  <c r="J32" i="70" s="1"/>
  <c r="K32" i="70" s="1"/>
  <c r="D32" i="70"/>
  <c r="H31" i="70"/>
  <c r="J31" i="70" s="1"/>
  <c r="K31" i="70" s="1"/>
  <c r="D31" i="70"/>
  <c r="H30" i="70"/>
  <c r="J30" i="70" s="1"/>
  <c r="K30" i="70" s="1"/>
  <c r="D30" i="70"/>
  <c r="H29" i="70"/>
  <c r="J29" i="70" s="1"/>
  <c r="K29" i="70" s="1"/>
  <c r="D29" i="70"/>
  <c r="H28" i="70"/>
  <c r="J28" i="70" s="1"/>
  <c r="K28" i="70" s="1"/>
  <c r="D28" i="70"/>
  <c r="H27" i="70"/>
  <c r="J27" i="70" s="1"/>
  <c r="K27" i="70" s="1"/>
  <c r="D27" i="70"/>
  <c r="H26" i="70"/>
  <c r="J26" i="70" s="1"/>
  <c r="K26" i="70" s="1"/>
  <c r="D26" i="70"/>
  <c r="H25" i="70"/>
  <c r="J25" i="70" s="1"/>
  <c r="K25" i="70" s="1"/>
  <c r="D25" i="70"/>
  <c r="H24" i="70"/>
  <c r="J24" i="70" s="1"/>
  <c r="K24" i="70" s="1"/>
  <c r="D24" i="70"/>
  <c r="H23" i="70"/>
  <c r="J23" i="70" s="1"/>
  <c r="K23" i="70" s="1"/>
  <c r="D23" i="70"/>
  <c r="H22" i="70"/>
  <c r="J22" i="70" s="1"/>
  <c r="K22" i="70" s="1"/>
  <c r="D22" i="70"/>
  <c r="H21" i="70"/>
  <c r="J21" i="70" s="1"/>
  <c r="K21" i="70" s="1"/>
  <c r="D21" i="70"/>
  <c r="H20" i="70"/>
  <c r="J20" i="70" s="1"/>
  <c r="K20" i="70" s="1"/>
  <c r="D20" i="70"/>
  <c r="H19" i="70"/>
  <c r="J19" i="70" s="1"/>
  <c r="K19" i="70" s="1"/>
  <c r="D19" i="70"/>
  <c r="H18" i="70"/>
  <c r="J18" i="70" s="1"/>
  <c r="K18" i="70" s="1"/>
  <c r="D18" i="70"/>
  <c r="H17" i="70"/>
  <c r="J17" i="70" s="1"/>
  <c r="K17" i="70" s="1"/>
  <c r="D17" i="70"/>
  <c r="H16" i="70"/>
  <c r="J16" i="70" s="1"/>
  <c r="K16" i="70" s="1"/>
  <c r="D16" i="70"/>
  <c r="H15" i="70"/>
  <c r="J15" i="70" s="1"/>
  <c r="K15" i="70" s="1"/>
  <c r="D15" i="70"/>
  <c r="H14" i="70"/>
  <c r="J14" i="70" s="1"/>
  <c r="K14" i="70" s="1"/>
  <c r="D14" i="70"/>
  <c r="H13" i="70"/>
  <c r="J13" i="70" s="1"/>
  <c r="K13" i="70" s="1"/>
  <c r="D13" i="70"/>
  <c r="H12" i="70"/>
  <c r="J12" i="70" s="1"/>
  <c r="K12" i="70" s="1"/>
  <c r="D12" i="70"/>
  <c r="H11" i="70"/>
  <c r="J11" i="70" s="1"/>
  <c r="K11" i="70" s="1"/>
  <c r="D11" i="70"/>
  <c r="H10" i="70"/>
  <c r="J10" i="70" s="1"/>
  <c r="K10" i="70" s="1"/>
  <c r="D10" i="70"/>
  <c r="H9" i="70"/>
  <c r="J9" i="70" s="1"/>
  <c r="K9" i="70" s="1"/>
  <c r="D9" i="70"/>
  <c r="H8" i="70"/>
  <c r="J8" i="70" s="1"/>
  <c r="K8" i="70" s="1"/>
  <c r="D8" i="70"/>
  <c r="A8" i="70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J7" i="70"/>
  <c r="J34" i="88"/>
  <c r="K34" i="88" s="1"/>
  <c r="J33" i="88"/>
  <c r="K33" i="88" s="1"/>
  <c r="J32" i="88"/>
  <c r="K32" i="88" s="1"/>
  <c r="J31" i="88"/>
  <c r="K31" i="88" s="1"/>
  <c r="J30" i="88"/>
  <c r="K30" i="88" s="1"/>
  <c r="J29" i="88"/>
  <c r="K29" i="88" s="1"/>
  <c r="J28" i="88"/>
  <c r="K28" i="88" s="1"/>
  <c r="J27" i="88"/>
  <c r="K27" i="88" s="1"/>
  <c r="J26" i="88"/>
  <c r="K26" i="88" s="1"/>
  <c r="J25" i="88"/>
  <c r="K25" i="88" s="1"/>
  <c r="J23" i="88"/>
  <c r="K23" i="88" s="1"/>
  <c r="J22" i="88"/>
  <c r="K22" i="88" s="1"/>
  <c r="J21" i="88"/>
  <c r="K21" i="88" s="1"/>
  <c r="J20" i="88"/>
  <c r="K20" i="88" s="1"/>
  <c r="J19" i="88"/>
  <c r="K19" i="88" s="1"/>
  <c r="J18" i="88"/>
  <c r="K18" i="88" s="1"/>
  <c r="J17" i="88"/>
  <c r="K17" i="88" s="1"/>
  <c r="J16" i="88"/>
  <c r="K16" i="88" s="1"/>
  <c r="J15" i="88"/>
  <c r="K15" i="88" s="1"/>
  <c r="J14" i="88"/>
  <c r="K14" i="88" s="1"/>
  <c r="J13" i="88"/>
  <c r="K13" i="88" s="1"/>
  <c r="J8" i="88"/>
  <c r="K8" i="88" s="1"/>
  <c r="A8" i="88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A37" i="88" s="1"/>
  <c r="J7" i="88"/>
  <c r="K7" i="88" s="1"/>
  <c r="J33" i="75"/>
  <c r="K33" i="75" s="1"/>
  <c r="J32" i="75"/>
  <c r="K32" i="75" s="1"/>
  <c r="J31" i="75"/>
  <c r="K31" i="75" s="1"/>
  <c r="J30" i="75"/>
  <c r="K30" i="75" s="1"/>
  <c r="J29" i="75"/>
  <c r="K29" i="75" s="1"/>
  <c r="J28" i="75"/>
  <c r="K28" i="75" s="1"/>
  <c r="J27" i="75"/>
  <c r="K27" i="75" s="1"/>
  <c r="J26" i="75"/>
  <c r="K26" i="75" s="1"/>
  <c r="J25" i="75"/>
  <c r="K25" i="75" s="1"/>
  <c r="J24" i="75"/>
  <c r="K24" i="75" s="1"/>
  <c r="J23" i="75"/>
  <c r="K23" i="75" s="1"/>
  <c r="J22" i="75"/>
  <c r="K22" i="75" s="1"/>
  <c r="J21" i="75"/>
  <c r="K21" i="75" s="1"/>
  <c r="J20" i="75"/>
  <c r="K20" i="75" s="1"/>
  <c r="J19" i="75"/>
  <c r="K19" i="75" s="1"/>
  <c r="J18" i="75"/>
  <c r="K18" i="75" s="1"/>
  <c r="J17" i="75"/>
  <c r="K17" i="75" s="1"/>
  <c r="J16" i="75"/>
  <c r="K16" i="75" s="1"/>
  <c r="J15" i="75"/>
  <c r="K15" i="75" s="1"/>
  <c r="J14" i="75"/>
  <c r="K14" i="75" s="1"/>
  <c r="J13" i="75"/>
  <c r="K13" i="75" s="1"/>
  <c r="J12" i="75"/>
  <c r="K12" i="75" s="1"/>
  <c r="J11" i="75"/>
  <c r="K11" i="75" s="1"/>
  <c r="J10" i="75"/>
  <c r="K10" i="75" s="1"/>
  <c r="J9" i="75"/>
  <c r="K9" i="75" s="1"/>
  <c r="J8" i="75"/>
  <c r="K8" i="75" s="1"/>
  <c r="A8" i="75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J7" i="75"/>
  <c r="K7" i="75" s="1"/>
  <c r="J34" i="77"/>
  <c r="K34" i="77" s="1"/>
  <c r="J33" i="77"/>
  <c r="K33" i="77" s="1"/>
  <c r="J32" i="77"/>
  <c r="K32" i="77" s="1"/>
  <c r="J31" i="77"/>
  <c r="K31" i="77" s="1"/>
  <c r="J30" i="77"/>
  <c r="K30" i="77" s="1"/>
  <c r="J29" i="77"/>
  <c r="K29" i="77" s="1"/>
  <c r="J28" i="77"/>
  <c r="K28" i="77" s="1"/>
  <c r="J27" i="77"/>
  <c r="K27" i="77" s="1"/>
  <c r="J26" i="77"/>
  <c r="K26" i="77" s="1"/>
  <c r="J25" i="77"/>
  <c r="K25" i="77" s="1"/>
  <c r="J22" i="77"/>
  <c r="K22" i="77" s="1"/>
  <c r="J21" i="77"/>
  <c r="K21" i="77" s="1"/>
  <c r="J20" i="77"/>
  <c r="K20" i="77" s="1"/>
  <c r="J19" i="77"/>
  <c r="K19" i="77" s="1"/>
  <c r="J18" i="77"/>
  <c r="K18" i="77" s="1"/>
  <c r="J17" i="77"/>
  <c r="K17" i="77" s="1"/>
  <c r="J16" i="77"/>
  <c r="K16" i="77" s="1"/>
  <c r="J15" i="77"/>
  <c r="K15" i="77" s="1"/>
  <c r="J14" i="77"/>
  <c r="K14" i="77" s="1"/>
  <c r="J13" i="77"/>
  <c r="K13" i="77" s="1"/>
  <c r="J12" i="77"/>
  <c r="K12" i="77" s="1"/>
  <c r="J11" i="77"/>
  <c r="K11" i="77" s="1"/>
  <c r="J10" i="77"/>
  <c r="K10" i="77" s="1"/>
  <c r="J9" i="77"/>
  <c r="K9" i="77" s="1"/>
  <c r="J8" i="77"/>
  <c r="K8" i="77" s="1"/>
  <c r="A8" i="77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J7" i="77"/>
  <c r="K7" i="77" s="1"/>
  <c r="J34" i="46"/>
  <c r="K34" i="46" s="1"/>
  <c r="J33" i="46"/>
  <c r="K33" i="46" s="1"/>
  <c r="J32" i="46"/>
  <c r="K32" i="46" s="1"/>
  <c r="J31" i="46"/>
  <c r="K31" i="46" s="1"/>
  <c r="J30" i="46"/>
  <c r="K30" i="46" s="1"/>
  <c r="K29" i="46"/>
  <c r="K28" i="46"/>
  <c r="J27" i="46"/>
  <c r="K27" i="46" s="1"/>
  <c r="J26" i="46"/>
  <c r="K26" i="46" s="1"/>
  <c r="J25" i="46"/>
  <c r="K25" i="46" s="1"/>
  <c r="J24" i="46"/>
  <c r="K24" i="46" s="1"/>
  <c r="J23" i="46"/>
  <c r="K23" i="46" s="1"/>
  <c r="J22" i="46"/>
  <c r="K22" i="46" s="1"/>
  <c r="J21" i="46"/>
  <c r="K21" i="46" s="1"/>
  <c r="J20" i="46"/>
  <c r="K20" i="46" s="1"/>
  <c r="J19" i="46"/>
  <c r="K19" i="46" s="1"/>
  <c r="J18" i="46"/>
  <c r="K18" i="46" s="1"/>
  <c r="J17" i="46"/>
  <c r="K17" i="46" s="1"/>
  <c r="J16" i="46"/>
  <c r="K16" i="46" s="1"/>
  <c r="J15" i="46"/>
  <c r="K15" i="46" s="1"/>
  <c r="J14" i="46"/>
  <c r="K14" i="46" s="1"/>
  <c r="J13" i="46"/>
  <c r="K13" i="46" s="1"/>
  <c r="J12" i="46"/>
  <c r="K12" i="46" s="1"/>
  <c r="J11" i="46"/>
  <c r="K11" i="46" s="1"/>
  <c r="J10" i="46"/>
  <c r="K10" i="46" s="1"/>
  <c r="J9" i="46"/>
  <c r="K9" i="46" s="1"/>
  <c r="J8" i="46"/>
  <c r="K8" i="46" s="1"/>
  <c r="A8" i="46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J7" i="46"/>
  <c r="K7" i="46" s="1"/>
  <c r="J30" i="22"/>
  <c r="K30" i="22" s="1"/>
  <c r="J29" i="22"/>
  <c r="K29" i="22" s="1"/>
  <c r="J28" i="22"/>
  <c r="K28" i="22" s="1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9" i="22"/>
  <c r="K19" i="22" s="1"/>
  <c r="J18" i="22"/>
  <c r="K18" i="22" s="1"/>
  <c r="J17" i="22"/>
  <c r="K17" i="22" s="1"/>
  <c r="J16" i="22"/>
  <c r="K16" i="22" s="1"/>
  <c r="J15" i="22"/>
  <c r="K15" i="22" s="1"/>
  <c r="J14" i="22"/>
  <c r="K14" i="22" s="1"/>
  <c r="J13" i="22"/>
  <c r="K13" i="22" s="1"/>
  <c r="J12" i="22"/>
  <c r="K12" i="22" s="1"/>
  <c r="J11" i="22"/>
  <c r="K11" i="22" s="1"/>
  <c r="J10" i="22"/>
  <c r="K10" i="22" s="1"/>
  <c r="J9" i="22"/>
  <c r="K9" i="22" s="1"/>
  <c r="J8" i="22"/>
  <c r="K8" i="22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J7" i="22"/>
  <c r="K7" i="22" s="1"/>
  <c r="J20" i="64"/>
  <c r="K20" i="64" s="1"/>
  <c r="J19" i="64"/>
  <c r="K19" i="64" s="1"/>
  <c r="J18" i="64"/>
  <c r="K18" i="64" s="1"/>
  <c r="J17" i="64"/>
  <c r="K17" i="64" s="1"/>
  <c r="J16" i="64"/>
  <c r="K16" i="64" s="1"/>
  <c r="J15" i="64"/>
  <c r="K15" i="64" s="1"/>
  <c r="J14" i="64"/>
  <c r="K14" i="64" s="1"/>
  <c r="J13" i="64"/>
  <c r="K13" i="64" s="1"/>
  <c r="J12" i="64"/>
  <c r="K12" i="64" s="1"/>
  <c r="J11" i="64"/>
  <c r="K11" i="64" s="1"/>
  <c r="J10" i="64"/>
  <c r="K10" i="64" s="1"/>
  <c r="J9" i="64"/>
  <c r="K9" i="64" s="1"/>
  <c r="J8" i="64"/>
  <c r="K8" i="64" s="1"/>
  <c r="A8" i="64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J7" i="64"/>
  <c r="K7" i="6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J7" i="14"/>
  <c r="K7" i="14" s="1"/>
  <c r="N38" i="18"/>
  <c r="P38" i="18" s="1"/>
  <c r="N33" i="18"/>
  <c r="P33" i="18" s="1"/>
  <c r="J33" i="18"/>
  <c r="K33" i="18" s="1"/>
  <c r="N25" i="18"/>
  <c r="P25" i="18" s="1"/>
  <c r="J25" i="18"/>
  <c r="K25" i="18" s="1"/>
  <c r="N23" i="18"/>
  <c r="P23" i="18" s="1"/>
  <c r="J23" i="18"/>
  <c r="K23" i="18" s="1"/>
  <c r="N22" i="18"/>
  <c r="P22" i="18" s="1"/>
  <c r="J22" i="18"/>
  <c r="K22" i="18" s="1"/>
  <c r="N21" i="18"/>
  <c r="P21" i="18" s="1"/>
  <c r="J21" i="18"/>
  <c r="K21" i="18" s="1"/>
  <c r="N20" i="18"/>
  <c r="P20" i="18" s="1"/>
  <c r="J20" i="18"/>
  <c r="K20" i="18" s="1"/>
  <c r="D20" i="18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D37" i="18" s="1"/>
  <c r="N19" i="18"/>
  <c r="P19" i="18" s="1"/>
  <c r="J19" i="18"/>
  <c r="K19" i="18" s="1"/>
  <c r="N18" i="18"/>
  <c r="P18" i="18" s="1"/>
  <c r="J18" i="18"/>
  <c r="K18" i="18" s="1"/>
  <c r="N17" i="18"/>
  <c r="P17" i="18" s="1"/>
  <c r="J17" i="18"/>
  <c r="K17" i="18" s="1"/>
  <c r="N16" i="18"/>
  <c r="P16" i="18" s="1"/>
  <c r="J16" i="18"/>
  <c r="K16" i="18" s="1"/>
  <c r="N15" i="18"/>
  <c r="P15" i="18" s="1"/>
  <c r="J15" i="18"/>
  <c r="K15" i="18" s="1"/>
  <c r="N14" i="18"/>
  <c r="P14" i="18" s="1"/>
  <c r="J14" i="18"/>
  <c r="K14" i="18" s="1"/>
  <c r="N13" i="18"/>
  <c r="P13" i="18" s="1"/>
  <c r="J13" i="18"/>
  <c r="K13" i="18" s="1"/>
  <c r="N12" i="18"/>
  <c r="P12" i="18" s="1"/>
  <c r="J12" i="18"/>
  <c r="K12" i="18" s="1"/>
  <c r="N11" i="18"/>
  <c r="J11" i="18"/>
  <c r="K11" i="18" s="1"/>
  <c r="N10" i="18"/>
  <c r="P10" i="18" s="1"/>
  <c r="J10" i="18"/>
  <c r="K10" i="18" s="1"/>
  <c r="N9" i="18"/>
  <c r="P9" i="18" s="1"/>
  <c r="J9" i="18"/>
  <c r="K9" i="18" s="1"/>
  <c r="N8" i="18"/>
  <c r="P8" i="18" s="1"/>
  <c r="J8" i="18"/>
  <c r="K8" i="18" s="1"/>
  <c r="D8" i="18"/>
  <c r="D9" i="18" s="1"/>
  <c r="D10" i="18" s="1"/>
  <c r="D11" i="18" s="1"/>
  <c r="D12" i="18" s="1"/>
  <c r="D13" i="18" s="1"/>
  <c r="D14" i="18" s="1"/>
  <c r="D15" i="18" s="1"/>
  <c r="D16" i="18" s="1"/>
  <c r="D17" i="18" s="1"/>
  <c r="D18" i="18" s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N7" i="18"/>
  <c r="P7" i="18" s="1"/>
  <c r="J7" i="18"/>
  <c r="K7" i="18" s="1"/>
  <c r="J34" i="16"/>
  <c r="K34" i="16" s="1"/>
  <c r="J33" i="16"/>
  <c r="K33" i="16" s="1"/>
  <c r="J30" i="16"/>
  <c r="K30" i="16" s="1"/>
  <c r="J29" i="16"/>
  <c r="K29" i="16" s="1"/>
  <c r="J28" i="16"/>
  <c r="K28" i="16" s="1"/>
  <c r="J27" i="16"/>
  <c r="K27" i="16" s="1"/>
  <c r="J26" i="16"/>
  <c r="K26" i="16" s="1"/>
  <c r="J25" i="16"/>
  <c r="K25" i="16" s="1"/>
  <c r="J23" i="16"/>
  <c r="K23" i="16" s="1"/>
  <c r="J21" i="16"/>
  <c r="K21" i="16" s="1"/>
  <c r="J20" i="16"/>
  <c r="K20" i="16" s="1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J7" i="16"/>
  <c r="K7" i="16" s="1"/>
  <c r="J37" i="25"/>
  <c r="M37" i="25" s="1"/>
  <c r="J36" i="25"/>
  <c r="M36" i="25" s="1"/>
  <c r="J35" i="25"/>
  <c r="M35" i="25" s="1"/>
  <c r="J34" i="25"/>
  <c r="M34" i="25" s="1"/>
  <c r="J33" i="25"/>
  <c r="J32" i="25"/>
  <c r="M32" i="25" s="1"/>
  <c r="J31" i="25"/>
  <c r="M31" i="25" s="1"/>
  <c r="J30" i="25"/>
  <c r="M30" i="25" s="1"/>
  <c r="J29" i="25"/>
  <c r="M29" i="25" s="1"/>
  <c r="J28" i="25"/>
  <c r="M28" i="25" s="1"/>
  <c r="J27" i="25"/>
  <c r="M27" i="25" s="1"/>
  <c r="J26" i="25"/>
  <c r="M26" i="25" s="1"/>
  <c r="J25" i="25"/>
  <c r="M25" i="25" s="1"/>
  <c r="J24" i="25"/>
  <c r="M24" i="25" s="1"/>
  <c r="J23" i="25"/>
  <c r="M23" i="25" s="1"/>
  <c r="J22" i="25"/>
  <c r="M22" i="25" s="1"/>
  <c r="J21" i="25"/>
  <c r="M21" i="25" s="1"/>
  <c r="J20" i="25"/>
  <c r="M20" i="25" s="1"/>
  <c r="J19" i="25"/>
  <c r="M19" i="25" s="1"/>
  <c r="J18" i="25"/>
  <c r="M18" i="25" s="1"/>
  <c r="J17" i="25"/>
  <c r="J16" i="25"/>
  <c r="M16" i="25" s="1"/>
  <c r="J15" i="25"/>
  <c r="M15" i="25" s="1"/>
  <c r="J14" i="25"/>
  <c r="L14" i="25" s="1"/>
  <c r="J13" i="25"/>
  <c r="M13" i="25" s="1"/>
  <c r="J12" i="25"/>
  <c r="M12" i="25" s="1"/>
  <c r="J11" i="25"/>
  <c r="M11" i="25" s="1"/>
  <c r="J10" i="25"/>
  <c r="L10" i="25" s="1"/>
  <c r="J9" i="25"/>
  <c r="M9" i="25" s="1"/>
  <c r="J8" i="25"/>
  <c r="M8" i="25" s="1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J7" i="25"/>
  <c r="J24" i="53"/>
  <c r="K24" i="53" s="1"/>
  <c r="J23" i="53"/>
  <c r="K23" i="53" s="1"/>
  <c r="J22" i="53"/>
  <c r="K22" i="53" s="1"/>
  <c r="J20" i="53"/>
  <c r="K20" i="53" s="1"/>
  <c r="J18" i="53"/>
  <c r="K18" i="53" s="1"/>
  <c r="J17" i="53"/>
  <c r="K17" i="53" s="1"/>
  <c r="J16" i="53"/>
  <c r="K16" i="53" s="1"/>
  <c r="J15" i="53"/>
  <c r="K15" i="53" s="1"/>
  <c r="J14" i="53"/>
  <c r="K14" i="53" s="1"/>
  <c r="J13" i="53"/>
  <c r="K13" i="53" s="1"/>
  <c r="J12" i="53"/>
  <c r="K12" i="53" s="1"/>
  <c r="J11" i="53"/>
  <c r="K11" i="53" s="1"/>
  <c r="J10" i="53"/>
  <c r="K10" i="53" s="1"/>
  <c r="J9" i="53"/>
  <c r="K9" i="53" s="1"/>
  <c r="A8" i="53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J7" i="53"/>
  <c r="K7" i="53" s="1"/>
  <c r="J34" i="44"/>
  <c r="K34" i="44" s="1"/>
  <c r="J33" i="44"/>
  <c r="K33" i="44" s="1"/>
  <c r="J30" i="44"/>
  <c r="K30" i="44" s="1"/>
  <c r="J28" i="44"/>
  <c r="K28" i="44" s="1"/>
  <c r="J27" i="44"/>
  <c r="K27" i="44" s="1"/>
  <c r="J23" i="44"/>
  <c r="K23" i="44" s="1"/>
  <c r="J20" i="44"/>
  <c r="K20" i="44" s="1"/>
  <c r="J18" i="44"/>
  <c r="K18" i="44" s="1"/>
  <c r="J17" i="44"/>
  <c r="K17" i="44" s="1"/>
  <c r="J14" i="44"/>
  <c r="K14" i="44" s="1"/>
  <c r="J13" i="44"/>
  <c r="K13" i="44" s="1"/>
  <c r="J12" i="44"/>
  <c r="K12" i="44" s="1"/>
  <c r="J11" i="44"/>
  <c r="K11" i="44" s="1"/>
  <c r="J9" i="44"/>
  <c r="K9" i="44" s="1"/>
  <c r="J8" i="44"/>
  <c r="K8" i="44" s="1"/>
  <c r="A8" i="44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J7" i="44"/>
  <c r="K7" i="44" s="1"/>
  <c r="J20" i="80"/>
  <c r="K20" i="80" s="1"/>
  <c r="J18" i="80"/>
  <c r="K18" i="80" s="1"/>
  <c r="J17" i="80"/>
  <c r="K17" i="80" s="1"/>
  <c r="J16" i="80"/>
  <c r="K16" i="80" s="1"/>
  <c r="J15" i="80"/>
  <c r="K15" i="80" s="1"/>
  <c r="J14" i="80"/>
  <c r="K14" i="80" s="1"/>
  <c r="J13" i="80"/>
  <c r="K13" i="80" s="1"/>
  <c r="K11" i="80"/>
  <c r="J9" i="80"/>
  <c r="K9" i="80" s="1"/>
  <c r="J8" i="80"/>
  <c r="K8" i="80" s="1"/>
  <c r="A8" i="80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J7" i="80"/>
  <c r="K7" i="80" s="1"/>
  <c r="J34" i="112"/>
  <c r="K34" i="112" s="1"/>
  <c r="J33" i="112"/>
  <c r="K33" i="112" s="1"/>
  <c r="J32" i="112"/>
  <c r="K32" i="112" s="1"/>
  <c r="J30" i="112"/>
  <c r="K30" i="112" s="1"/>
  <c r="J29" i="112"/>
  <c r="K29" i="112" s="1"/>
  <c r="J28" i="112"/>
  <c r="K28" i="112" s="1"/>
  <c r="J27" i="112"/>
  <c r="K27" i="112" s="1"/>
  <c r="J26" i="112"/>
  <c r="K26" i="112" s="1"/>
  <c r="J23" i="112"/>
  <c r="K23" i="112" s="1"/>
  <c r="J22" i="112"/>
  <c r="K22" i="112" s="1"/>
  <c r="J21" i="112"/>
  <c r="K21" i="112" s="1"/>
  <c r="J20" i="112"/>
  <c r="K20" i="112" s="1"/>
  <c r="J19" i="112"/>
  <c r="K19" i="112" s="1"/>
  <c r="J18" i="112"/>
  <c r="K18" i="112" s="1"/>
  <c r="J17" i="112"/>
  <c r="K17" i="112" s="1"/>
  <c r="J16" i="112"/>
  <c r="K16" i="112" s="1"/>
  <c r="J15" i="112"/>
  <c r="K15" i="112" s="1"/>
  <c r="J14" i="112"/>
  <c r="K14" i="112" s="1"/>
  <c r="J13" i="112"/>
  <c r="K13" i="112" s="1"/>
  <c r="J12" i="112"/>
  <c r="K12" i="112" s="1"/>
  <c r="J11" i="112"/>
  <c r="K11" i="112" s="1"/>
  <c r="J9" i="112"/>
  <c r="K9" i="112" s="1"/>
  <c r="J8" i="112"/>
  <c r="K8" i="112" s="1"/>
  <c r="A8" i="112"/>
  <c r="A9" i="112" s="1"/>
  <c r="A10" i="112" s="1"/>
  <c r="A11" i="112" s="1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A37" i="112" s="1"/>
  <c r="J7" i="112"/>
  <c r="K7" i="112" s="1"/>
  <c r="J34" i="19"/>
  <c r="K34" i="19" s="1"/>
  <c r="J33" i="19"/>
  <c r="K33" i="19" s="1"/>
  <c r="J32" i="19"/>
  <c r="K32" i="19" s="1"/>
  <c r="J31" i="19"/>
  <c r="K31" i="19" s="1"/>
  <c r="J30" i="19"/>
  <c r="K30" i="19" s="1"/>
  <c r="J29" i="19"/>
  <c r="K29" i="19" s="1"/>
  <c r="J28" i="19"/>
  <c r="K28" i="19" s="1"/>
  <c r="J27" i="19"/>
  <c r="K27" i="19" s="1"/>
  <c r="J26" i="19"/>
  <c r="K26" i="19" s="1"/>
  <c r="J25" i="19"/>
  <c r="K25" i="19" s="1"/>
  <c r="J24" i="19"/>
  <c r="K24" i="19" s="1"/>
  <c r="J23" i="19"/>
  <c r="K23" i="19" s="1"/>
  <c r="J22" i="19"/>
  <c r="K22" i="19" s="1"/>
  <c r="J21" i="19"/>
  <c r="K21" i="19" s="1"/>
  <c r="J20" i="19"/>
  <c r="K20" i="19" s="1"/>
  <c r="J19" i="19"/>
  <c r="K19" i="19" s="1"/>
  <c r="J18" i="19"/>
  <c r="K18" i="19" s="1"/>
  <c r="J17" i="19"/>
  <c r="K17" i="19" s="1"/>
  <c r="J16" i="19"/>
  <c r="K16" i="19" s="1"/>
  <c r="J15" i="19"/>
  <c r="K15" i="19" s="1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K9" i="19" s="1"/>
  <c r="J8" i="19"/>
  <c r="K8" i="19" s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J7" i="19"/>
  <c r="K7" i="19" s="1"/>
  <c r="M15" i="97"/>
  <c r="B11" i="97"/>
  <c r="B10" i="97"/>
  <c r="A10" i="97"/>
  <c r="A11" i="97" s="1"/>
  <c r="B9" i="97"/>
  <c r="J37" i="104"/>
  <c r="K37" i="104" s="1"/>
  <c r="J36" i="104"/>
  <c r="K36" i="104" s="1"/>
  <c r="J35" i="104"/>
  <c r="K35" i="104" s="1"/>
  <c r="J34" i="104"/>
  <c r="K34" i="104" s="1"/>
  <c r="J33" i="104"/>
  <c r="K33" i="104" s="1"/>
  <c r="J32" i="104"/>
  <c r="K32" i="104" s="1"/>
  <c r="J31" i="104"/>
  <c r="K31" i="104" s="1"/>
  <c r="J30" i="104"/>
  <c r="K30" i="104" s="1"/>
  <c r="J29" i="104"/>
  <c r="K29" i="104" s="1"/>
  <c r="J28" i="104"/>
  <c r="K28" i="104" s="1"/>
  <c r="J13" i="104"/>
  <c r="K13" i="104" s="1"/>
  <c r="J12" i="104"/>
  <c r="K12" i="104" s="1"/>
  <c r="J11" i="104"/>
  <c r="K11" i="104" s="1"/>
  <c r="A8" i="104"/>
  <c r="A9" i="104" s="1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37" i="104" s="1"/>
  <c r="A8" i="110"/>
  <c r="A9" i="110" s="1"/>
  <c r="A10" i="110" s="1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J7" i="110"/>
  <c r="K7" i="110" s="1"/>
  <c r="J37" i="82"/>
  <c r="K37" i="82" s="1"/>
  <c r="J36" i="82"/>
  <c r="K36" i="82" s="1"/>
  <c r="J35" i="82"/>
  <c r="K35" i="82" s="1"/>
  <c r="J34" i="82"/>
  <c r="K34" i="82" s="1"/>
  <c r="J33" i="82"/>
  <c r="K33" i="82" s="1"/>
  <c r="J32" i="82"/>
  <c r="K32" i="82" s="1"/>
  <c r="J31" i="82"/>
  <c r="K31" i="82" s="1"/>
  <c r="J30" i="82"/>
  <c r="K30" i="82" s="1"/>
  <c r="J29" i="82"/>
  <c r="K29" i="82" s="1"/>
  <c r="J28" i="82"/>
  <c r="K28" i="82" s="1"/>
  <c r="J27" i="82"/>
  <c r="K27" i="82" s="1"/>
  <c r="J26" i="82"/>
  <c r="K26" i="82" s="1"/>
  <c r="J25" i="82"/>
  <c r="K25" i="82" s="1"/>
  <c r="J24" i="82"/>
  <c r="K24" i="82" s="1"/>
  <c r="J23" i="82"/>
  <c r="K23" i="82" s="1"/>
  <c r="J22" i="82"/>
  <c r="K22" i="82" s="1"/>
  <c r="J21" i="82"/>
  <c r="K21" i="82" s="1"/>
  <c r="J20" i="82"/>
  <c r="K20" i="82" s="1"/>
  <c r="J19" i="82"/>
  <c r="K19" i="82" s="1"/>
  <c r="J18" i="82"/>
  <c r="K18" i="82" s="1"/>
  <c r="J17" i="82"/>
  <c r="K17" i="82" s="1"/>
  <c r="J16" i="82"/>
  <c r="K16" i="82" s="1"/>
  <c r="J15" i="82"/>
  <c r="K15" i="82" s="1"/>
  <c r="J14" i="82"/>
  <c r="K14" i="82" s="1"/>
  <c r="J13" i="82"/>
  <c r="K13" i="82" s="1"/>
  <c r="J12" i="82"/>
  <c r="K12" i="82" s="1"/>
  <c r="J11" i="82"/>
  <c r="K11" i="82" s="1"/>
  <c r="J10" i="82"/>
  <c r="K10" i="82" s="1"/>
  <c r="J9" i="82"/>
  <c r="K9" i="82" s="1"/>
  <c r="F9" i="82"/>
  <c r="F10" i="82" s="1"/>
  <c r="F11" i="82" s="1"/>
  <c r="F12" i="82" s="1"/>
  <c r="F13" i="82" s="1"/>
  <c r="F14" i="82" s="1"/>
  <c r="F15" i="82" s="1"/>
  <c r="F16" i="82" s="1"/>
  <c r="F17" i="82" s="1"/>
  <c r="F18" i="82" s="1"/>
  <c r="F19" i="82" s="1"/>
  <c r="F20" i="82" s="1"/>
  <c r="F21" i="82" s="1"/>
  <c r="F22" i="82" s="1"/>
  <c r="F23" i="82" s="1"/>
  <c r="F24" i="82" s="1"/>
  <c r="F25" i="82" s="1"/>
  <c r="F26" i="82" s="1"/>
  <c r="F27" i="82" s="1"/>
  <c r="F28" i="82" s="1"/>
  <c r="F29" i="82" s="1"/>
  <c r="F30" i="82" s="1"/>
  <c r="F31" i="82" s="1"/>
  <c r="F32" i="82" s="1"/>
  <c r="F33" i="82" s="1"/>
  <c r="F34" i="82" s="1"/>
  <c r="F35" i="82" s="1"/>
  <c r="F36" i="82" s="1"/>
  <c r="F37" i="82" s="1"/>
  <c r="J8" i="82"/>
  <c r="K8" i="82" s="1"/>
  <c r="D8" i="82"/>
  <c r="D9" i="82" s="1"/>
  <c r="D10" i="82" s="1"/>
  <c r="D11" i="82" s="1"/>
  <c r="D12" i="82" s="1"/>
  <c r="D13" i="82" s="1"/>
  <c r="D14" i="82" s="1"/>
  <c r="D15" i="82" s="1"/>
  <c r="D16" i="82" s="1"/>
  <c r="D17" i="82" s="1"/>
  <c r="D18" i="82" s="1"/>
  <c r="D19" i="82" s="1"/>
  <c r="D20" i="82" s="1"/>
  <c r="D21" i="82" s="1"/>
  <c r="D22" i="82" s="1"/>
  <c r="D23" i="82" s="1"/>
  <c r="D24" i="82" s="1"/>
  <c r="D25" i="82" s="1"/>
  <c r="D26" i="82" s="1"/>
  <c r="D27" i="82" s="1"/>
  <c r="D28" i="82" s="1"/>
  <c r="D29" i="82" s="1"/>
  <c r="D30" i="82" s="1"/>
  <c r="D31" i="82" s="1"/>
  <c r="D32" i="82" s="1"/>
  <c r="D33" i="82" s="1"/>
  <c r="D34" i="82" s="1"/>
  <c r="D35" i="82" s="1"/>
  <c r="D36" i="82" s="1"/>
  <c r="D37" i="82" s="1"/>
  <c r="A8" i="82"/>
  <c r="A9" i="82" s="1"/>
  <c r="A10" i="82" s="1"/>
  <c r="A11" i="82" s="1"/>
  <c r="A12" i="82" s="1"/>
  <c r="A13" i="82" s="1"/>
  <c r="A14" i="82" s="1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J7" i="82"/>
  <c r="K7" i="82" s="1"/>
  <c r="J34" i="107"/>
  <c r="K34" i="107" s="1"/>
  <c r="J33" i="107"/>
  <c r="K33" i="107" s="1"/>
  <c r="J32" i="107"/>
  <c r="K32" i="107" s="1"/>
  <c r="J31" i="107"/>
  <c r="K31" i="107" s="1"/>
  <c r="J30" i="107"/>
  <c r="K30" i="107" s="1"/>
  <c r="J29" i="107"/>
  <c r="K29" i="107" s="1"/>
  <c r="J28" i="107"/>
  <c r="K28" i="107" s="1"/>
  <c r="J27" i="107"/>
  <c r="K27" i="107" s="1"/>
  <c r="J26" i="107"/>
  <c r="K26" i="107" s="1"/>
  <c r="J25" i="107"/>
  <c r="K25" i="107" s="1"/>
  <c r="J24" i="107"/>
  <c r="K24" i="107" s="1"/>
  <c r="J23" i="107"/>
  <c r="K23" i="107" s="1"/>
  <c r="J21" i="107"/>
  <c r="K21" i="107" s="1"/>
  <c r="J20" i="107"/>
  <c r="K20" i="107" s="1"/>
  <c r="J19" i="107"/>
  <c r="K19" i="107" s="1"/>
  <c r="K18" i="107"/>
  <c r="J17" i="107"/>
  <c r="K17" i="107" s="1"/>
  <c r="J16" i="107"/>
  <c r="K16" i="107" s="1"/>
  <c r="J15" i="107"/>
  <c r="K15" i="107" s="1"/>
  <c r="J14" i="107"/>
  <c r="K14" i="107" s="1"/>
  <c r="J13" i="107"/>
  <c r="K13" i="107" s="1"/>
  <c r="J12" i="107"/>
  <c r="K12" i="107" s="1"/>
  <c r="J11" i="107"/>
  <c r="K11" i="107" s="1"/>
  <c r="J10" i="107"/>
  <c r="K10" i="107" s="1"/>
  <c r="J9" i="107"/>
  <c r="K9" i="107" s="1"/>
  <c r="J8" i="107"/>
  <c r="K8" i="107" s="1"/>
  <c r="A8" i="107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J7" i="107"/>
  <c r="K7" i="107" s="1"/>
  <c r="J34" i="38"/>
  <c r="K34" i="38" s="1"/>
  <c r="J33" i="38"/>
  <c r="K33" i="38" s="1"/>
  <c r="J32" i="38"/>
  <c r="K32" i="38" s="1"/>
  <c r="J31" i="38"/>
  <c r="K31" i="38" s="1"/>
  <c r="J30" i="38"/>
  <c r="K30" i="38" s="1"/>
  <c r="J29" i="38"/>
  <c r="K29" i="38" s="1"/>
  <c r="J28" i="38"/>
  <c r="K28" i="38" s="1"/>
  <c r="J27" i="38"/>
  <c r="K27" i="38" s="1"/>
  <c r="J26" i="38"/>
  <c r="K26" i="38" s="1"/>
  <c r="J25" i="38"/>
  <c r="K25" i="38" s="1"/>
  <c r="J24" i="38"/>
  <c r="K24" i="38" s="1"/>
  <c r="J23" i="38"/>
  <c r="K23" i="38" s="1"/>
  <c r="J22" i="38"/>
  <c r="K22" i="38" s="1"/>
  <c r="J21" i="38"/>
  <c r="K21" i="38" s="1"/>
  <c r="J20" i="38"/>
  <c r="K20" i="38" s="1"/>
  <c r="J19" i="38"/>
  <c r="K19" i="38" s="1"/>
  <c r="J18" i="38"/>
  <c r="K18" i="38" s="1"/>
  <c r="J17" i="38"/>
  <c r="K17" i="38" s="1"/>
  <c r="J16" i="38"/>
  <c r="K16" i="38" s="1"/>
  <c r="J15" i="38"/>
  <c r="K15" i="38" s="1"/>
  <c r="J14" i="38"/>
  <c r="K14" i="38" s="1"/>
  <c r="J13" i="38"/>
  <c r="K13" i="38" s="1"/>
  <c r="J12" i="38"/>
  <c r="K12" i="38" s="1"/>
  <c r="J11" i="38"/>
  <c r="K11" i="38" s="1"/>
  <c r="J10" i="38"/>
  <c r="K10" i="38" s="1"/>
  <c r="J9" i="38"/>
  <c r="K9" i="38" s="1"/>
  <c r="J8" i="38"/>
  <c r="K8" i="38" s="1"/>
  <c r="F8" i="38"/>
  <c r="F9" i="38" s="1"/>
  <c r="F10" i="38" s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F37" i="38" s="1"/>
  <c r="D8" i="38"/>
  <c r="D9" i="38" s="1"/>
  <c r="D10" i="38" s="1"/>
  <c r="D11" i="38" s="1"/>
  <c r="D12" i="38" s="1"/>
  <c r="D13" i="38" s="1"/>
  <c r="D14" i="38" s="1"/>
  <c r="D15" i="38" s="1"/>
  <c r="D16" i="38" s="1"/>
  <c r="D17" i="38" s="1"/>
  <c r="D18" i="38" s="1"/>
  <c r="D19" i="38" s="1"/>
  <c r="D20" i="38" s="1"/>
  <c r="D21" i="38" s="1"/>
  <c r="D22" i="38" s="1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D35" i="38" s="1"/>
  <c r="D36" i="38" s="1"/>
  <c r="D37" i="38" s="1"/>
  <c r="A8" i="38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J7" i="38"/>
  <c r="K7" i="38" s="1"/>
  <c r="K34" i="95"/>
  <c r="K30" i="95"/>
  <c r="K29" i="95"/>
  <c r="K26" i="95"/>
  <c r="K25" i="95"/>
  <c r="K22" i="95"/>
  <c r="K21" i="95"/>
  <c r="K18" i="95"/>
  <c r="K17" i="95"/>
  <c r="K15" i="95"/>
  <c r="K14" i="95"/>
  <c r="K13" i="95"/>
  <c r="K12" i="95"/>
  <c r="K11" i="95"/>
  <c r="K10" i="95"/>
  <c r="K9" i="95"/>
  <c r="D8" i="95"/>
  <c r="D9" i="95" s="1"/>
  <c r="D10" i="95" s="1"/>
  <c r="D11" i="95" s="1"/>
  <c r="D12" i="95" s="1"/>
  <c r="D13" i="95" s="1"/>
  <c r="D14" i="95" s="1"/>
  <c r="D15" i="95" s="1"/>
  <c r="D16" i="95" s="1"/>
  <c r="D17" i="95" s="1"/>
  <c r="D18" i="95" s="1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D32" i="95" s="1"/>
  <c r="D33" i="95" s="1"/>
  <c r="D34" i="95" s="1"/>
  <c r="D35" i="95" s="1"/>
  <c r="D36" i="95" s="1"/>
  <c r="D37" i="95" s="1"/>
  <c r="A8" i="95"/>
  <c r="A9" i="95" s="1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A37" i="95" s="1"/>
  <c r="J34" i="94"/>
  <c r="K34" i="94" s="1"/>
  <c r="J33" i="94"/>
  <c r="K33" i="94" s="1"/>
  <c r="J32" i="94"/>
  <c r="K32" i="94" s="1"/>
  <c r="J31" i="94"/>
  <c r="K31" i="94" s="1"/>
  <c r="J30" i="94"/>
  <c r="K30" i="94" s="1"/>
  <c r="J29" i="94"/>
  <c r="K29" i="94" s="1"/>
  <c r="J28" i="94"/>
  <c r="K28" i="94" s="1"/>
  <c r="J27" i="94"/>
  <c r="K27" i="94" s="1"/>
  <c r="J26" i="94"/>
  <c r="K26" i="94" s="1"/>
  <c r="J25" i="94"/>
  <c r="K25" i="94" s="1"/>
  <c r="J24" i="94"/>
  <c r="K24" i="94" s="1"/>
  <c r="J23" i="94"/>
  <c r="K23" i="94" s="1"/>
  <c r="J22" i="94"/>
  <c r="K22" i="94" s="1"/>
  <c r="J21" i="94"/>
  <c r="K21" i="94" s="1"/>
  <c r="J20" i="94"/>
  <c r="K20" i="94" s="1"/>
  <c r="J19" i="94"/>
  <c r="K19" i="94" s="1"/>
  <c r="J18" i="94"/>
  <c r="K18" i="94" s="1"/>
  <c r="J17" i="94"/>
  <c r="K17" i="94" s="1"/>
  <c r="J16" i="94"/>
  <c r="K16" i="94" s="1"/>
  <c r="J15" i="94"/>
  <c r="K15" i="94" s="1"/>
  <c r="J14" i="94"/>
  <c r="K14" i="94" s="1"/>
  <c r="J13" i="94"/>
  <c r="K13" i="94" s="1"/>
  <c r="J12" i="94"/>
  <c r="K12" i="94" s="1"/>
  <c r="J11" i="94"/>
  <c r="K11" i="94" s="1"/>
  <c r="J9" i="94"/>
  <c r="K9" i="94" s="1"/>
  <c r="J8" i="94"/>
  <c r="K8" i="94" s="1"/>
  <c r="D8" i="94"/>
  <c r="D9" i="94" s="1"/>
  <c r="D10" i="94" s="1"/>
  <c r="D11" i="94" s="1"/>
  <c r="D12" i="94" s="1"/>
  <c r="D13" i="94" s="1"/>
  <c r="D14" i="94" s="1"/>
  <c r="D15" i="94" s="1"/>
  <c r="D16" i="94" s="1"/>
  <c r="D17" i="94" s="1"/>
  <c r="D18" i="94" s="1"/>
  <c r="D19" i="94" s="1"/>
  <c r="D20" i="94" s="1"/>
  <c r="D21" i="94" s="1"/>
  <c r="D22" i="94" s="1"/>
  <c r="D23" i="94" s="1"/>
  <c r="D24" i="94" s="1"/>
  <c r="D25" i="94" s="1"/>
  <c r="D26" i="94" s="1"/>
  <c r="D27" i="94" s="1"/>
  <c r="D28" i="94" s="1"/>
  <c r="D29" i="94" s="1"/>
  <c r="D30" i="94" s="1"/>
  <c r="D31" i="94" s="1"/>
  <c r="D32" i="94" s="1"/>
  <c r="D33" i="94" s="1"/>
  <c r="D34" i="94" s="1"/>
  <c r="D35" i="94" s="1"/>
  <c r="D36" i="94" s="1"/>
  <c r="D37" i="94" s="1"/>
  <c r="A8" i="94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J7" i="94"/>
  <c r="K7" i="94" s="1"/>
  <c r="J34" i="85"/>
  <c r="K34" i="85" s="1"/>
  <c r="J33" i="85"/>
  <c r="K33" i="85" s="1"/>
  <c r="J31" i="85"/>
  <c r="K31" i="85" s="1"/>
  <c r="J30" i="85"/>
  <c r="K30" i="85" s="1"/>
  <c r="J29" i="85"/>
  <c r="K29" i="85" s="1"/>
  <c r="J28" i="85"/>
  <c r="K28" i="85" s="1"/>
  <c r="J27" i="85"/>
  <c r="K27" i="85" s="1"/>
  <c r="J26" i="85"/>
  <c r="K26" i="85" s="1"/>
  <c r="J25" i="85"/>
  <c r="K25" i="85" s="1"/>
  <c r="J21" i="85"/>
  <c r="K21" i="85" s="1"/>
  <c r="J19" i="85"/>
  <c r="K19" i="85" s="1"/>
  <c r="J18" i="85"/>
  <c r="K18" i="85" s="1"/>
  <c r="J17" i="85"/>
  <c r="K17" i="85" s="1"/>
  <c r="J16" i="85"/>
  <c r="K16" i="85" s="1"/>
  <c r="J15" i="85"/>
  <c r="K15" i="85" s="1"/>
  <c r="J14" i="85"/>
  <c r="K14" i="85" s="1"/>
  <c r="J13" i="85"/>
  <c r="K13" i="85" s="1"/>
  <c r="J12" i="85"/>
  <c r="K12" i="85" s="1"/>
  <c r="J9" i="85"/>
  <c r="K9" i="85" s="1"/>
  <c r="J8" i="85"/>
  <c r="K8" i="85" s="1"/>
  <c r="A8" i="85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J7" i="85"/>
  <c r="K7" i="85" s="1"/>
  <c r="J34" i="11"/>
  <c r="K34" i="11" s="1"/>
  <c r="J33" i="11"/>
  <c r="K33" i="11" s="1"/>
  <c r="J32" i="11"/>
  <c r="K32" i="11" s="1"/>
  <c r="J31" i="11"/>
  <c r="K31" i="11" s="1"/>
  <c r="J30" i="11"/>
  <c r="K30" i="11" s="1"/>
  <c r="J29" i="11"/>
  <c r="K29" i="11" s="1"/>
  <c r="J28" i="11"/>
  <c r="K28" i="11" s="1"/>
  <c r="J27" i="11"/>
  <c r="K27" i="11" s="1"/>
  <c r="J26" i="11"/>
  <c r="K26" i="11" s="1"/>
  <c r="J25" i="11"/>
  <c r="K25" i="11" s="1"/>
  <c r="J24" i="11"/>
  <c r="K24" i="11" s="1"/>
  <c r="J23" i="11"/>
  <c r="K23" i="11" s="1"/>
  <c r="J22" i="11"/>
  <c r="K22" i="11" s="1"/>
  <c r="J21" i="11"/>
  <c r="K21" i="11" s="1"/>
  <c r="J20" i="11"/>
  <c r="K2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13" i="11"/>
  <c r="K13" i="11" s="1"/>
  <c r="J12" i="11"/>
  <c r="K12" i="11" s="1"/>
  <c r="J11" i="11"/>
  <c r="K11" i="11" s="1"/>
  <c r="J10" i="11"/>
  <c r="K10" i="11" s="1"/>
  <c r="J9" i="11"/>
  <c r="K9" i="11" s="1"/>
  <c r="J8" i="11"/>
  <c r="K8" i="11" s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J7" i="11"/>
  <c r="K7" i="11" s="1"/>
  <c r="J34" i="61"/>
  <c r="K34" i="61" s="1"/>
  <c r="J33" i="61"/>
  <c r="K33" i="61" s="1"/>
  <c r="J32" i="61"/>
  <c r="K32" i="61" s="1"/>
  <c r="J31" i="61"/>
  <c r="K31" i="61" s="1"/>
  <c r="J30" i="61"/>
  <c r="K30" i="61" s="1"/>
  <c r="J29" i="61"/>
  <c r="K29" i="61" s="1"/>
  <c r="J28" i="61"/>
  <c r="K28" i="61" s="1"/>
  <c r="J27" i="61"/>
  <c r="K27" i="61" s="1"/>
  <c r="J26" i="61"/>
  <c r="K26" i="61" s="1"/>
  <c r="J25" i="61"/>
  <c r="K25" i="61" s="1"/>
  <c r="J24" i="61"/>
  <c r="K24" i="61" s="1"/>
  <c r="J23" i="61"/>
  <c r="K23" i="61" s="1"/>
  <c r="J22" i="61"/>
  <c r="K22" i="61" s="1"/>
  <c r="J21" i="61"/>
  <c r="K21" i="61" s="1"/>
  <c r="J20" i="61"/>
  <c r="K20" i="61" s="1"/>
  <c r="J19" i="61"/>
  <c r="K19" i="61" s="1"/>
  <c r="J18" i="61"/>
  <c r="K18" i="61" s="1"/>
  <c r="J17" i="61"/>
  <c r="K17" i="61" s="1"/>
  <c r="J16" i="61"/>
  <c r="K16" i="61" s="1"/>
  <c r="J15" i="61"/>
  <c r="K15" i="61" s="1"/>
  <c r="J14" i="61"/>
  <c r="K14" i="61" s="1"/>
  <c r="J13" i="61"/>
  <c r="K13" i="61" s="1"/>
  <c r="J12" i="61"/>
  <c r="K12" i="61" s="1"/>
  <c r="J11" i="61"/>
  <c r="K11" i="61" s="1"/>
  <c r="J10" i="61"/>
  <c r="K10" i="61" s="1"/>
  <c r="J9" i="61"/>
  <c r="K9" i="61" s="1"/>
  <c r="J8" i="61"/>
  <c r="K8" i="61" s="1"/>
  <c r="A8" i="6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J7" i="61"/>
  <c r="K7" i="61" s="1"/>
  <c r="J34" i="65"/>
  <c r="K34" i="65" s="1"/>
  <c r="J33" i="65"/>
  <c r="K33" i="65" s="1"/>
  <c r="J32" i="65"/>
  <c r="K32" i="65" s="1"/>
  <c r="J30" i="65"/>
  <c r="K30" i="65" s="1"/>
  <c r="J29" i="65"/>
  <c r="K29" i="65" s="1"/>
  <c r="J28" i="65"/>
  <c r="J27" i="65"/>
  <c r="J26" i="65"/>
  <c r="J25" i="65"/>
  <c r="J22" i="65"/>
  <c r="K22" i="65" s="1"/>
  <c r="J21" i="65"/>
  <c r="K21" i="65" s="1"/>
  <c r="J17" i="65"/>
  <c r="K17" i="65" s="1"/>
  <c r="J16" i="65"/>
  <c r="K16" i="65" s="1"/>
  <c r="J15" i="65"/>
  <c r="K15" i="65" s="1"/>
  <c r="J14" i="65"/>
  <c r="K14" i="65" s="1"/>
  <c r="J13" i="65"/>
  <c r="K13" i="65" s="1"/>
  <c r="J12" i="65"/>
  <c r="K12" i="65" s="1"/>
  <c r="J11" i="65"/>
  <c r="K11" i="65" s="1"/>
  <c r="J9" i="65"/>
  <c r="K9" i="65" s="1"/>
  <c r="J8" i="65"/>
  <c r="K8" i="65" s="1"/>
  <c r="A8" i="65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J7" i="65"/>
  <c r="K7" i="65" s="1"/>
  <c r="J35" i="43"/>
  <c r="K35" i="43" s="1"/>
  <c r="J34" i="43"/>
  <c r="K34" i="43" s="1"/>
  <c r="J33" i="43"/>
  <c r="K33" i="43" s="1"/>
  <c r="J32" i="43"/>
  <c r="K32" i="43" s="1"/>
  <c r="J31" i="43"/>
  <c r="K31" i="43" s="1"/>
  <c r="J30" i="43"/>
  <c r="K30" i="43" s="1"/>
  <c r="J29" i="43"/>
  <c r="K29" i="43" s="1"/>
  <c r="J28" i="43"/>
  <c r="K28" i="43" s="1"/>
  <c r="J27" i="43"/>
  <c r="K27" i="43" s="1"/>
  <c r="K26" i="43"/>
  <c r="J24" i="43"/>
  <c r="K24" i="43" s="1"/>
  <c r="J23" i="43"/>
  <c r="K23" i="43" s="1"/>
  <c r="J22" i="43"/>
  <c r="K22" i="43" s="1"/>
  <c r="J21" i="43"/>
  <c r="K21" i="43" s="1"/>
  <c r="J20" i="43"/>
  <c r="K20" i="43" s="1"/>
  <c r="J19" i="43"/>
  <c r="K19" i="43" s="1"/>
  <c r="J18" i="43"/>
  <c r="K18" i="43" s="1"/>
  <c r="J17" i="43"/>
  <c r="K17" i="43" s="1"/>
  <c r="J16" i="43"/>
  <c r="K16" i="43" s="1"/>
  <c r="J15" i="43"/>
  <c r="K15" i="43" s="1"/>
  <c r="J14" i="43"/>
  <c r="K14" i="43" s="1"/>
  <c r="J13" i="43"/>
  <c r="K13" i="43" s="1"/>
  <c r="J12" i="43"/>
  <c r="K12" i="43" s="1"/>
  <c r="J11" i="43"/>
  <c r="K11" i="43" s="1"/>
  <c r="J10" i="43"/>
  <c r="K10" i="43" s="1"/>
  <c r="J9" i="43"/>
  <c r="K9" i="43" s="1"/>
  <c r="A9" i="43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J8" i="43"/>
  <c r="K8" i="43" s="1"/>
  <c r="J34" i="57"/>
  <c r="K34" i="57" s="1"/>
  <c r="J33" i="57"/>
  <c r="K33" i="57" s="1"/>
  <c r="J32" i="57"/>
  <c r="K32" i="57" s="1"/>
  <c r="J31" i="57"/>
  <c r="K31" i="57" s="1"/>
  <c r="J30" i="57"/>
  <c r="K30" i="57" s="1"/>
  <c r="J29" i="57"/>
  <c r="K29" i="57" s="1"/>
  <c r="J28" i="57"/>
  <c r="K28" i="57" s="1"/>
  <c r="J27" i="57"/>
  <c r="K27" i="57" s="1"/>
  <c r="J26" i="57"/>
  <c r="K26" i="57" s="1"/>
  <c r="J25" i="57"/>
  <c r="K25" i="57" s="1"/>
  <c r="J23" i="57"/>
  <c r="K23" i="57" s="1"/>
  <c r="J22" i="57"/>
  <c r="K22" i="57" s="1"/>
  <c r="J21" i="57"/>
  <c r="K21" i="57" s="1"/>
  <c r="J20" i="57"/>
  <c r="K20" i="57" s="1"/>
  <c r="J19" i="57"/>
  <c r="K19" i="57" s="1"/>
  <c r="J18" i="57"/>
  <c r="K18" i="57" s="1"/>
  <c r="J17" i="57"/>
  <c r="K17" i="57" s="1"/>
  <c r="J16" i="57"/>
  <c r="K16" i="57" s="1"/>
  <c r="J15" i="57"/>
  <c r="K15" i="57" s="1"/>
  <c r="J14" i="57"/>
  <c r="K14" i="57" s="1"/>
  <c r="J13" i="57"/>
  <c r="K13" i="57" s="1"/>
  <c r="J12" i="57"/>
  <c r="K12" i="57" s="1"/>
  <c r="J9" i="57"/>
  <c r="K9" i="57" s="1"/>
  <c r="J8" i="57"/>
  <c r="K8" i="57" s="1"/>
  <c r="A8" i="57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J7" i="57"/>
  <c r="K7" i="57" s="1"/>
  <c r="J34" i="119"/>
  <c r="K34" i="119" s="1"/>
  <c r="J33" i="119"/>
  <c r="K33" i="119" s="1"/>
  <c r="J32" i="119"/>
  <c r="K32" i="119" s="1"/>
  <c r="J31" i="119"/>
  <c r="K31" i="119" s="1"/>
  <c r="J30" i="119"/>
  <c r="K30" i="119" s="1"/>
  <c r="J29" i="119"/>
  <c r="K29" i="119" s="1"/>
  <c r="J28" i="119"/>
  <c r="K28" i="119" s="1"/>
  <c r="J27" i="119"/>
  <c r="K27" i="119" s="1"/>
  <c r="J26" i="119"/>
  <c r="K26" i="119" s="1"/>
  <c r="J25" i="119"/>
  <c r="K25" i="119" s="1"/>
  <c r="J24" i="119"/>
  <c r="K24" i="119" s="1"/>
  <c r="J23" i="119"/>
  <c r="K23" i="119" s="1"/>
  <c r="J22" i="119"/>
  <c r="K22" i="119" s="1"/>
  <c r="J21" i="119"/>
  <c r="K21" i="119" s="1"/>
  <c r="J20" i="119"/>
  <c r="K20" i="119" s="1"/>
  <c r="J19" i="119"/>
  <c r="K19" i="119" s="1"/>
  <c r="J18" i="119"/>
  <c r="K18" i="119" s="1"/>
  <c r="J17" i="119"/>
  <c r="K17" i="119" s="1"/>
  <c r="J16" i="119"/>
  <c r="K16" i="119" s="1"/>
  <c r="J15" i="119"/>
  <c r="K15" i="119" s="1"/>
  <c r="J14" i="119"/>
  <c r="K14" i="119" s="1"/>
  <c r="J13" i="119"/>
  <c r="K13" i="119" s="1"/>
  <c r="J12" i="119"/>
  <c r="K12" i="119" s="1"/>
  <c r="J11" i="119"/>
  <c r="K11" i="119" s="1"/>
  <c r="J10" i="119"/>
  <c r="K10" i="119" s="1"/>
  <c r="J9" i="119"/>
  <c r="K9" i="119" s="1"/>
  <c r="J8" i="119"/>
  <c r="K8" i="119" s="1"/>
  <c r="A8" i="119"/>
  <c r="A9" i="119" s="1"/>
  <c r="A10" i="119" s="1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A37" i="119" s="1"/>
  <c r="J7" i="119"/>
  <c r="K7" i="119" s="1"/>
  <c r="J34" i="24"/>
  <c r="K34" i="24" s="1"/>
  <c r="J33" i="24"/>
  <c r="K33" i="24" s="1"/>
  <c r="J32" i="24"/>
  <c r="K32" i="24" s="1"/>
  <c r="J31" i="24"/>
  <c r="K31" i="24" s="1"/>
  <c r="J30" i="24"/>
  <c r="K30" i="24" s="1"/>
  <c r="J29" i="24"/>
  <c r="K29" i="24" s="1"/>
  <c r="J28" i="24"/>
  <c r="K28" i="24" s="1"/>
  <c r="J27" i="24"/>
  <c r="K27" i="24" s="1"/>
  <c r="J26" i="24"/>
  <c r="K26" i="24" s="1"/>
  <c r="J25" i="24"/>
  <c r="K25" i="24" s="1"/>
  <c r="J24" i="24"/>
  <c r="K24" i="24" s="1"/>
  <c r="J23" i="24"/>
  <c r="K23" i="24" s="1"/>
  <c r="J22" i="24"/>
  <c r="K22" i="24" s="1"/>
  <c r="J21" i="24"/>
  <c r="K21" i="24" s="1"/>
  <c r="J20" i="24"/>
  <c r="K20" i="24" s="1"/>
  <c r="J19" i="24"/>
  <c r="K19" i="24" s="1"/>
  <c r="J18" i="24"/>
  <c r="K18" i="24" s="1"/>
  <c r="J17" i="24"/>
  <c r="K17" i="24" s="1"/>
  <c r="J16" i="24"/>
  <c r="K16" i="24" s="1"/>
  <c r="J15" i="24"/>
  <c r="K15" i="24" s="1"/>
  <c r="J14" i="24"/>
  <c r="K14" i="24" s="1"/>
  <c r="J13" i="24"/>
  <c r="K13" i="24" s="1"/>
  <c r="J12" i="24"/>
  <c r="K12" i="24" s="1"/>
  <c r="J11" i="24"/>
  <c r="K11" i="24" s="1"/>
  <c r="J10" i="24"/>
  <c r="K10" i="24" s="1"/>
  <c r="J9" i="24"/>
  <c r="K9" i="24" s="1"/>
  <c r="J8" i="24"/>
  <c r="K8" i="24" s="1"/>
  <c r="A8" i="24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J7" i="24"/>
  <c r="K7" i="24" s="1"/>
  <c r="J34" i="23"/>
  <c r="K34" i="23" s="1"/>
  <c r="J33" i="23"/>
  <c r="K33" i="23" s="1"/>
  <c r="J32" i="23"/>
  <c r="K32" i="23" s="1"/>
  <c r="J31" i="23"/>
  <c r="K31" i="23" s="1"/>
  <c r="J30" i="23"/>
  <c r="K30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3" i="23"/>
  <c r="K13" i="23" s="1"/>
  <c r="J12" i="23"/>
  <c r="K12" i="23" s="1"/>
  <c r="J11" i="23"/>
  <c r="K11" i="23" s="1"/>
  <c r="J10" i="23"/>
  <c r="K10" i="23" s="1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J8" i="23"/>
  <c r="K8" i="23" s="1"/>
  <c r="D8" i="23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D37" i="23" s="1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J7" i="23"/>
  <c r="K7" i="23" s="1"/>
  <c r="J34" i="17"/>
  <c r="K34" i="17" s="1"/>
  <c r="J33" i="17"/>
  <c r="K33" i="17" s="1"/>
  <c r="J32" i="17"/>
  <c r="K32" i="17" s="1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K26" i="17" s="1"/>
  <c r="J25" i="17"/>
  <c r="K25" i="17" s="1"/>
  <c r="J24" i="17"/>
  <c r="K24" i="17" s="1"/>
  <c r="J23" i="17"/>
  <c r="K23" i="17" s="1"/>
  <c r="J22" i="17"/>
  <c r="K22" i="17" s="1"/>
  <c r="J21" i="17"/>
  <c r="K21" i="17" s="1"/>
  <c r="J20" i="17"/>
  <c r="K20" i="17" s="1"/>
  <c r="J19" i="17"/>
  <c r="K19" i="17" s="1"/>
  <c r="J18" i="17"/>
  <c r="K18" i="17" s="1"/>
  <c r="J17" i="17"/>
  <c r="K17" i="17" s="1"/>
  <c r="J16" i="17"/>
  <c r="K16" i="17" s="1"/>
  <c r="J15" i="17"/>
  <c r="K15" i="17" s="1"/>
  <c r="J14" i="17"/>
  <c r="K14" i="17" s="1"/>
  <c r="J13" i="17"/>
  <c r="K13" i="17" s="1"/>
  <c r="J12" i="17"/>
  <c r="K12" i="17" s="1"/>
  <c r="J11" i="17"/>
  <c r="K11" i="17" s="1"/>
  <c r="J10" i="17"/>
  <c r="K10" i="17" s="1"/>
  <c r="J9" i="17"/>
  <c r="K9" i="17" s="1"/>
  <c r="J8" i="17"/>
  <c r="K8" i="17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J7" i="17"/>
  <c r="J34" i="111"/>
  <c r="K34" i="111" s="1"/>
  <c r="J33" i="111"/>
  <c r="K33" i="111" s="1"/>
  <c r="J32" i="111"/>
  <c r="K32" i="111" s="1"/>
  <c r="J31" i="111"/>
  <c r="K31" i="111" s="1"/>
  <c r="J30" i="111"/>
  <c r="K30" i="111" s="1"/>
  <c r="J29" i="111"/>
  <c r="K29" i="111" s="1"/>
  <c r="J28" i="111"/>
  <c r="K28" i="111" s="1"/>
  <c r="J27" i="111"/>
  <c r="K27" i="111" s="1"/>
  <c r="J26" i="111"/>
  <c r="K26" i="111" s="1"/>
  <c r="J25" i="111"/>
  <c r="K25" i="111" s="1"/>
  <c r="J24" i="111"/>
  <c r="K24" i="111" s="1"/>
  <c r="J23" i="111"/>
  <c r="K23" i="111" s="1"/>
  <c r="J22" i="111"/>
  <c r="K22" i="111" s="1"/>
  <c r="J21" i="111"/>
  <c r="K21" i="111" s="1"/>
  <c r="J20" i="111"/>
  <c r="K20" i="111" s="1"/>
  <c r="J19" i="111"/>
  <c r="K19" i="111" s="1"/>
  <c r="J18" i="111"/>
  <c r="K18" i="111" s="1"/>
  <c r="J17" i="111"/>
  <c r="K17" i="111" s="1"/>
  <c r="J16" i="111"/>
  <c r="K16" i="111" s="1"/>
  <c r="J15" i="111"/>
  <c r="K15" i="111" s="1"/>
  <c r="J14" i="111"/>
  <c r="K14" i="111" s="1"/>
  <c r="J13" i="111"/>
  <c r="K13" i="111" s="1"/>
  <c r="J12" i="111"/>
  <c r="K12" i="111" s="1"/>
  <c r="J11" i="111"/>
  <c r="K11" i="111" s="1"/>
  <c r="J8" i="111"/>
  <c r="K8" i="111" s="1"/>
  <c r="A8" i="111"/>
  <c r="A9" i="111" s="1"/>
  <c r="A10" i="111" s="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37" i="111" s="1"/>
  <c r="J7" i="111"/>
  <c r="K7" i="111" s="1"/>
  <c r="J34" i="109"/>
  <c r="K34" i="109" s="1"/>
  <c r="J33" i="109"/>
  <c r="K33" i="109" s="1"/>
  <c r="J32" i="109"/>
  <c r="K32" i="109" s="1"/>
  <c r="J31" i="109"/>
  <c r="K31" i="109" s="1"/>
  <c r="J30" i="109"/>
  <c r="K30" i="109" s="1"/>
  <c r="J29" i="109"/>
  <c r="K29" i="109" s="1"/>
  <c r="J28" i="109"/>
  <c r="K28" i="109" s="1"/>
  <c r="J27" i="109"/>
  <c r="K27" i="109" s="1"/>
  <c r="J26" i="109"/>
  <c r="K26" i="109" s="1"/>
  <c r="J25" i="109"/>
  <c r="K25" i="109" s="1"/>
  <c r="J24" i="109"/>
  <c r="K24" i="109" s="1"/>
  <c r="J23" i="109"/>
  <c r="K23" i="109" s="1"/>
  <c r="J22" i="109"/>
  <c r="K22" i="109" s="1"/>
  <c r="J21" i="109"/>
  <c r="K21" i="109" s="1"/>
  <c r="J20" i="109"/>
  <c r="K20" i="109" s="1"/>
  <c r="J18" i="109"/>
  <c r="K18" i="109" s="1"/>
  <c r="J17" i="109"/>
  <c r="K17" i="109" s="1"/>
  <c r="J16" i="109"/>
  <c r="K16" i="109" s="1"/>
  <c r="J15" i="109"/>
  <c r="K15" i="109" s="1"/>
  <c r="J14" i="109"/>
  <c r="K14" i="109" s="1"/>
  <c r="J13" i="109"/>
  <c r="K13" i="109" s="1"/>
  <c r="J12" i="109"/>
  <c r="K12" i="109" s="1"/>
  <c r="J11" i="109"/>
  <c r="K11" i="109" s="1"/>
  <c r="J10" i="109"/>
  <c r="K10" i="109" s="1"/>
  <c r="J9" i="109"/>
  <c r="K9" i="109" s="1"/>
  <c r="J8" i="109"/>
  <c r="K8" i="109" s="1"/>
  <c r="A8" i="109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J7" i="109"/>
  <c r="K7" i="109" s="1"/>
  <c r="J33" i="117"/>
  <c r="K33" i="117" s="1"/>
  <c r="J32" i="117"/>
  <c r="K32" i="117" s="1"/>
  <c r="J31" i="117"/>
  <c r="K31" i="117" s="1"/>
  <c r="J30" i="117"/>
  <c r="K30" i="117" s="1"/>
  <c r="J29" i="117"/>
  <c r="K29" i="117" s="1"/>
  <c r="J28" i="117"/>
  <c r="K28" i="117" s="1"/>
  <c r="J27" i="117"/>
  <c r="K27" i="117" s="1"/>
  <c r="J26" i="117"/>
  <c r="K26" i="117" s="1"/>
  <c r="J25" i="117"/>
  <c r="K25" i="117" s="1"/>
  <c r="J24" i="117"/>
  <c r="K24" i="117" s="1"/>
  <c r="J23" i="117"/>
  <c r="K23" i="117" s="1"/>
  <c r="J22" i="117"/>
  <c r="K22" i="117" s="1"/>
  <c r="J21" i="117"/>
  <c r="K21" i="117" s="1"/>
  <c r="J20" i="117"/>
  <c r="K20" i="117" s="1"/>
  <c r="J19" i="117"/>
  <c r="K19" i="117" s="1"/>
  <c r="J18" i="117"/>
  <c r="K18" i="117" s="1"/>
  <c r="J17" i="117"/>
  <c r="K17" i="117" s="1"/>
  <c r="J16" i="117"/>
  <c r="K16" i="117" s="1"/>
  <c r="J15" i="117"/>
  <c r="K15" i="117" s="1"/>
  <c r="J14" i="117"/>
  <c r="K14" i="117" s="1"/>
  <c r="J13" i="117"/>
  <c r="K13" i="117" s="1"/>
  <c r="J12" i="117"/>
  <c r="K12" i="117" s="1"/>
  <c r="J11" i="117"/>
  <c r="K11" i="117" s="1"/>
  <c r="J10" i="117"/>
  <c r="K10" i="117" s="1"/>
  <c r="J9" i="117"/>
  <c r="K9" i="117" s="1"/>
  <c r="J8" i="117"/>
  <c r="K8" i="117" s="1"/>
  <c r="A8" i="117"/>
  <c r="A9" i="117" s="1"/>
  <c r="A10" i="117" s="1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A37" i="117" s="1"/>
  <c r="J7" i="117"/>
  <c r="K7" i="117" s="1"/>
  <c r="J33" i="121"/>
  <c r="K33" i="121" s="1"/>
  <c r="J32" i="121"/>
  <c r="K32" i="121" s="1"/>
  <c r="J31" i="121"/>
  <c r="K31" i="121" s="1"/>
  <c r="J30" i="121"/>
  <c r="K30" i="121" s="1"/>
  <c r="J29" i="121"/>
  <c r="K29" i="121" s="1"/>
  <c r="J28" i="121"/>
  <c r="K28" i="121" s="1"/>
  <c r="J27" i="121"/>
  <c r="K27" i="121" s="1"/>
  <c r="J26" i="121"/>
  <c r="K26" i="121" s="1"/>
  <c r="J25" i="121"/>
  <c r="K25" i="121" s="1"/>
  <c r="J24" i="121"/>
  <c r="K24" i="121" s="1"/>
  <c r="J23" i="121"/>
  <c r="K23" i="121" s="1"/>
  <c r="J22" i="121"/>
  <c r="K22" i="121" s="1"/>
  <c r="J21" i="121"/>
  <c r="K21" i="121" s="1"/>
  <c r="J20" i="121"/>
  <c r="K20" i="121" s="1"/>
  <c r="J19" i="121"/>
  <c r="K19" i="121" s="1"/>
  <c r="J18" i="121"/>
  <c r="K18" i="121" s="1"/>
  <c r="J17" i="121"/>
  <c r="K17" i="121" s="1"/>
  <c r="J16" i="121"/>
  <c r="K16" i="121" s="1"/>
  <c r="J15" i="121"/>
  <c r="K15" i="121" s="1"/>
  <c r="J14" i="121"/>
  <c r="K14" i="121" s="1"/>
  <c r="J13" i="121"/>
  <c r="K13" i="121" s="1"/>
  <c r="J12" i="121"/>
  <c r="K12" i="121" s="1"/>
  <c r="J11" i="121"/>
  <c r="K11" i="121" s="1"/>
  <c r="J10" i="121"/>
  <c r="K10" i="121" s="1"/>
  <c r="J9" i="121"/>
  <c r="K9" i="121" s="1"/>
  <c r="J8" i="121"/>
  <c r="K8" i="121" s="1"/>
  <c r="A8" i="121"/>
  <c r="A9" i="121" s="1"/>
  <c r="A10" i="121" s="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A37" i="121" s="1"/>
  <c r="J7" i="121"/>
  <c r="K7" i="121" s="1"/>
  <c r="J34" i="124"/>
  <c r="K34" i="124" s="1"/>
  <c r="J33" i="124"/>
  <c r="K33" i="124" s="1"/>
  <c r="J32" i="124"/>
  <c r="K32" i="124" s="1"/>
  <c r="J31" i="124"/>
  <c r="K31" i="124" s="1"/>
  <c r="J30" i="124"/>
  <c r="K30" i="124" s="1"/>
  <c r="J29" i="124"/>
  <c r="K29" i="124" s="1"/>
  <c r="J28" i="124"/>
  <c r="K28" i="124" s="1"/>
  <c r="J27" i="124"/>
  <c r="K27" i="124" s="1"/>
  <c r="J26" i="124"/>
  <c r="K26" i="124" s="1"/>
  <c r="J25" i="124"/>
  <c r="K25" i="124" s="1"/>
  <c r="J23" i="124"/>
  <c r="K23" i="124" s="1"/>
  <c r="J22" i="124"/>
  <c r="K22" i="124" s="1"/>
  <c r="J21" i="124"/>
  <c r="K21" i="124" s="1"/>
  <c r="J20" i="124"/>
  <c r="K20" i="124" s="1"/>
  <c r="J19" i="124"/>
  <c r="K19" i="124" s="1"/>
  <c r="J18" i="124"/>
  <c r="K18" i="124" s="1"/>
  <c r="J17" i="124"/>
  <c r="K17" i="124" s="1"/>
  <c r="J16" i="124"/>
  <c r="K16" i="124" s="1"/>
  <c r="J15" i="124"/>
  <c r="K15" i="124" s="1"/>
  <c r="J14" i="124"/>
  <c r="K14" i="124" s="1"/>
  <c r="J13" i="124"/>
  <c r="K13" i="124" s="1"/>
  <c r="J12" i="124"/>
  <c r="K12" i="124" s="1"/>
  <c r="J11" i="124"/>
  <c r="K11" i="124" s="1"/>
  <c r="J10" i="124"/>
  <c r="K10" i="124" s="1"/>
  <c r="J9" i="124"/>
  <c r="K9" i="124" s="1"/>
  <c r="J8" i="124"/>
  <c r="K8" i="124" s="1"/>
  <c r="A8" i="124"/>
  <c r="A9" i="124" s="1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A37" i="124" s="1"/>
  <c r="J7" i="124"/>
  <c r="K7" i="124" s="1"/>
  <c r="J33" i="125"/>
  <c r="K33" i="125" s="1"/>
  <c r="J31" i="125"/>
  <c r="K31" i="125" s="1"/>
  <c r="J30" i="125"/>
  <c r="K30" i="125" s="1"/>
  <c r="J29" i="125"/>
  <c r="K29" i="125" s="1"/>
  <c r="J28" i="125"/>
  <c r="K28" i="125" s="1"/>
  <c r="J27" i="125"/>
  <c r="K27" i="125" s="1"/>
  <c r="J26" i="125"/>
  <c r="K26" i="125" s="1"/>
  <c r="J25" i="125"/>
  <c r="K25" i="125" s="1"/>
  <c r="J8" i="125"/>
  <c r="K8" i="125" s="1"/>
  <c r="A8" i="125"/>
  <c r="A9" i="125" s="1"/>
  <c r="A10" i="125" s="1"/>
  <c r="A11" i="125" s="1"/>
  <c r="A12" i="125" s="1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J7" i="125"/>
  <c r="K7" i="125" s="1"/>
  <c r="J36" i="123"/>
  <c r="K36" i="123" s="1"/>
  <c r="J35" i="123"/>
  <c r="K35" i="123" s="1"/>
  <c r="J34" i="123"/>
  <c r="K34" i="123" s="1"/>
  <c r="J33" i="123"/>
  <c r="K33" i="123" s="1"/>
  <c r="J32" i="123"/>
  <c r="K32" i="123" s="1"/>
  <c r="J31" i="123"/>
  <c r="K31" i="123" s="1"/>
  <c r="J30" i="123"/>
  <c r="K30" i="123" s="1"/>
  <c r="J29" i="123"/>
  <c r="K29" i="123" s="1"/>
  <c r="J28" i="123"/>
  <c r="K28" i="123" s="1"/>
  <c r="J27" i="123"/>
  <c r="K27" i="123" s="1"/>
  <c r="J26" i="123"/>
  <c r="K26" i="123" s="1"/>
  <c r="J25" i="123"/>
  <c r="K25" i="123" s="1"/>
  <c r="J24" i="123"/>
  <c r="K24" i="123" s="1"/>
  <c r="J23" i="123"/>
  <c r="K23" i="123" s="1"/>
  <c r="J22" i="123"/>
  <c r="K22" i="123" s="1"/>
  <c r="J21" i="123"/>
  <c r="K21" i="123" s="1"/>
  <c r="J20" i="123"/>
  <c r="K20" i="123" s="1"/>
  <c r="J19" i="123"/>
  <c r="K19" i="123" s="1"/>
  <c r="J18" i="123"/>
  <c r="K18" i="123" s="1"/>
  <c r="J17" i="123"/>
  <c r="K17" i="123" s="1"/>
  <c r="J16" i="123"/>
  <c r="K16" i="123" s="1"/>
  <c r="J15" i="123"/>
  <c r="K15" i="123" s="1"/>
  <c r="J14" i="123"/>
  <c r="K14" i="123" s="1"/>
  <c r="J13" i="123"/>
  <c r="K13" i="123" s="1"/>
  <c r="J12" i="123"/>
  <c r="K12" i="123" s="1"/>
  <c r="J11" i="123"/>
  <c r="K11" i="123" s="1"/>
  <c r="J10" i="123"/>
  <c r="K10" i="123" s="1"/>
  <c r="J9" i="123"/>
  <c r="K9" i="123" s="1"/>
  <c r="J8" i="123"/>
  <c r="K8" i="123" s="1"/>
  <c r="A8" i="123"/>
  <c r="A9" i="123" s="1"/>
  <c r="A10" i="123" s="1"/>
  <c r="A11" i="123" s="1"/>
  <c r="A12" i="123" s="1"/>
  <c r="A13" i="123" s="1"/>
  <c r="A14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A26" i="123" s="1"/>
  <c r="A27" i="123" s="1"/>
  <c r="A28" i="123" s="1"/>
  <c r="A29" i="123" s="1"/>
  <c r="A30" i="123" s="1"/>
  <c r="A31" i="123" s="1"/>
  <c r="A32" i="123" s="1"/>
  <c r="A33" i="123" s="1"/>
  <c r="A34" i="123" s="1"/>
  <c r="A35" i="123" s="1"/>
  <c r="A36" i="123" s="1"/>
  <c r="J7" i="123"/>
  <c r="L40" i="27"/>
  <c r="L38" i="87" s="1"/>
  <c r="L47" i="87" s="1"/>
  <c r="K40" i="27"/>
  <c r="J40" i="27"/>
  <c r="I40" i="27"/>
  <c r="H40" i="27"/>
  <c r="G40" i="27"/>
  <c r="F40" i="27"/>
  <c r="E40" i="27"/>
  <c r="D40" i="27"/>
  <c r="C34" i="27"/>
  <c r="C33" i="27"/>
  <c r="C32" i="27"/>
  <c r="C31" i="27"/>
  <c r="C30" i="27"/>
  <c r="C29" i="27"/>
  <c r="C28" i="27"/>
  <c r="C27" i="27"/>
  <c r="C26" i="27"/>
  <c r="C25" i="27"/>
  <c r="C24" i="27"/>
  <c r="E1" i="27"/>
  <c r="F1" i="27" s="1"/>
  <c r="G1" i="27" s="1"/>
  <c r="H1" i="27" s="1"/>
  <c r="I1" i="27" s="1"/>
  <c r="J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B3" i="3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A3" i="31"/>
  <c r="C3" i="31" s="1"/>
  <c r="D2" i="31"/>
  <c r="C2" i="31"/>
  <c r="AZ40" i="60"/>
  <c r="AZ41" i="60" s="1"/>
  <c r="AW40" i="60"/>
  <c r="AW41" i="60" s="1"/>
  <c r="AT40" i="60"/>
  <c r="AT41" i="60" s="1"/>
  <c r="AQ40" i="60"/>
  <c r="AQ41" i="60" s="1"/>
  <c r="AN40" i="60"/>
  <c r="AN41" i="60" s="1"/>
  <c r="AK40" i="60"/>
  <c r="AK41" i="60" s="1"/>
  <c r="AH40" i="60"/>
  <c r="AH41" i="60" s="1"/>
  <c r="AE40" i="60"/>
  <c r="AE41" i="60" s="1"/>
  <c r="AB40" i="60"/>
  <c r="AB41" i="60" s="1"/>
  <c r="Y40" i="60"/>
  <c r="Y41" i="60" s="1"/>
  <c r="V40" i="60"/>
  <c r="V41" i="60" s="1"/>
  <c r="S40" i="60"/>
  <c r="S41" i="60" s="1"/>
  <c r="P40" i="60"/>
  <c r="P41" i="60" s="1"/>
  <c r="M40" i="60"/>
  <c r="M41" i="60" s="1"/>
  <c r="K40" i="60"/>
  <c r="K41" i="60" s="1"/>
  <c r="J40" i="60"/>
  <c r="J41" i="60" s="1"/>
  <c r="I37" i="60"/>
  <c r="G37" i="60"/>
  <c r="I36" i="60"/>
  <c r="G36" i="60"/>
  <c r="I35" i="60"/>
  <c r="G35" i="60"/>
  <c r="I34" i="60"/>
  <c r="G34" i="60"/>
  <c r="I33" i="60"/>
  <c r="G33" i="60"/>
  <c r="I32" i="60"/>
  <c r="G32" i="60"/>
  <c r="I31" i="60"/>
  <c r="G31" i="60"/>
  <c r="I30" i="60"/>
  <c r="G30" i="60"/>
  <c r="I29" i="60"/>
  <c r="G29" i="60"/>
  <c r="I28" i="60"/>
  <c r="G28" i="60"/>
  <c r="I27" i="60"/>
  <c r="G27" i="60"/>
  <c r="I26" i="60"/>
  <c r="G26" i="60"/>
  <c r="I25" i="60"/>
  <c r="G25" i="60"/>
  <c r="I24" i="60"/>
  <c r="G24" i="60"/>
  <c r="I23" i="60"/>
  <c r="G23" i="60"/>
  <c r="I22" i="60"/>
  <c r="G22" i="60"/>
  <c r="I21" i="60"/>
  <c r="G21" i="60"/>
  <c r="I20" i="60"/>
  <c r="G20" i="60"/>
  <c r="I19" i="60"/>
  <c r="G19" i="60"/>
  <c r="I18" i="60"/>
  <c r="G18" i="60"/>
  <c r="I17" i="60"/>
  <c r="G17" i="60"/>
  <c r="I16" i="60"/>
  <c r="G16" i="60"/>
  <c r="I15" i="60"/>
  <c r="G15" i="60"/>
  <c r="I14" i="60"/>
  <c r="G14" i="60"/>
  <c r="I13" i="60"/>
  <c r="G13" i="60"/>
  <c r="I12" i="60"/>
  <c r="G12" i="60"/>
  <c r="I11" i="60"/>
  <c r="G11" i="60"/>
  <c r="I10" i="60"/>
  <c r="G10" i="60"/>
  <c r="I9" i="60"/>
  <c r="G9" i="60"/>
  <c r="A9" i="60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I8" i="60"/>
  <c r="G8" i="60"/>
  <c r="B4" i="60"/>
  <c r="B8" i="60" s="1"/>
  <c r="B6" i="87"/>
  <c r="Z1" i="27" l="1"/>
  <c r="AA1" i="27" s="1"/>
  <c r="AB1" i="27" s="1"/>
  <c r="AC1" i="27" s="1"/>
  <c r="AD1" i="27" s="1"/>
  <c r="AF1" i="27" s="1"/>
  <c r="AE1" i="27"/>
  <c r="K7" i="17"/>
  <c r="L39" i="87"/>
  <c r="K28" i="65"/>
  <c r="K27" i="65"/>
  <c r="K26" i="65"/>
  <c r="K25" i="65"/>
  <c r="B7" i="87"/>
  <c r="B8" i="87" s="1"/>
  <c r="C6" i="87"/>
  <c r="D38" i="87"/>
  <c r="Q38" i="126"/>
  <c r="A36" i="23"/>
  <c r="A37" i="23" s="1"/>
  <c r="A31" i="125"/>
  <c r="A34" i="125"/>
  <c r="D17" i="60"/>
  <c r="L18" i="25"/>
  <c r="L28" i="25"/>
  <c r="L31" i="25"/>
  <c r="A19" i="109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L15" i="25"/>
  <c r="D3" i="31"/>
  <c r="A6" i="87"/>
  <c r="A4" i="31"/>
  <c r="A5" i="31" s="1"/>
  <c r="A6" i="31" s="1"/>
  <c r="A7" i="31" s="1"/>
  <c r="M14" i="25"/>
  <c r="L20" i="25"/>
  <c r="J39" i="96"/>
  <c r="L30" i="25"/>
  <c r="L36" i="25"/>
  <c r="K8" i="95"/>
  <c r="M10" i="25"/>
  <c r="L24" i="25"/>
  <c r="L27" i="25"/>
  <c r="L34" i="25"/>
  <c r="P25" i="122"/>
  <c r="J39" i="84"/>
  <c r="L11" i="25"/>
  <c r="J39" i="81"/>
  <c r="L22" i="25"/>
  <c r="L25" i="25"/>
  <c r="L35" i="25"/>
  <c r="K7" i="71"/>
  <c r="D9" i="48"/>
  <c r="J39" i="83"/>
  <c r="K7" i="95"/>
  <c r="L12" i="25"/>
  <c r="L32" i="25"/>
  <c r="J39" i="76"/>
  <c r="L9" i="25"/>
  <c r="L19" i="25"/>
  <c r="L26" i="25"/>
  <c r="L29" i="25"/>
  <c r="O19" i="118"/>
  <c r="L16" i="25"/>
  <c r="L23" i="25"/>
  <c r="J39" i="90"/>
  <c r="K19" i="95"/>
  <c r="K23" i="95"/>
  <c r="K27" i="95"/>
  <c r="K31" i="95"/>
  <c r="L13" i="25"/>
  <c r="L19" i="101"/>
  <c r="A38" i="75"/>
  <c r="K4" i="104"/>
  <c r="J39" i="123"/>
  <c r="M17" i="25"/>
  <c r="L17" i="25"/>
  <c r="P4" i="78"/>
  <c r="O65" i="78"/>
  <c r="J39" i="25"/>
  <c r="M7" i="25"/>
  <c r="L7" i="25"/>
  <c r="K16" i="95"/>
  <c r="K20" i="95"/>
  <c r="K24" i="95"/>
  <c r="K28" i="95"/>
  <c r="K32" i="95"/>
  <c r="J39" i="82"/>
  <c r="K39" i="82"/>
  <c r="K40" i="82" s="1"/>
  <c r="J40" i="104"/>
  <c r="J39" i="110"/>
  <c r="K40" i="104"/>
  <c r="K41" i="104" s="1"/>
  <c r="P11" i="18"/>
  <c r="N39" i="18"/>
  <c r="K7" i="123"/>
  <c r="K39" i="110"/>
  <c r="K40" i="110" s="1"/>
  <c r="K4" i="110"/>
  <c r="K4" i="82"/>
  <c r="M33" i="25"/>
  <c r="L33" i="25"/>
  <c r="J39" i="70"/>
  <c r="L8" i="25"/>
  <c r="L21" i="25"/>
  <c r="L37" i="25"/>
  <c r="J39" i="73"/>
  <c r="K7" i="73"/>
  <c r="K33" i="95"/>
  <c r="L4" i="69"/>
  <c r="K4" i="70"/>
  <c r="K39" i="70"/>
  <c r="K40" i="70" s="1"/>
  <c r="K7" i="36"/>
  <c r="K39" i="36" s="1"/>
  <c r="K40" i="36" s="1"/>
  <c r="J39" i="36"/>
  <c r="P8" i="79"/>
  <c r="P55" i="79" s="1"/>
  <c r="R8" i="79"/>
  <c r="J39" i="3"/>
  <c r="K7" i="3"/>
  <c r="K39" i="3" s="1"/>
  <c r="K40" i="3" s="1"/>
  <c r="J39" i="69"/>
  <c r="K39" i="69"/>
  <c r="K40" i="69" s="1"/>
  <c r="O14" i="68"/>
  <c r="Q55" i="79"/>
  <c r="F10" i="48"/>
  <c r="D10" i="48"/>
  <c r="K8" i="83"/>
  <c r="K4" i="83" s="1"/>
  <c r="K8" i="90"/>
  <c r="K4" i="90" s="1"/>
  <c r="K7" i="84"/>
  <c r="K7" i="81"/>
  <c r="K7" i="76"/>
  <c r="K7" i="96"/>
  <c r="K23" i="48"/>
  <c r="J39" i="98"/>
  <c r="K7" i="98"/>
  <c r="K11" i="48"/>
  <c r="K16" i="48"/>
  <c r="K25" i="48"/>
  <c r="K21" i="48"/>
  <c r="K30" i="48"/>
  <c r="K12" i="48"/>
  <c r="K17" i="48"/>
  <c r="K29" i="48"/>
  <c r="K20" i="48"/>
  <c r="K34" i="48"/>
  <c r="K22" i="48"/>
  <c r="K31" i="48"/>
  <c r="K8" i="48"/>
  <c r="K13" i="48"/>
  <c r="K18" i="48"/>
  <c r="K27" i="48"/>
  <c r="K32" i="48"/>
  <c r="K10" i="48"/>
  <c r="K15" i="48"/>
  <c r="K9" i="48"/>
  <c r="K14" i="48"/>
  <c r="K24" i="48"/>
  <c r="K28" i="48"/>
  <c r="K33" i="48"/>
  <c r="K19" i="48"/>
  <c r="J40" i="48"/>
  <c r="R12" i="79"/>
  <c r="R15" i="79"/>
  <c r="R18" i="79"/>
  <c r="P24" i="79"/>
  <c r="R21" i="79"/>
  <c r="R24" i="79"/>
  <c r="P13" i="79"/>
  <c r="P9" i="79"/>
  <c r="M2" i="79"/>
  <c r="P16" i="79"/>
  <c r="R23" i="79"/>
  <c r="M55" i="79"/>
  <c r="P20" i="79"/>
  <c r="P22" i="79"/>
  <c r="O25" i="79"/>
  <c r="P15" i="79"/>
  <c r="P25" i="79"/>
  <c r="R20" i="79"/>
  <c r="J39" i="51"/>
  <c r="J40" i="66"/>
  <c r="K4" i="8"/>
  <c r="J39" i="75"/>
  <c r="J39" i="46"/>
  <c r="J39" i="14"/>
  <c r="J39" i="16"/>
  <c r="K4" i="44"/>
  <c r="K40" i="44"/>
  <c r="K41" i="44" s="1"/>
  <c r="J42" i="80"/>
  <c r="J41" i="112"/>
  <c r="J42" i="38"/>
  <c r="K4" i="85"/>
  <c r="K39" i="85"/>
  <c r="K40" i="85" s="1"/>
  <c r="J39" i="85"/>
  <c r="J40" i="57"/>
  <c r="K4" i="24"/>
  <c r="J40" i="17"/>
  <c r="J41" i="111"/>
  <c r="J41" i="121"/>
  <c r="J40" i="124"/>
  <c r="J9" i="125"/>
  <c r="K9" i="125" s="1"/>
  <c r="A6" i="86"/>
  <c r="B10" i="86" s="1"/>
  <c r="AV8" i="60"/>
  <c r="AX8" i="60" s="1"/>
  <c r="AD8" i="60"/>
  <c r="AF8" i="60" s="1"/>
  <c r="AJ8" i="60"/>
  <c r="AL8" i="60" s="1"/>
  <c r="AG8" i="60"/>
  <c r="AI8" i="60" s="1"/>
  <c r="AA8" i="60"/>
  <c r="AC8" i="60" s="1"/>
  <c r="X8" i="60"/>
  <c r="Z8" i="60" s="1"/>
  <c r="D30" i="60"/>
  <c r="D8" i="60"/>
  <c r="D33" i="60"/>
  <c r="D11" i="60"/>
  <c r="D24" i="60"/>
  <c r="D36" i="60"/>
  <c r="D31" i="60"/>
  <c r="D14" i="60"/>
  <c r="D35" i="60"/>
  <c r="D10" i="60"/>
  <c r="D23" i="60"/>
  <c r="D18" i="60"/>
  <c r="D32" i="60"/>
  <c r="D22" i="60"/>
  <c r="D37" i="60"/>
  <c r="D26" i="60"/>
  <c r="D20" i="60"/>
  <c r="D21" i="60"/>
  <c r="D34" i="60"/>
  <c r="D28" i="60"/>
  <c r="D16" i="60"/>
  <c r="D25" i="60"/>
  <c r="D19" i="60"/>
  <c r="D29" i="60"/>
  <c r="D15" i="60"/>
  <c r="D27" i="60"/>
  <c r="I40" i="60"/>
  <c r="I41" i="60" s="1"/>
  <c r="D13" i="60"/>
  <c r="AS8" i="60"/>
  <c r="O8" i="60"/>
  <c r="AP8" i="60"/>
  <c r="L8" i="60"/>
  <c r="AM8" i="60"/>
  <c r="AY8" i="60"/>
  <c r="U8" i="60"/>
  <c r="B9" i="60"/>
  <c r="D12" i="60"/>
  <c r="D9" i="60"/>
  <c r="R8" i="60"/>
  <c r="G40" i="60"/>
  <c r="G41" i="60" s="1"/>
  <c r="K39" i="92"/>
  <c r="K40" i="92" s="1"/>
  <c r="J39" i="92"/>
  <c r="N57" i="20"/>
  <c r="J39" i="49"/>
  <c r="J39" i="67"/>
  <c r="K39" i="67"/>
  <c r="K40" i="67" s="1"/>
  <c r="J41" i="50"/>
  <c r="K41" i="50"/>
  <c r="K42" i="50" s="1"/>
  <c r="J43" i="88"/>
  <c r="K39" i="22"/>
  <c r="K40" i="22" s="1"/>
  <c r="J39" i="22"/>
  <c r="J40" i="53"/>
  <c r="J40" i="44"/>
  <c r="K4" i="107"/>
  <c r="J41" i="94"/>
  <c r="J40" i="65"/>
  <c r="K40" i="119"/>
  <c r="K41" i="119" s="1"/>
  <c r="J40" i="24"/>
  <c r="J40" i="109"/>
  <c r="K41" i="121"/>
  <c r="K42" i="121" s="1"/>
  <c r="K4" i="92"/>
  <c r="K39" i="91"/>
  <c r="K40" i="91" s="1"/>
  <c r="J39" i="91"/>
  <c r="K4" i="91"/>
  <c r="J39" i="21"/>
  <c r="K4" i="50"/>
  <c r="J39" i="77"/>
  <c r="K39" i="77"/>
  <c r="K40" i="77" s="1"/>
  <c r="K4" i="77"/>
  <c r="K39" i="46"/>
  <c r="K40" i="46" s="1"/>
  <c r="K4" i="46"/>
  <c r="K4" i="22"/>
  <c r="K39" i="64"/>
  <c r="K40" i="64" s="1"/>
  <c r="K4" i="64"/>
  <c r="J39" i="64"/>
  <c r="J39" i="18"/>
  <c r="K39" i="18"/>
  <c r="K40" i="18" s="1"/>
  <c r="K4" i="18"/>
  <c r="K4" i="16"/>
  <c r="K39" i="16"/>
  <c r="K40" i="16" s="1"/>
  <c r="J41" i="19"/>
  <c r="K4" i="61"/>
  <c r="K39" i="61"/>
  <c r="K40" i="61" s="1"/>
  <c r="J39" i="61"/>
  <c r="J39" i="23"/>
  <c r="K4" i="51"/>
  <c r="K39" i="51"/>
  <c r="K40" i="51" s="1"/>
  <c r="K39" i="49"/>
  <c r="K40" i="49" s="1"/>
  <c r="K4" i="67"/>
  <c r="K40" i="66"/>
  <c r="K41" i="66" s="1"/>
  <c r="J39" i="8"/>
  <c r="J36" i="93"/>
  <c r="K42" i="80"/>
  <c r="K43" i="80" s="1"/>
  <c r="K4" i="80"/>
  <c r="J40" i="107"/>
  <c r="J40" i="11"/>
  <c r="K40" i="11"/>
  <c r="K41" i="11" s="1"/>
  <c r="K4" i="11"/>
  <c r="J42" i="43"/>
  <c r="J40" i="119"/>
  <c r="K40" i="17"/>
  <c r="K41" i="17" s="1"/>
  <c r="K40" i="109"/>
  <c r="K4" i="109"/>
  <c r="K4" i="117"/>
  <c r="K40" i="117"/>
  <c r="K41" i="117" s="1"/>
  <c r="J40" i="117"/>
  <c r="C40" i="27"/>
  <c r="K4" i="65" l="1"/>
  <c r="K40" i="65"/>
  <c r="K41" i="65" s="1"/>
  <c r="AG1" i="27"/>
  <c r="AH1" i="27" s="1"/>
  <c r="AI1" i="27" s="1"/>
  <c r="AJ1" i="27" s="1"/>
  <c r="AK1" i="27" s="1"/>
  <c r="AL1" i="27" s="1"/>
  <c r="AM1" i="27" s="1"/>
  <c r="AO1" i="27" s="1"/>
  <c r="AR1" i="27" s="1"/>
  <c r="AS1" i="27" s="1"/>
  <c r="AT1" i="27" s="1"/>
  <c r="AU1" i="27" s="1"/>
  <c r="AW1" i="27" s="1"/>
  <c r="AX1" i="27" s="1"/>
  <c r="AY1" i="27" s="1"/>
  <c r="AZ1" i="27" s="1"/>
  <c r="BA1" i="27" s="1"/>
  <c r="D39" i="87"/>
  <c r="D46" i="87" s="1"/>
  <c r="D47" i="87"/>
  <c r="Q39" i="126"/>
  <c r="R39" i="126" s="1"/>
  <c r="E39" i="126" s="1"/>
  <c r="L46" i="87"/>
  <c r="B9" i="87"/>
  <c r="C8" i="87"/>
  <c r="R38" i="126"/>
  <c r="C7" i="87"/>
  <c r="A10" i="86"/>
  <c r="A32" i="125"/>
  <c r="A35" i="125"/>
  <c r="C6" i="31"/>
  <c r="D6" i="31"/>
  <c r="C5" i="31"/>
  <c r="D4" i="31"/>
  <c r="C4" i="31"/>
  <c r="D5" i="31"/>
  <c r="A21" i="126"/>
  <c r="B11" i="86"/>
  <c r="B12" i="86" s="1"/>
  <c r="C10" i="86"/>
  <c r="K40" i="107"/>
  <c r="K41" i="107" s="1"/>
  <c r="J40" i="95"/>
  <c r="K39" i="71"/>
  <c r="K40" i="71" s="1"/>
  <c r="K4" i="71"/>
  <c r="K4" i="17"/>
  <c r="K4" i="66"/>
  <c r="K39" i="90"/>
  <c r="K40" i="90" s="1"/>
  <c r="K39" i="83"/>
  <c r="K40" i="83" s="1"/>
  <c r="K4" i="96"/>
  <c r="K39" i="96"/>
  <c r="K40" i="96" s="1"/>
  <c r="K39" i="76"/>
  <c r="K40" i="76" s="1"/>
  <c r="K4" i="76"/>
  <c r="K39" i="123"/>
  <c r="K40" i="123" s="1"/>
  <c r="K4" i="123"/>
  <c r="K39" i="81"/>
  <c r="K40" i="81" s="1"/>
  <c r="K4" i="81"/>
  <c r="L39" i="25"/>
  <c r="K39" i="84"/>
  <c r="K40" i="84" s="1"/>
  <c r="K4" i="84"/>
  <c r="M39" i="25"/>
  <c r="M40" i="25" s="1"/>
  <c r="M4" i="25"/>
  <c r="K39" i="73"/>
  <c r="K40" i="73" s="1"/>
  <c r="L7" i="73"/>
  <c r="L4" i="73" s="1"/>
  <c r="A8" i="31"/>
  <c r="D7" i="31"/>
  <c r="C7" i="31"/>
  <c r="K41" i="109" a="1"/>
  <c r="F11" i="48"/>
  <c r="D11" i="48"/>
  <c r="K39" i="8"/>
  <c r="K40" i="8" s="1"/>
  <c r="K4" i="98"/>
  <c r="K39" i="98"/>
  <c r="K40" i="98" s="1"/>
  <c r="K40" i="48"/>
  <c r="K41" i="48" s="1"/>
  <c r="O55" i="79"/>
  <c r="K4" i="119"/>
  <c r="K40" i="24"/>
  <c r="K41" i="24" s="1"/>
  <c r="K4" i="121"/>
  <c r="J11" i="125"/>
  <c r="A8" i="27"/>
  <c r="A4" i="27"/>
  <c r="C4" i="42" s="1"/>
  <c r="D40" i="60"/>
  <c r="D41" i="60" s="1"/>
  <c r="AY9" i="60"/>
  <c r="BA9" i="60" s="1"/>
  <c r="U9" i="60"/>
  <c r="W9" i="60" s="1"/>
  <c r="AV9" i="60"/>
  <c r="R9" i="60"/>
  <c r="T9" i="60" s="1"/>
  <c r="AS9" i="60"/>
  <c r="AU9" i="60" s="1"/>
  <c r="O9" i="60"/>
  <c r="Q9" i="60" s="1"/>
  <c r="AP9" i="60"/>
  <c r="L9" i="60"/>
  <c r="AJ9" i="60"/>
  <c r="AG9" i="60"/>
  <c r="B10" i="60"/>
  <c r="X9" i="60"/>
  <c r="AM9" i="60"/>
  <c r="AO9" i="60" s="1"/>
  <c r="AD9" i="60"/>
  <c r="AA9" i="60"/>
  <c r="W8" i="60"/>
  <c r="T8" i="60"/>
  <c r="BA8" i="60"/>
  <c r="AO8" i="60"/>
  <c r="N8" i="60"/>
  <c r="F8" i="60"/>
  <c r="AR8" i="60"/>
  <c r="H8" i="60"/>
  <c r="Q8" i="60"/>
  <c r="AU8" i="60"/>
  <c r="K41" i="111"/>
  <c r="K42" i="111" s="1"/>
  <c r="K4" i="111"/>
  <c r="K39" i="21"/>
  <c r="K40" i="21" s="1"/>
  <c r="K4" i="21"/>
  <c r="K43" i="88"/>
  <c r="K44" i="88" s="1"/>
  <c r="K4" i="88"/>
  <c r="K4" i="75"/>
  <c r="K39" i="75"/>
  <c r="K40" i="75" s="1"/>
  <c r="K39" i="14"/>
  <c r="K40" i="14" s="1"/>
  <c r="K4" i="14"/>
  <c r="K41" i="19"/>
  <c r="K42" i="19" s="1"/>
  <c r="K4" i="19"/>
  <c r="K42" i="38"/>
  <c r="K43" i="38" s="1"/>
  <c r="K4" i="38"/>
  <c r="K36" i="93"/>
  <c r="K37" i="93" s="1"/>
  <c r="K4" i="93"/>
  <c r="K40" i="53"/>
  <c r="K41" i="53" s="1"/>
  <c r="K4" i="53"/>
  <c r="K4" i="112"/>
  <c r="K41" i="112"/>
  <c r="K42" i="112" s="1"/>
  <c r="K40" i="95"/>
  <c r="K41" i="95" s="1"/>
  <c r="K4" i="95"/>
  <c r="K41" i="94"/>
  <c r="K42" i="94" s="1"/>
  <c r="K4" i="94"/>
  <c r="K42" i="43"/>
  <c r="K43" i="43" s="1"/>
  <c r="K4" i="43"/>
  <c r="K4" i="57"/>
  <c r="K40" i="57"/>
  <c r="K41" i="57" s="1"/>
  <c r="K4" i="23"/>
  <c r="K39" i="23"/>
  <c r="K40" i="23" s="1"/>
  <c r="K40" i="124"/>
  <c r="K41" i="124" s="1"/>
  <c r="K4" i="124"/>
  <c r="BW8" i="27" l="1"/>
  <c r="HA5" i="41" s="1"/>
  <c r="Q43" i="126"/>
  <c r="BD1" i="27"/>
  <c r="BE1" i="27" s="1"/>
  <c r="BF1" i="27" s="1"/>
  <c r="BH1" i="27" s="1"/>
  <c r="BI1" i="27" s="1"/>
  <c r="BJ1" i="27" s="1"/>
  <c r="BK1" i="27" s="1"/>
  <c r="BL1" i="27" s="1"/>
  <c r="BM1" i="27" s="1"/>
  <c r="BO1" i="27" s="1"/>
  <c r="BP1" i="27" s="1"/>
  <c r="BQ1" i="27" s="1"/>
  <c r="BR1" i="27" s="1"/>
  <c r="BS1" i="27" s="1"/>
  <c r="BB1" i="27"/>
  <c r="BC1" i="27" s="1"/>
  <c r="Q40" i="126"/>
  <c r="Q42" i="126" s="1"/>
  <c r="B13" i="86"/>
  <c r="C12" i="86"/>
  <c r="B10" i="87"/>
  <c r="C10" i="87" s="1"/>
  <c r="C9" i="87"/>
  <c r="R40" i="126"/>
  <c r="R42" i="126" s="1"/>
  <c r="R43" i="126"/>
  <c r="E38" i="126"/>
  <c r="B7" i="42"/>
  <c r="C7" i="42"/>
  <c r="E7" i="42" s="1"/>
  <c r="G7" i="42" s="1"/>
  <c r="A33" i="125"/>
  <c r="A37" i="125" s="1"/>
  <c r="A36" i="125"/>
  <c r="BQ8" i="27"/>
  <c r="GG5" i="41" s="1"/>
  <c r="AH8" i="27"/>
  <c r="CC5" i="41" s="1"/>
  <c r="C4" i="44"/>
  <c r="B7" i="44" s="1"/>
  <c r="C7" i="44" s="1"/>
  <c r="C4" i="128"/>
  <c r="B7" i="128" s="1"/>
  <c r="C4" i="127"/>
  <c r="C11" i="86"/>
  <c r="AK8" i="27"/>
  <c r="F12" i="48"/>
  <c r="D12" i="48"/>
  <c r="A9" i="31"/>
  <c r="D8" i="31"/>
  <c r="C8" i="31"/>
  <c r="AL8" i="27"/>
  <c r="C4" i="22"/>
  <c r="B7" i="22" s="1"/>
  <c r="B8" i="22" s="1"/>
  <c r="AC8" i="27"/>
  <c r="C4" i="16"/>
  <c r="B7" i="16" s="1"/>
  <c r="B8" i="16" s="1"/>
  <c r="A9" i="27"/>
  <c r="C4" i="64"/>
  <c r="B7" i="64" s="1"/>
  <c r="B8" i="64" s="1"/>
  <c r="AN8" i="27"/>
  <c r="C4" i="14"/>
  <c r="B7" i="14" s="1"/>
  <c r="B8" i="14" s="1"/>
  <c r="C4" i="124"/>
  <c r="C7" i="124" s="1"/>
  <c r="E7" i="124" s="1"/>
  <c r="G7" i="124" s="1"/>
  <c r="C4" i="3"/>
  <c r="C4" i="13" s="1"/>
  <c r="C4" i="11"/>
  <c r="B7" i="11" s="1"/>
  <c r="E7" i="11" s="1"/>
  <c r="C4" i="121"/>
  <c r="B7" i="121" s="1"/>
  <c r="C4" i="23"/>
  <c r="C4" i="82" s="1"/>
  <c r="C4" i="109"/>
  <c r="C4" i="17"/>
  <c r="B7" i="17" s="1"/>
  <c r="B8" i="17" s="1"/>
  <c r="AD8" i="27"/>
  <c r="BM5" i="41" s="1"/>
  <c r="C4" i="43"/>
  <c r="B8" i="43" s="1"/>
  <c r="B9" i="43" s="1"/>
  <c r="C4" i="46"/>
  <c r="B7" i="46" s="1"/>
  <c r="B8" i="46" s="1"/>
  <c r="C4" i="119"/>
  <c r="C7" i="119" s="1"/>
  <c r="E7" i="119" s="1"/>
  <c r="G7" i="119" s="1"/>
  <c r="A3" i="27"/>
  <c r="C3" i="48" s="1"/>
  <c r="C4" i="8"/>
  <c r="C7" i="8" s="1"/>
  <c r="AJ8" i="27"/>
  <c r="C4" i="19"/>
  <c r="B7" i="19" s="1"/>
  <c r="B8" i="19" s="1"/>
  <c r="C4" i="125"/>
  <c r="B7" i="125" s="1"/>
  <c r="C4" i="18"/>
  <c r="B7" i="18" s="1"/>
  <c r="B8" i="18" s="1"/>
  <c r="J12" i="125"/>
  <c r="K12" i="125" s="1"/>
  <c r="K11" i="125"/>
  <c r="C4" i="123"/>
  <c r="B7" i="123" s="1"/>
  <c r="B8" i="123" s="1"/>
  <c r="C4" i="48"/>
  <c r="B7" i="48" s="1"/>
  <c r="B8" i="48" s="1"/>
  <c r="C4" i="49"/>
  <c r="B7" i="49" s="1"/>
  <c r="B8" i="49" s="1"/>
  <c r="C4" i="24"/>
  <c r="B7" i="24" s="1"/>
  <c r="AB8" i="27"/>
  <c r="BI5" i="41" s="1"/>
  <c r="C4" i="111"/>
  <c r="C7" i="111" s="1"/>
  <c r="E7" i="111" s="1"/>
  <c r="G7" i="111" s="1"/>
  <c r="C4" i="117"/>
  <c r="C7" i="117" s="1"/>
  <c r="E7" i="117" s="1"/>
  <c r="G7" i="117" s="1"/>
  <c r="C4" i="94"/>
  <c r="C4" i="107"/>
  <c r="B7" i="107" s="1"/>
  <c r="C4" i="112"/>
  <c r="B7" i="112" s="1"/>
  <c r="C4" i="110"/>
  <c r="C7" i="110" s="1"/>
  <c r="E7" i="110" s="1"/>
  <c r="G7" i="110" s="1"/>
  <c r="C4" i="95"/>
  <c r="B7" i="95" s="1"/>
  <c r="Z9" i="60"/>
  <c r="AI9" i="60"/>
  <c r="AL9" i="60"/>
  <c r="AX9" i="60"/>
  <c r="AC9" i="60"/>
  <c r="AF9" i="60"/>
  <c r="AR9" i="60"/>
  <c r="H9" i="60"/>
  <c r="N9" i="60"/>
  <c r="F9" i="60"/>
  <c r="C8" i="60"/>
  <c r="B11" i="60"/>
  <c r="X10" i="60"/>
  <c r="Z10" i="60" s="1"/>
  <c r="AY10" i="60"/>
  <c r="U10" i="60"/>
  <c r="W10" i="60" s="1"/>
  <c r="AV10" i="60"/>
  <c r="AX10" i="60" s="1"/>
  <c r="R10" i="60"/>
  <c r="T10" i="60" s="1"/>
  <c r="AD10" i="60"/>
  <c r="AF10" i="60" s="1"/>
  <c r="O10" i="60"/>
  <c r="L10" i="60"/>
  <c r="AJ10" i="60"/>
  <c r="AL10" i="60" s="1"/>
  <c r="AG10" i="60"/>
  <c r="AI10" i="60" s="1"/>
  <c r="AS10" i="60"/>
  <c r="AM10" i="60"/>
  <c r="AO10" i="60" s="1"/>
  <c r="AP10" i="60"/>
  <c r="AA10" i="60"/>
  <c r="AC10" i="60" s="1"/>
  <c r="BW9" i="27" l="1"/>
  <c r="HA6" i="41" s="1"/>
  <c r="B11" i="87"/>
  <c r="B14" i="87" s="1"/>
  <c r="HB5" i="41"/>
  <c r="HC5" i="41"/>
  <c r="B14" i="86"/>
  <c r="C13" i="86"/>
  <c r="E40" i="126"/>
  <c r="E42" i="126" s="1"/>
  <c r="E43" i="126"/>
  <c r="BJ5" i="41"/>
  <c r="BK5" i="41"/>
  <c r="CD5" i="41"/>
  <c r="CE5" i="41"/>
  <c r="GI5" i="41"/>
  <c r="GH5" i="41"/>
  <c r="BO5" i="41"/>
  <c r="BN5" i="41"/>
  <c r="B8" i="42"/>
  <c r="BQ9" i="27"/>
  <c r="GG6" i="41" s="1"/>
  <c r="AH9" i="27"/>
  <c r="CC6" i="41" s="1"/>
  <c r="E7" i="44"/>
  <c r="G7" i="44" s="1"/>
  <c r="B8" i="44"/>
  <c r="C8" i="44" s="1"/>
  <c r="B7" i="109"/>
  <c r="B8" i="109" s="1"/>
  <c r="C7" i="109"/>
  <c r="E7" i="109" s="1"/>
  <c r="G7" i="109" s="1"/>
  <c r="C7" i="128"/>
  <c r="E7" i="128" s="1"/>
  <c r="G7" i="128" s="1"/>
  <c r="B8" i="128"/>
  <c r="AL9" i="27"/>
  <c r="C7" i="112"/>
  <c r="E7" i="112" s="1"/>
  <c r="G7" i="112" s="1"/>
  <c r="C7" i="16"/>
  <c r="E7" i="16" s="1"/>
  <c r="G7" i="16" s="1"/>
  <c r="C7" i="123"/>
  <c r="E7" i="123" s="1"/>
  <c r="G7" i="123" s="1"/>
  <c r="C7" i="18"/>
  <c r="E7" i="18" s="1"/>
  <c r="G7" i="18" s="1"/>
  <c r="C52" i="41"/>
  <c r="C53" i="41" s="1"/>
  <c r="C54" i="41" s="1"/>
  <c r="C55" i="41" s="1"/>
  <c r="C56" i="41" s="1"/>
  <c r="A10" i="27"/>
  <c r="AJ9" i="27"/>
  <c r="AK9" i="27"/>
  <c r="AN9" i="27"/>
  <c r="C7" i="64"/>
  <c r="E7" i="64" s="1"/>
  <c r="G7" i="64" s="1"/>
  <c r="C7" i="14"/>
  <c r="E7" i="14" s="1"/>
  <c r="G7" i="14" s="1"/>
  <c r="C7" i="17"/>
  <c r="E7" i="17" s="1"/>
  <c r="G7" i="17" s="1"/>
  <c r="C7" i="125"/>
  <c r="E7" i="125" s="1"/>
  <c r="G7" i="125" s="1"/>
  <c r="B7" i="23"/>
  <c r="B8" i="23" s="1"/>
  <c r="B9" i="23" s="1"/>
  <c r="C7" i="23"/>
  <c r="E7" i="23" s="1"/>
  <c r="G7" i="23" s="1"/>
  <c r="C7" i="48"/>
  <c r="E7" i="48" s="1"/>
  <c r="G7" i="48" s="1"/>
  <c r="B7" i="111"/>
  <c r="B8" i="111" s="1"/>
  <c r="C8" i="43"/>
  <c r="E8" i="43" s="1"/>
  <c r="G8" i="43" s="1"/>
  <c r="A10" i="31"/>
  <c r="D9" i="31"/>
  <c r="C9" i="31"/>
  <c r="C7" i="22"/>
  <c r="E7" i="22" s="1"/>
  <c r="G7" i="22" s="1"/>
  <c r="F13" i="48"/>
  <c r="D13" i="48"/>
  <c r="B7" i="119"/>
  <c r="B8" i="119" s="1"/>
  <c r="C4" i="38"/>
  <c r="D3" i="74" s="1"/>
  <c r="C4" i="25"/>
  <c r="B7" i="25" s="1"/>
  <c r="C7" i="25" s="1"/>
  <c r="E7" i="25" s="1"/>
  <c r="G7" i="25" s="1"/>
  <c r="B7" i="124"/>
  <c r="B8" i="124" s="1"/>
  <c r="AB9" i="27"/>
  <c r="BI6" i="41" s="1"/>
  <c r="C4" i="53"/>
  <c r="B7" i="53" s="1"/>
  <c r="C7" i="53" s="1"/>
  <c r="E7" i="53" s="1"/>
  <c r="G7" i="53" s="1"/>
  <c r="C4" i="61"/>
  <c r="B7" i="61" s="1"/>
  <c r="B8" i="61" s="1"/>
  <c r="AC9" i="27"/>
  <c r="C7" i="46"/>
  <c r="E7" i="46" s="1"/>
  <c r="G7" i="46" s="1"/>
  <c r="C7" i="11"/>
  <c r="C8" i="11" s="1"/>
  <c r="C9" i="11" s="1"/>
  <c r="AD9" i="27"/>
  <c r="BM6" i="41" s="1"/>
  <c r="D4" i="102"/>
  <c r="B7" i="8"/>
  <c r="B8" i="8" s="1"/>
  <c r="C4" i="92"/>
  <c r="C7" i="92" s="1"/>
  <c r="E7" i="92" s="1"/>
  <c r="C4" i="70"/>
  <c r="B7" i="70" s="1"/>
  <c r="C7" i="70" s="1"/>
  <c r="E7" i="70" s="1"/>
  <c r="G7" i="70" s="1"/>
  <c r="B7" i="3"/>
  <c r="B8" i="3" s="1"/>
  <c r="C4" i="77"/>
  <c r="B7" i="77" s="1"/>
  <c r="B8" i="77" s="1"/>
  <c r="C4" i="81"/>
  <c r="B7" i="81" s="1"/>
  <c r="C7" i="81" s="1"/>
  <c r="E7" i="81" s="1"/>
  <c r="G7" i="81" s="1"/>
  <c r="C4" i="69"/>
  <c r="B7" i="69" s="1"/>
  <c r="C7" i="69" s="1"/>
  <c r="E7" i="69" s="1"/>
  <c r="C4" i="51"/>
  <c r="B7" i="51" s="1"/>
  <c r="C7" i="51" s="1"/>
  <c r="E7" i="51" s="1"/>
  <c r="G7" i="51" s="1"/>
  <c r="C4" i="96"/>
  <c r="B7" i="96" s="1"/>
  <c r="B8" i="96" s="1"/>
  <c r="C4" i="83"/>
  <c r="B7" i="83" s="1"/>
  <c r="C7" i="83" s="1"/>
  <c r="E7" i="83" s="1"/>
  <c r="G7" i="83" s="1"/>
  <c r="C4" i="122"/>
  <c r="C4" i="98"/>
  <c r="C4" i="118"/>
  <c r="C4" i="88"/>
  <c r="B7" i="88" s="1"/>
  <c r="C7" i="88" s="1"/>
  <c r="E7" i="88" s="1"/>
  <c r="G7" i="88" s="1"/>
  <c r="C4" i="76"/>
  <c r="B7" i="76" s="1"/>
  <c r="C7" i="76" s="1"/>
  <c r="E7" i="76" s="1"/>
  <c r="G7" i="76" s="1"/>
  <c r="C4" i="78"/>
  <c r="C4" i="90"/>
  <c r="B7" i="90" s="1"/>
  <c r="C7" i="90" s="1"/>
  <c r="E7" i="90" s="1"/>
  <c r="G7" i="90" s="1"/>
  <c r="C4" i="57"/>
  <c r="B7" i="57" s="1"/>
  <c r="C7" i="57" s="1"/>
  <c r="E7" i="57" s="1"/>
  <c r="G7" i="57" s="1"/>
  <c r="C4" i="67"/>
  <c r="B7" i="67" s="1"/>
  <c r="B8" i="67" s="1"/>
  <c r="C4" i="85"/>
  <c r="B7" i="85" s="1"/>
  <c r="B8" i="85" s="1"/>
  <c r="E4" i="101"/>
  <c r="C4" i="93"/>
  <c r="C7" i="93" s="1"/>
  <c r="E7" i="93" s="1"/>
  <c r="C4" i="91"/>
  <c r="B7" i="91" s="1"/>
  <c r="B8" i="91" s="1"/>
  <c r="C4" i="65"/>
  <c r="B7" i="65" s="1"/>
  <c r="C4" i="9"/>
  <c r="C4" i="75"/>
  <c r="B7" i="75" s="1"/>
  <c r="B8" i="75" s="1"/>
  <c r="C4" i="73"/>
  <c r="B7" i="73" s="1"/>
  <c r="C7" i="73" s="1"/>
  <c r="E7" i="73" s="1"/>
  <c r="C4" i="84"/>
  <c r="B7" i="84" s="1"/>
  <c r="C7" i="84" s="1"/>
  <c r="E7" i="84" s="1"/>
  <c r="G7" i="84" s="1"/>
  <c r="C4" i="68"/>
  <c r="C4" i="36"/>
  <c r="B7" i="36" s="1"/>
  <c r="C7" i="36" s="1"/>
  <c r="E7" i="36" s="1"/>
  <c r="G7" i="36" s="1"/>
  <c r="C4" i="80"/>
  <c r="B7" i="80" s="1"/>
  <c r="B8" i="80" s="1"/>
  <c r="C4" i="104"/>
  <c r="B7" i="104" s="1"/>
  <c r="B8" i="104" s="1"/>
  <c r="C4" i="50"/>
  <c r="B8" i="50" s="1"/>
  <c r="C8" i="50" s="1"/>
  <c r="E8" i="50" s="1"/>
  <c r="G8" i="50" s="1"/>
  <c r="C4" i="97"/>
  <c r="C4" i="37"/>
  <c r="C7" i="121"/>
  <c r="E7" i="121" s="1"/>
  <c r="G7" i="121" s="1"/>
  <c r="C7" i="19"/>
  <c r="E7" i="19" s="1"/>
  <c r="G7" i="19" s="1"/>
  <c r="B7" i="117"/>
  <c r="B8" i="117" s="1"/>
  <c r="C4" i="71"/>
  <c r="B7" i="71" s="1"/>
  <c r="C7" i="71" s="1"/>
  <c r="E7" i="71" s="1"/>
  <c r="G7" i="71" s="1"/>
  <c r="C4" i="66"/>
  <c r="B8" i="66" s="1"/>
  <c r="B9" i="66" s="1"/>
  <c r="D4" i="103"/>
  <c r="C4" i="21"/>
  <c r="B7" i="21" s="1"/>
  <c r="B8" i="21" s="1"/>
  <c r="C3" i="49"/>
  <c r="C3" i="19"/>
  <c r="C3" i="24"/>
  <c r="C3" i="3"/>
  <c r="C3" i="72" s="1"/>
  <c r="C7" i="49"/>
  <c r="E7" i="49" s="1"/>
  <c r="G7" i="49" s="1"/>
  <c r="J13" i="125"/>
  <c r="C7" i="94"/>
  <c r="E7" i="94" s="1"/>
  <c r="G7" i="94" s="1"/>
  <c r="B7" i="94"/>
  <c r="B8" i="94" s="1"/>
  <c r="C7" i="24"/>
  <c r="E7" i="24" s="1"/>
  <c r="G7" i="24" s="1"/>
  <c r="B8" i="24"/>
  <c r="B9" i="24" s="1"/>
  <c r="C7" i="107"/>
  <c r="E7" i="107" s="1"/>
  <c r="G7" i="107" s="1"/>
  <c r="B7" i="110"/>
  <c r="C7" i="95"/>
  <c r="E7" i="95" s="1"/>
  <c r="G7" i="95" s="1"/>
  <c r="C7" i="82"/>
  <c r="E7" i="82" s="1"/>
  <c r="G7" i="82" s="1"/>
  <c r="B7" i="82"/>
  <c r="B8" i="82" s="1"/>
  <c r="C8" i="8"/>
  <c r="E7" i="8"/>
  <c r="G7" i="8" s="1"/>
  <c r="B9" i="64"/>
  <c r="C8" i="64"/>
  <c r="E8" i="64" s="1"/>
  <c r="G8" i="64" s="1"/>
  <c r="C8" i="18"/>
  <c r="E8" i="18" s="1"/>
  <c r="G8" i="18" s="1"/>
  <c r="B9" i="18"/>
  <c r="B8" i="112"/>
  <c r="B10" i="43"/>
  <c r="C9" i="43"/>
  <c r="E9" i="43" s="1"/>
  <c r="G9" i="43" s="1"/>
  <c r="B9" i="16"/>
  <c r="C8" i="16"/>
  <c r="E8" i="16" s="1"/>
  <c r="G8" i="16" s="1"/>
  <c r="B8" i="95"/>
  <c r="B8" i="107"/>
  <c r="B9" i="48"/>
  <c r="C8" i="48"/>
  <c r="E8" i="48" s="1"/>
  <c r="G8" i="48" s="1"/>
  <c r="B9" i="49"/>
  <c r="C8" i="49"/>
  <c r="E8" i="49" s="1"/>
  <c r="G8" i="49" s="1"/>
  <c r="B9" i="19"/>
  <c r="C8" i="19"/>
  <c r="E8" i="19" s="1"/>
  <c r="G8" i="19" s="1"/>
  <c r="B9" i="46"/>
  <c r="C8" i="46"/>
  <c r="E8" i="46" s="1"/>
  <c r="G8" i="46" s="1"/>
  <c r="C8" i="22"/>
  <c r="E8" i="22" s="1"/>
  <c r="G8" i="22" s="1"/>
  <c r="B9" i="22"/>
  <c r="C8" i="14"/>
  <c r="E8" i="14" s="1"/>
  <c r="G8" i="14" s="1"/>
  <c r="B9" i="14"/>
  <c r="B9" i="17"/>
  <c r="C8" i="17"/>
  <c r="E8" i="17" s="1"/>
  <c r="G8" i="17" s="1"/>
  <c r="B8" i="121"/>
  <c r="B8" i="125"/>
  <c r="B9" i="123"/>
  <c r="C8" i="123"/>
  <c r="E8" i="123" s="1"/>
  <c r="G8" i="123" s="1"/>
  <c r="C9" i="60"/>
  <c r="E9" i="60" s="1"/>
  <c r="BA10" i="60"/>
  <c r="Q10" i="60"/>
  <c r="AU10" i="60"/>
  <c r="N10" i="60"/>
  <c r="F10" i="60"/>
  <c r="H10" i="60"/>
  <c r="AR10" i="60"/>
  <c r="AD11" i="60"/>
  <c r="AF11" i="60" s="1"/>
  <c r="AA11" i="60"/>
  <c r="B12" i="60"/>
  <c r="X11" i="60"/>
  <c r="Z11" i="60" s="1"/>
  <c r="AY11" i="60"/>
  <c r="BA11" i="60" s="1"/>
  <c r="U11" i="60"/>
  <c r="W11" i="60" s="1"/>
  <c r="AS11" i="60"/>
  <c r="AU11" i="60" s="1"/>
  <c r="O11" i="60"/>
  <c r="Q11" i="60" s="1"/>
  <c r="AP11" i="60"/>
  <c r="L11" i="60"/>
  <c r="R11" i="60"/>
  <c r="T11" i="60" s="1"/>
  <c r="AJ11" i="60"/>
  <c r="AV11" i="60"/>
  <c r="AX11" i="60" s="1"/>
  <c r="AM11" i="60"/>
  <c r="AO11" i="60" s="1"/>
  <c r="AG11" i="60"/>
  <c r="E8" i="60"/>
  <c r="C11" i="87" l="1"/>
  <c r="B8" i="110"/>
  <c r="BW10" i="27"/>
  <c r="HC11" i="41"/>
  <c r="HC45" i="41" s="1"/>
  <c r="HC46" i="41"/>
  <c r="HC6" i="41"/>
  <c r="HB6" i="41"/>
  <c r="B15" i="86"/>
  <c r="C14" i="86"/>
  <c r="BJ6" i="41"/>
  <c r="BK6" i="41"/>
  <c r="CE6" i="41"/>
  <c r="CD6" i="41"/>
  <c r="GI6" i="41"/>
  <c r="GH6" i="41"/>
  <c r="BO6" i="41"/>
  <c r="BN6" i="41"/>
  <c r="C8" i="42"/>
  <c r="E8" i="42" s="1"/>
  <c r="G8" i="42" s="1"/>
  <c r="B9" i="42"/>
  <c r="C7" i="65"/>
  <c r="E7" i="65" s="1"/>
  <c r="G7" i="65" s="1"/>
  <c r="D3" i="102"/>
  <c r="C3" i="42"/>
  <c r="E8" i="44"/>
  <c r="G8" i="44" s="1"/>
  <c r="BQ10" i="27"/>
  <c r="GG7" i="41" s="1"/>
  <c r="AH10" i="27"/>
  <c r="CC7" i="41" s="1"/>
  <c r="B9" i="44"/>
  <c r="E9" i="44" s="1"/>
  <c r="C8" i="128"/>
  <c r="E8" i="128" s="1"/>
  <c r="G8" i="128" s="1"/>
  <c r="B9" i="128"/>
  <c r="AJ10" i="27"/>
  <c r="C7" i="3"/>
  <c r="E7" i="3" s="1"/>
  <c r="G7" i="3" s="1"/>
  <c r="A11" i="27"/>
  <c r="C8" i="23"/>
  <c r="E8" i="23" s="1"/>
  <c r="G8" i="23" s="1"/>
  <c r="AL10" i="27"/>
  <c r="AK10" i="27"/>
  <c r="AC10" i="27"/>
  <c r="B9" i="50"/>
  <c r="C9" i="50" s="1"/>
  <c r="E9" i="50" s="1"/>
  <c r="G9" i="50" s="1"/>
  <c r="AB10" i="27"/>
  <c r="BI7" i="41" s="1"/>
  <c r="AD10" i="27"/>
  <c r="BM7" i="41" s="1"/>
  <c r="AN10" i="27"/>
  <c r="HA7" i="41"/>
  <c r="C7" i="104"/>
  <c r="E7" i="104" s="1"/>
  <c r="G7" i="104" s="1"/>
  <c r="B8" i="81"/>
  <c r="B9" i="81" s="1"/>
  <c r="C7" i="75"/>
  <c r="E7" i="75" s="1"/>
  <c r="G7" i="75" s="1"/>
  <c r="B8" i="71"/>
  <c r="B9" i="71" s="1"/>
  <c r="B8" i="83"/>
  <c r="B9" i="83" s="1"/>
  <c r="B7" i="38"/>
  <c r="B8" i="38" s="1"/>
  <c r="E3" i="79"/>
  <c r="E3" i="20"/>
  <c r="C3" i="94"/>
  <c r="C8" i="66"/>
  <c r="E8" i="66" s="1"/>
  <c r="G8" i="66" s="1"/>
  <c r="B8" i="53"/>
  <c r="C8" i="53" s="1"/>
  <c r="E8" i="53" s="1"/>
  <c r="G8" i="53" s="1"/>
  <c r="B8" i="88"/>
  <c r="B9" i="88" s="1"/>
  <c r="B8" i="76"/>
  <c r="B9" i="76" s="1"/>
  <c r="C7" i="61"/>
  <c r="E7" i="61" s="1"/>
  <c r="G7" i="61" s="1"/>
  <c r="B8" i="51"/>
  <c r="B9" i="51" s="1"/>
  <c r="C7" i="91"/>
  <c r="E7" i="91" s="1"/>
  <c r="G7" i="91" s="1"/>
  <c r="B8" i="70"/>
  <c r="B9" i="70" s="1"/>
  <c r="C3" i="112"/>
  <c r="B8" i="11"/>
  <c r="E8" i="11" s="1"/>
  <c r="G8" i="11" s="1"/>
  <c r="C3" i="8"/>
  <c r="A11" i="31"/>
  <c r="D10" i="31"/>
  <c r="C10" i="31"/>
  <c r="C3" i="84"/>
  <c r="C3" i="83"/>
  <c r="F14" i="48"/>
  <c r="D14" i="48"/>
  <c r="C3" i="118"/>
  <c r="C7" i="80"/>
  <c r="E7" i="80" s="1"/>
  <c r="G7" i="80" s="1"/>
  <c r="C3" i="98"/>
  <c r="B8" i="84"/>
  <c r="C8" i="84" s="1"/>
  <c r="E8" i="84" s="1"/>
  <c r="G8" i="84" s="1"/>
  <c r="C3" i="121"/>
  <c r="C3" i="18"/>
  <c r="C3" i="78"/>
  <c r="C3" i="107"/>
  <c r="C3" i="93"/>
  <c r="C3" i="67"/>
  <c r="C3" i="111"/>
  <c r="C3" i="80"/>
  <c r="C3" i="61"/>
  <c r="C3" i="104"/>
  <c r="C3" i="77"/>
  <c r="B8" i="25"/>
  <c r="B9" i="25" s="1"/>
  <c r="C3" i="11"/>
  <c r="C3" i="91"/>
  <c r="C3" i="70"/>
  <c r="C3" i="36"/>
  <c r="C7" i="21"/>
  <c r="E7" i="21" s="1"/>
  <c r="G7" i="21" s="1"/>
  <c r="C3" i="73"/>
  <c r="C3" i="57"/>
  <c r="C3" i="38"/>
  <c r="C3" i="50"/>
  <c r="B7" i="93"/>
  <c r="C3" i="110"/>
  <c r="C3" i="123"/>
  <c r="C7" i="96"/>
  <c r="E7" i="96" s="1"/>
  <c r="G7" i="96" s="1"/>
  <c r="C3" i="109"/>
  <c r="C3" i="64"/>
  <c r="E3" i="101"/>
  <c r="C3" i="53"/>
  <c r="C3" i="65"/>
  <c r="C3" i="124"/>
  <c r="C3" i="16"/>
  <c r="C3" i="71"/>
  <c r="C3" i="76"/>
  <c r="C3" i="90"/>
  <c r="C3" i="23"/>
  <c r="C3" i="9"/>
  <c r="C3" i="97"/>
  <c r="C3" i="125"/>
  <c r="C7" i="77"/>
  <c r="E7" i="77" s="1"/>
  <c r="G7" i="77" s="1"/>
  <c r="C3" i="25"/>
  <c r="C3" i="119"/>
  <c r="C3" i="69"/>
  <c r="C3" i="92"/>
  <c r="C3" i="117"/>
  <c r="B8" i="36"/>
  <c r="B9" i="36" s="1"/>
  <c r="C3" i="17"/>
  <c r="C3" i="14"/>
  <c r="C3" i="85"/>
  <c r="C3" i="46"/>
  <c r="C3" i="122"/>
  <c r="C3" i="37"/>
  <c r="B7" i="92"/>
  <c r="B8" i="65"/>
  <c r="C3" i="95"/>
  <c r="C3" i="88"/>
  <c r="C3" i="51"/>
  <c r="C3" i="68"/>
  <c r="C3" i="44"/>
  <c r="C3" i="75"/>
  <c r="C3" i="96"/>
  <c r="G7" i="11"/>
  <c r="B8" i="57"/>
  <c r="B9" i="57" s="1"/>
  <c r="B8" i="90"/>
  <c r="B9" i="90" s="1"/>
  <c r="C3" i="66"/>
  <c r="C3" i="21"/>
  <c r="C3" i="13"/>
  <c r="C3" i="81"/>
  <c r="C7" i="85"/>
  <c r="E7" i="85" s="1"/>
  <c r="G7" i="85" s="1"/>
  <c r="C7" i="67"/>
  <c r="E7" i="67" s="1"/>
  <c r="G7" i="67" s="1"/>
  <c r="C3" i="43"/>
  <c r="C3" i="22"/>
  <c r="D3" i="103"/>
  <c r="C8" i="24"/>
  <c r="E8" i="24" s="1"/>
  <c r="G8" i="24" s="1"/>
  <c r="K13" i="125"/>
  <c r="J14" i="125"/>
  <c r="K14" i="125" s="1"/>
  <c r="C8" i="93"/>
  <c r="G7" i="93"/>
  <c r="B9" i="94"/>
  <c r="C8" i="94"/>
  <c r="E8" i="94" s="1"/>
  <c r="G8" i="94" s="1"/>
  <c r="C8" i="82"/>
  <c r="E8" i="82" s="1"/>
  <c r="G8" i="82" s="1"/>
  <c r="B9" i="82"/>
  <c r="B9" i="111"/>
  <c r="C8" i="111"/>
  <c r="E8" i="111" s="1"/>
  <c r="G8" i="111" s="1"/>
  <c r="B9" i="110"/>
  <c r="C8" i="110"/>
  <c r="E8" i="110" s="1"/>
  <c r="G8" i="110" s="1"/>
  <c r="B10" i="46"/>
  <c r="C9" i="46"/>
  <c r="E9" i="46" s="1"/>
  <c r="G9" i="46" s="1"/>
  <c r="C8" i="107"/>
  <c r="E8" i="107" s="1"/>
  <c r="G8" i="107" s="1"/>
  <c r="B9" i="107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10" i="14"/>
  <c r="C9" i="14"/>
  <c r="E9" i="14" s="1"/>
  <c r="G9" i="14" s="1"/>
  <c r="B10" i="22"/>
  <c r="C9" i="22"/>
  <c r="E9" i="22" s="1"/>
  <c r="G9" i="22" s="1"/>
  <c r="B10" i="18"/>
  <c r="C9" i="18"/>
  <c r="E9" i="18" s="1"/>
  <c r="G9" i="18" s="1"/>
  <c r="C9" i="19"/>
  <c r="E9" i="19" s="1"/>
  <c r="G9" i="19" s="1"/>
  <c r="B10" i="19"/>
  <c r="B9" i="95"/>
  <c r="C8" i="95"/>
  <c r="E8" i="95" s="1"/>
  <c r="G8" i="95" s="1"/>
  <c r="C8" i="67"/>
  <c r="E8" i="67" s="1"/>
  <c r="G8" i="67" s="1"/>
  <c r="B9" i="67"/>
  <c r="B9" i="109"/>
  <c r="C8" i="109"/>
  <c r="E8" i="109" s="1"/>
  <c r="G8" i="109" s="1"/>
  <c r="C9" i="64"/>
  <c r="E9" i="64" s="1"/>
  <c r="G9" i="64" s="1"/>
  <c r="B10" i="64"/>
  <c r="C8" i="75"/>
  <c r="B9" i="75"/>
  <c r="B9" i="124"/>
  <c r="C8" i="124"/>
  <c r="E8" i="124" s="1"/>
  <c r="G8" i="124" s="1"/>
  <c r="C8" i="92"/>
  <c r="G7" i="92"/>
  <c r="B10" i="23"/>
  <c r="C9" i="23"/>
  <c r="B8" i="73"/>
  <c r="G7" i="73"/>
  <c r="E8" i="8"/>
  <c r="G8" i="8" s="1"/>
  <c r="C9" i="8"/>
  <c r="B9" i="121"/>
  <c r="C8" i="121"/>
  <c r="E8" i="121" s="1"/>
  <c r="G8" i="121" s="1"/>
  <c r="B10" i="49"/>
  <c r="C9" i="49"/>
  <c r="E9" i="49" s="1"/>
  <c r="G9" i="49" s="1"/>
  <c r="C8" i="85"/>
  <c r="E8" i="85" s="1"/>
  <c r="G8" i="85" s="1"/>
  <c r="B9" i="85"/>
  <c r="B10" i="17"/>
  <c r="C9" i="17"/>
  <c r="E9" i="17" s="1"/>
  <c r="G9" i="17" s="1"/>
  <c r="B9" i="104"/>
  <c r="C8" i="104"/>
  <c r="E8" i="104" s="1"/>
  <c r="G8" i="104" s="1"/>
  <c r="C9" i="24"/>
  <c r="E9" i="24" s="1"/>
  <c r="G9" i="24" s="1"/>
  <c r="B10" i="24"/>
  <c r="B10" i="66"/>
  <c r="C9" i="66"/>
  <c r="E9" i="66" s="1"/>
  <c r="G9" i="66" s="1"/>
  <c r="B9" i="11"/>
  <c r="C10" i="11"/>
  <c r="B9" i="91"/>
  <c r="C8" i="91"/>
  <c r="E8" i="91" s="1"/>
  <c r="G8" i="91" s="1"/>
  <c r="C8" i="117"/>
  <c r="E8" i="117" s="1"/>
  <c r="G8" i="117" s="1"/>
  <c r="B9" i="117"/>
  <c r="B9" i="96"/>
  <c r="C8" i="96"/>
  <c r="E8" i="96" s="1"/>
  <c r="G8" i="96" s="1"/>
  <c r="B8" i="69"/>
  <c r="G7" i="69"/>
  <c r="C8" i="21"/>
  <c r="E8" i="21" s="1"/>
  <c r="G8" i="21" s="1"/>
  <c r="B9" i="21"/>
  <c r="C10" i="43"/>
  <c r="E10" i="43" s="1"/>
  <c r="G10" i="43" s="1"/>
  <c r="B11" i="43"/>
  <c r="C8" i="80"/>
  <c r="E8" i="80" s="1"/>
  <c r="G8" i="80" s="1"/>
  <c r="B9" i="80"/>
  <c r="B10" i="16"/>
  <c r="C9" i="16"/>
  <c r="E9" i="16" s="1"/>
  <c r="G9" i="16" s="1"/>
  <c r="B10" i="123"/>
  <c r="C9" i="123"/>
  <c r="E9" i="123" s="1"/>
  <c r="G9" i="123" s="1"/>
  <c r="B9" i="125"/>
  <c r="C8" i="125"/>
  <c r="E8" i="125" s="1"/>
  <c r="G8" i="125" s="1"/>
  <c r="C8" i="119"/>
  <c r="E8" i="119" s="1"/>
  <c r="G8" i="119" s="1"/>
  <c r="B9" i="119"/>
  <c r="B9" i="77"/>
  <c r="C8" i="77"/>
  <c r="E8" i="77" s="1"/>
  <c r="G8" i="77" s="1"/>
  <c r="B9" i="3"/>
  <c r="C8" i="3"/>
  <c r="E8" i="3" s="1"/>
  <c r="G8" i="3" s="1"/>
  <c r="B10" i="48"/>
  <c r="C9" i="48"/>
  <c r="E9" i="48" s="1"/>
  <c r="G9" i="48" s="1"/>
  <c r="B9" i="112"/>
  <c r="C8" i="112"/>
  <c r="B9" i="61"/>
  <c r="C8" i="61"/>
  <c r="E8" i="61" s="1"/>
  <c r="G8" i="61" s="1"/>
  <c r="AC11" i="60"/>
  <c r="AI11" i="60"/>
  <c r="AL11" i="60"/>
  <c r="N11" i="60"/>
  <c r="F11" i="60"/>
  <c r="B13" i="60"/>
  <c r="C10" i="60"/>
  <c r="H11" i="60"/>
  <c r="AR11" i="60"/>
  <c r="BW11" i="27" l="1"/>
  <c r="HA8" i="41" s="1"/>
  <c r="HC7" i="41"/>
  <c r="HB7" i="41"/>
  <c r="GI7" i="41"/>
  <c r="GH7" i="41"/>
  <c r="CE7" i="41"/>
  <c r="CD7" i="41"/>
  <c r="BJ7" i="41"/>
  <c r="BK7" i="41"/>
  <c r="BO7" i="41"/>
  <c r="BN7" i="41"/>
  <c r="C15" i="86"/>
  <c r="B18" i="86"/>
  <c r="B10" i="42"/>
  <c r="C9" i="42"/>
  <c r="E9" i="42" s="1"/>
  <c r="G9" i="42" s="1"/>
  <c r="B9" i="65"/>
  <c r="B10" i="44"/>
  <c r="B11" i="44" s="1"/>
  <c r="C9" i="44"/>
  <c r="G9" i="44" s="1"/>
  <c r="BQ11" i="27"/>
  <c r="GG8" i="41" s="1"/>
  <c r="AH11" i="27"/>
  <c r="CC8" i="41" s="1"/>
  <c r="B10" i="128"/>
  <c r="C9" i="128"/>
  <c r="E9" i="128" s="1"/>
  <c r="G9" i="128" s="1"/>
  <c r="B10" i="50"/>
  <c r="C10" i="50" s="1"/>
  <c r="E10" i="50" s="1"/>
  <c r="G10" i="50" s="1"/>
  <c r="AB11" i="27"/>
  <c r="BI8" i="41" s="1"/>
  <c r="A12" i="27"/>
  <c r="AK11" i="27"/>
  <c r="AN11" i="27"/>
  <c r="AC11" i="27"/>
  <c r="AL11" i="27"/>
  <c r="AD11" i="27"/>
  <c r="BM8" i="41" s="1"/>
  <c r="AJ11" i="27"/>
  <c r="E8" i="75"/>
  <c r="E9" i="75" s="1"/>
  <c r="C8" i="81"/>
  <c r="E8" i="81" s="1"/>
  <c r="G8" i="81" s="1"/>
  <c r="C8" i="71"/>
  <c r="E8" i="71" s="1"/>
  <c r="G8" i="71" s="1"/>
  <c r="C8" i="83"/>
  <c r="E8" i="83" s="1"/>
  <c r="G8" i="83" s="1"/>
  <c r="C8" i="88"/>
  <c r="E8" i="88" s="1"/>
  <c r="G8" i="88" s="1"/>
  <c r="C7" i="38"/>
  <c r="E7" i="38" s="1"/>
  <c r="G7" i="38" s="1"/>
  <c r="C8" i="70"/>
  <c r="E8" i="70" s="1"/>
  <c r="G8" i="70" s="1"/>
  <c r="C8" i="76"/>
  <c r="E8" i="76" s="1"/>
  <c r="G8" i="76" s="1"/>
  <c r="C8" i="51"/>
  <c r="E8" i="51" s="1"/>
  <c r="G8" i="51" s="1"/>
  <c r="B9" i="53"/>
  <c r="B10" i="53" s="1"/>
  <c r="C8" i="65"/>
  <c r="E8" i="65" s="1"/>
  <c r="G8" i="65" s="1"/>
  <c r="C8" i="36"/>
  <c r="E8" i="36" s="1"/>
  <c r="G8" i="36" s="1"/>
  <c r="C8" i="57"/>
  <c r="E8" i="57" s="1"/>
  <c r="G8" i="57" s="1"/>
  <c r="C8" i="90"/>
  <c r="E8" i="90" s="1"/>
  <c r="G8" i="90" s="1"/>
  <c r="A12" i="31"/>
  <c r="D11" i="31"/>
  <c r="C11" i="31"/>
  <c r="F15" i="48"/>
  <c r="D15" i="48"/>
  <c r="B9" i="84"/>
  <c r="B10" i="84" s="1"/>
  <c r="C8" i="25"/>
  <c r="E8" i="25" s="1"/>
  <c r="G8" i="25" s="1"/>
  <c r="E8" i="112"/>
  <c r="G8" i="112" s="1"/>
  <c r="J15" i="125"/>
  <c r="K15" i="125" s="1"/>
  <c r="BS9" i="27"/>
  <c r="GK6" i="41" s="1"/>
  <c r="BS11" i="27"/>
  <c r="GK8" i="41" s="1"/>
  <c r="B11" i="14"/>
  <c r="C10" i="14"/>
  <c r="E10" i="14" s="1"/>
  <c r="G10" i="14" s="1"/>
  <c r="C9" i="111"/>
  <c r="E9" i="111" s="1"/>
  <c r="G9" i="111" s="1"/>
  <c r="B10" i="111"/>
  <c r="C9" i="95"/>
  <c r="E9" i="95" s="1"/>
  <c r="G9" i="95" s="1"/>
  <c r="B10" i="95"/>
  <c r="C9" i="21"/>
  <c r="E9" i="21" s="1"/>
  <c r="G9" i="21" s="1"/>
  <c r="B10" i="21"/>
  <c r="C9" i="75"/>
  <c r="B10" i="75"/>
  <c r="B11" i="19"/>
  <c r="C10" i="19"/>
  <c r="E10" i="19" s="1"/>
  <c r="G10" i="19" s="1"/>
  <c r="B10" i="117"/>
  <c r="C9" i="117"/>
  <c r="E9" i="117" s="1"/>
  <c r="G9" i="117" s="1"/>
  <c r="C10" i="49"/>
  <c r="E10" i="49" s="1"/>
  <c r="G10" i="49" s="1"/>
  <c r="B11" i="49"/>
  <c r="B10" i="107"/>
  <c r="C9" i="107"/>
  <c r="E9" i="107" s="1"/>
  <c r="G9" i="107" s="1"/>
  <c r="C10" i="64"/>
  <c r="E10" i="64" s="1"/>
  <c r="G10" i="64" s="1"/>
  <c r="B11" i="64"/>
  <c r="B10" i="80"/>
  <c r="C9" i="80"/>
  <c r="E9" i="80" s="1"/>
  <c r="G9" i="80" s="1"/>
  <c r="C10" i="66"/>
  <c r="E10" i="66" s="1"/>
  <c r="G10" i="66" s="1"/>
  <c r="B11" i="66"/>
  <c r="C9" i="90"/>
  <c r="E9" i="90" s="1"/>
  <c r="G9" i="90" s="1"/>
  <c r="B10" i="90"/>
  <c r="C9" i="91"/>
  <c r="E9" i="91" s="1"/>
  <c r="G9" i="91" s="1"/>
  <c r="B10" i="91"/>
  <c r="C9" i="121"/>
  <c r="E9" i="121" s="1"/>
  <c r="G9" i="121" s="1"/>
  <c r="B10" i="121"/>
  <c r="B10" i="109"/>
  <c r="C9" i="109"/>
  <c r="E9" i="109" s="1"/>
  <c r="G9" i="109" s="1"/>
  <c r="B10" i="36"/>
  <c r="C9" i="36"/>
  <c r="E9" i="36" s="1"/>
  <c r="G9" i="36" s="1"/>
  <c r="B10" i="82"/>
  <c r="C9" i="82"/>
  <c r="E9" i="82" s="1"/>
  <c r="G9" i="82" s="1"/>
  <c r="B10" i="124"/>
  <c r="C9" i="124"/>
  <c r="E9" i="124" s="1"/>
  <c r="G9" i="124" s="1"/>
  <c r="B10" i="81"/>
  <c r="C9" i="81"/>
  <c r="E9" i="81" s="1"/>
  <c r="G9" i="81" s="1"/>
  <c r="B12" i="43"/>
  <c r="C11" i="43"/>
  <c r="E11" i="43" s="1"/>
  <c r="G11" i="43" s="1"/>
  <c r="BS10" i="27"/>
  <c r="GK7" i="41" s="1"/>
  <c r="B9" i="73"/>
  <c r="C8" i="73"/>
  <c r="E8" i="73" s="1"/>
  <c r="G8" i="73" s="1"/>
  <c r="C10" i="18"/>
  <c r="E10" i="18" s="1"/>
  <c r="G10" i="18" s="1"/>
  <c r="B11" i="18"/>
  <c r="BS8" i="27"/>
  <c r="GK5" i="41" s="1"/>
  <c r="E8" i="92"/>
  <c r="B8" i="92"/>
  <c r="B11" i="16"/>
  <c r="C10" i="16"/>
  <c r="E10" i="16" s="1"/>
  <c r="G10" i="16" s="1"/>
  <c r="C9" i="67"/>
  <c r="E9" i="67" s="1"/>
  <c r="G9" i="67" s="1"/>
  <c r="B10" i="67"/>
  <c r="B10" i="83"/>
  <c r="C9" i="83"/>
  <c r="E9" i="83" s="1"/>
  <c r="G9" i="83" s="1"/>
  <c r="B11" i="24"/>
  <c r="C10" i="24"/>
  <c r="E10" i="24" s="1"/>
  <c r="G10" i="24" s="1"/>
  <c r="B10" i="112"/>
  <c r="C9" i="112"/>
  <c r="E9" i="112" s="1"/>
  <c r="G9" i="112" s="1"/>
  <c r="C9" i="77"/>
  <c r="E9" i="77" s="1"/>
  <c r="G9" i="77" s="1"/>
  <c r="B10" i="77"/>
  <c r="B11" i="123"/>
  <c r="C10" i="123"/>
  <c r="E10" i="123" s="1"/>
  <c r="G10" i="123" s="1"/>
  <c r="B10" i="57"/>
  <c r="C9" i="57"/>
  <c r="E9" i="57" s="1"/>
  <c r="G9" i="57" s="1"/>
  <c r="B10" i="25"/>
  <c r="C9" i="25"/>
  <c r="E9" i="25" s="1"/>
  <c r="G9" i="25" s="1"/>
  <c r="B10" i="88"/>
  <c r="C9" i="88"/>
  <c r="E9" i="88" s="1"/>
  <c r="G9" i="88" s="1"/>
  <c r="B9" i="38"/>
  <c r="C8" i="38"/>
  <c r="E8" i="38" s="1"/>
  <c r="G8" i="38" s="1"/>
  <c r="B10" i="11"/>
  <c r="C11" i="11"/>
  <c r="E9" i="23"/>
  <c r="G9" i="23" s="1"/>
  <c r="C10" i="46"/>
  <c r="E10" i="46" s="1"/>
  <c r="G10" i="46" s="1"/>
  <c r="B11" i="46"/>
  <c r="B10" i="94"/>
  <c r="C9" i="94"/>
  <c r="E9" i="94" s="1"/>
  <c r="G9" i="94" s="1"/>
  <c r="B10" i="104"/>
  <c r="C9" i="104"/>
  <c r="E9" i="104" s="1"/>
  <c r="G9" i="104" s="1"/>
  <c r="C9" i="51"/>
  <c r="E9" i="51" s="1"/>
  <c r="G9" i="51" s="1"/>
  <c r="B10" i="51"/>
  <c r="B9" i="69"/>
  <c r="C8" i="69"/>
  <c r="E8" i="69" s="1"/>
  <c r="G8" i="69" s="1"/>
  <c r="E9" i="11"/>
  <c r="G9" i="11" s="1"/>
  <c r="B11" i="23"/>
  <c r="C10" i="23"/>
  <c r="C9" i="70"/>
  <c r="E9" i="70" s="1"/>
  <c r="G9" i="70" s="1"/>
  <c r="B10" i="70"/>
  <c r="B10" i="61"/>
  <c r="C9" i="61"/>
  <c r="E9" i="61" s="1"/>
  <c r="G9" i="61" s="1"/>
  <c r="B10" i="125"/>
  <c r="C9" i="125"/>
  <c r="E9" i="125" s="1"/>
  <c r="G9" i="125" s="1"/>
  <c r="B10" i="71"/>
  <c r="C9" i="71"/>
  <c r="E9" i="71" s="1"/>
  <c r="G9" i="71" s="1"/>
  <c r="B11" i="17"/>
  <c r="C10" i="17"/>
  <c r="E10" i="17" s="1"/>
  <c r="G10" i="17" s="1"/>
  <c r="B10" i="85"/>
  <c r="C9" i="85"/>
  <c r="E9" i="85" s="1"/>
  <c r="G9" i="85" s="1"/>
  <c r="C10" i="8"/>
  <c r="E9" i="8"/>
  <c r="G9" i="8" s="1"/>
  <c r="E8" i="93"/>
  <c r="B8" i="93"/>
  <c r="B11" i="22"/>
  <c r="C10" i="22"/>
  <c r="E10" i="22" s="1"/>
  <c r="G10" i="22" s="1"/>
  <c r="B10" i="3"/>
  <c r="C9" i="3"/>
  <c r="E9" i="3" s="1"/>
  <c r="G9" i="3" s="1"/>
  <c r="C10" i="48"/>
  <c r="E10" i="48" s="1"/>
  <c r="G10" i="48" s="1"/>
  <c r="B11" i="48"/>
  <c r="C9" i="76"/>
  <c r="E9" i="76" s="1"/>
  <c r="G9" i="76" s="1"/>
  <c r="B10" i="76"/>
  <c r="B10" i="119"/>
  <c r="C9" i="119"/>
  <c r="E9" i="119" s="1"/>
  <c r="G9" i="119" s="1"/>
  <c r="B10" i="96"/>
  <c r="C9" i="96"/>
  <c r="E9" i="96" s="1"/>
  <c r="G9" i="96" s="1"/>
  <c r="B10" i="110"/>
  <c r="C9" i="110"/>
  <c r="E9" i="110" s="1"/>
  <c r="G9" i="110" s="1"/>
  <c r="E10" i="60"/>
  <c r="B14" i="60"/>
  <c r="C11" i="60"/>
  <c r="E11" i="60" s="1"/>
  <c r="BW12" i="27" l="1"/>
  <c r="B19" i="86"/>
  <c r="C19" i="86" s="1"/>
  <c r="A17" i="86"/>
  <c r="HC8" i="41"/>
  <c r="HB8" i="41"/>
  <c r="GH8" i="41"/>
  <c r="GI8" i="41"/>
  <c r="CD8" i="41"/>
  <c r="CE8" i="41"/>
  <c r="BK8" i="41"/>
  <c r="BJ8" i="41"/>
  <c r="GM7" i="41"/>
  <c r="GL7" i="41"/>
  <c r="GM8" i="41"/>
  <c r="GL8" i="41"/>
  <c r="BO8" i="41"/>
  <c r="BN8" i="41"/>
  <c r="GM5" i="41"/>
  <c r="GL5" i="41"/>
  <c r="GL6" i="41"/>
  <c r="GM6" i="41"/>
  <c r="C9" i="65"/>
  <c r="E9" i="65" s="1"/>
  <c r="G9" i="65" s="1"/>
  <c r="B10" i="65"/>
  <c r="C14" i="87"/>
  <c r="B15" i="87"/>
  <c r="C10" i="42"/>
  <c r="E10" i="42" s="1"/>
  <c r="G10" i="42" s="1"/>
  <c r="B11" i="42"/>
  <c r="E10" i="44"/>
  <c r="C10" i="44"/>
  <c r="BQ12" i="27"/>
  <c r="GG9" i="41" s="1"/>
  <c r="AH12" i="27"/>
  <c r="CC9" i="41" s="1"/>
  <c r="C10" i="128"/>
  <c r="E10" i="128" s="1"/>
  <c r="G10" i="128" s="1"/>
  <c r="B11" i="128"/>
  <c r="BS12" i="27"/>
  <c r="GK9" i="41" s="1"/>
  <c r="C18" i="86"/>
  <c r="AD12" i="27"/>
  <c r="BM9" i="41" s="1"/>
  <c r="AC12" i="27"/>
  <c r="B11" i="50"/>
  <c r="B12" i="50" s="1"/>
  <c r="A13" i="27"/>
  <c r="AL12" i="27"/>
  <c r="AJ12" i="27"/>
  <c r="AK12" i="27"/>
  <c r="AN12" i="27"/>
  <c r="G8" i="75"/>
  <c r="AB12" i="27"/>
  <c r="BI9" i="41" s="1"/>
  <c r="C9" i="53"/>
  <c r="E9" i="53" s="1"/>
  <c r="G9" i="53" s="1"/>
  <c r="C9" i="84"/>
  <c r="E9" i="84" s="1"/>
  <c r="G9" i="84" s="1"/>
  <c r="F16" i="48"/>
  <c r="D16" i="48"/>
  <c r="A13" i="31"/>
  <c r="D12" i="31"/>
  <c r="C12" i="31"/>
  <c r="C10" i="53"/>
  <c r="E10" i="53" s="1"/>
  <c r="G10" i="53" s="1"/>
  <c r="B11" i="53"/>
  <c r="C10" i="124"/>
  <c r="E10" i="124" s="1"/>
  <c r="G10" i="124" s="1"/>
  <c r="B11" i="124"/>
  <c r="B11" i="95"/>
  <c r="C10" i="95"/>
  <c r="E10" i="95" s="1"/>
  <c r="G10" i="95" s="1"/>
  <c r="C10" i="90"/>
  <c r="E10" i="90" s="1"/>
  <c r="G10" i="90" s="1"/>
  <c r="B11" i="90"/>
  <c r="B11" i="117"/>
  <c r="C10" i="117"/>
  <c r="E10" i="117" s="1"/>
  <c r="G10" i="117" s="1"/>
  <c r="C10" i="80"/>
  <c r="E10" i="80" s="1"/>
  <c r="G10" i="80" s="1"/>
  <c r="B11" i="80"/>
  <c r="B12" i="64"/>
  <c r="C11" i="64"/>
  <c r="E11" i="64" s="1"/>
  <c r="G11" i="64" s="1"/>
  <c r="B11" i="125"/>
  <c r="C10" i="125"/>
  <c r="E10" i="125" s="1"/>
  <c r="G10" i="125" s="1"/>
  <c r="C10" i="88"/>
  <c r="E10" i="88" s="1"/>
  <c r="G10" i="88" s="1"/>
  <c r="B11" i="88"/>
  <c r="B11" i="112"/>
  <c r="C10" i="112"/>
  <c r="E10" i="112" s="1"/>
  <c r="G10" i="112" s="1"/>
  <c r="C10" i="36"/>
  <c r="E10" i="36" s="1"/>
  <c r="G10" i="36" s="1"/>
  <c r="B11" i="36"/>
  <c r="B12" i="66"/>
  <c r="C11" i="66"/>
  <c r="E11" i="66" s="1"/>
  <c r="G11" i="66" s="1"/>
  <c r="B12" i="19"/>
  <c r="C11" i="19"/>
  <c r="E11" i="19" s="1"/>
  <c r="G11" i="19" s="1"/>
  <c r="B11" i="82"/>
  <c r="C10" i="82"/>
  <c r="E10" i="82" s="1"/>
  <c r="G10" i="82" s="1"/>
  <c r="C9" i="73"/>
  <c r="E9" i="73" s="1"/>
  <c r="G9" i="73" s="1"/>
  <c r="B10" i="73"/>
  <c r="C10" i="67"/>
  <c r="E10" i="67" s="1"/>
  <c r="G10" i="67" s="1"/>
  <c r="B11" i="67"/>
  <c r="B11" i="111"/>
  <c r="C10" i="111"/>
  <c r="E10" i="111" s="1"/>
  <c r="G10" i="111" s="1"/>
  <c r="G8" i="93"/>
  <c r="C9" i="93"/>
  <c r="B11" i="104"/>
  <c r="C10" i="104"/>
  <c r="E10" i="104" s="1"/>
  <c r="G10" i="104" s="1"/>
  <c r="B12" i="18"/>
  <c r="C11" i="18"/>
  <c r="E11" i="18" s="1"/>
  <c r="G11" i="18" s="1"/>
  <c r="C11" i="123"/>
  <c r="E11" i="123" s="1"/>
  <c r="G11" i="123" s="1"/>
  <c r="B12" i="123"/>
  <c r="B11" i="85"/>
  <c r="C10" i="85"/>
  <c r="E10" i="85" s="1"/>
  <c r="G10" i="85" s="1"/>
  <c r="B11" i="84"/>
  <c r="C10" i="84"/>
  <c r="E10" i="84" s="1"/>
  <c r="G10" i="84" s="1"/>
  <c r="C10" i="107"/>
  <c r="E10" i="107" s="1"/>
  <c r="G10" i="107" s="1"/>
  <c r="B11" i="107"/>
  <c r="E10" i="75"/>
  <c r="G9" i="75"/>
  <c r="B11" i="91"/>
  <c r="C10" i="91"/>
  <c r="E10" i="91" s="1"/>
  <c r="G10" i="91" s="1"/>
  <c r="C10" i="109"/>
  <c r="E10" i="109" s="1"/>
  <c r="G10" i="109" s="1"/>
  <c r="B11" i="109"/>
  <c r="B11" i="94"/>
  <c r="C10" i="94"/>
  <c r="E10" i="94" s="1"/>
  <c r="G10" i="94" s="1"/>
  <c r="C11" i="17"/>
  <c r="E11" i="17" s="1"/>
  <c r="G11" i="17" s="1"/>
  <c r="B12" i="17"/>
  <c r="B11" i="75"/>
  <c r="C10" i="75"/>
  <c r="C10" i="77"/>
  <c r="E10" i="77" s="1"/>
  <c r="G10" i="77" s="1"/>
  <c r="B11" i="77"/>
  <c r="B12" i="44"/>
  <c r="E11" i="44"/>
  <c r="C11" i="44"/>
  <c r="C11" i="14"/>
  <c r="E11" i="14" s="1"/>
  <c r="G11" i="14" s="1"/>
  <c r="B12" i="14"/>
  <c r="B12" i="24"/>
  <c r="C11" i="24"/>
  <c r="E11" i="24" s="1"/>
  <c r="G11" i="24" s="1"/>
  <c r="C10" i="119"/>
  <c r="E10" i="119" s="1"/>
  <c r="G10" i="119" s="1"/>
  <c r="B11" i="119"/>
  <c r="C10" i="83"/>
  <c r="E10" i="83" s="1"/>
  <c r="G10" i="83" s="1"/>
  <c r="B11" i="83"/>
  <c r="B12" i="48"/>
  <c r="C11" i="48"/>
  <c r="E11" i="48" s="1"/>
  <c r="G11" i="48" s="1"/>
  <c r="B11" i="11"/>
  <c r="C12" i="11"/>
  <c r="B12" i="16"/>
  <c r="C11" i="16"/>
  <c r="E11" i="16" s="1"/>
  <c r="G11" i="16" s="1"/>
  <c r="B10" i="69"/>
  <c r="C9" i="69"/>
  <c r="E9" i="69" s="1"/>
  <c r="G9" i="69" s="1"/>
  <c r="E10" i="11"/>
  <c r="G10" i="11" s="1"/>
  <c r="C12" i="43"/>
  <c r="E12" i="43" s="1"/>
  <c r="G12" i="43" s="1"/>
  <c r="B13" i="43"/>
  <c r="B11" i="121"/>
  <c r="C10" i="121"/>
  <c r="E10" i="121" s="1"/>
  <c r="G10" i="121" s="1"/>
  <c r="B12" i="49"/>
  <c r="C11" i="49"/>
  <c r="E11" i="49" s="1"/>
  <c r="G11" i="49" s="1"/>
  <c r="C10" i="57"/>
  <c r="E10" i="57" s="1"/>
  <c r="G10" i="57" s="1"/>
  <c r="B11" i="57"/>
  <c r="B11" i="25"/>
  <c r="C10" i="25"/>
  <c r="E10" i="25" s="1"/>
  <c r="G10" i="25" s="1"/>
  <c r="B11" i="70"/>
  <c r="C10" i="70"/>
  <c r="E10" i="70" s="1"/>
  <c r="G10" i="70" s="1"/>
  <c r="B11" i="71"/>
  <c r="C10" i="71"/>
  <c r="E10" i="71" s="1"/>
  <c r="G10" i="71" s="1"/>
  <c r="C10" i="96"/>
  <c r="E10" i="96" s="1"/>
  <c r="G10" i="96" s="1"/>
  <c r="B11" i="96"/>
  <c r="C9" i="38"/>
  <c r="E9" i="38" s="1"/>
  <c r="G9" i="38" s="1"/>
  <c r="B10" i="38"/>
  <c r="C10" i="61"/>
  <c r="E10" i="61" s="1"/>
  <c r="G10" i="61" s="1"/>
  <c r="B11" i="61"/>
  <c r="C10" i="3"/>
  <c r="E10" i="3" s="1"/>
  <c r="G10" i="3" s="1"/>
  <c r="B11" i="3"/>
  <c r="B11" i="51"/>
  <c r="C10" i="51"/>
  <c r="E10" i="51" s="1"/>
  <c r="G10" i="51" s="1"/>
  <c r="G8" i="92"/>
  <c r="C9" i="92"/>
  <c r="C10" i="81"/>
  <c r="E10" i="81" s="1"/>
  <c r="G10" i="81" s="1"/>
  <c r="B11" i="81"/>
  <c r="C10" i="21"/>
  <c r="E10" i="21" s="1"/>
  <c r="G10" i="21" s="1"/>
  <c r="B11" i="21"/>
  <c r="B12" i="23"/>
  <c r="C11" i="23"/>
  <c r="C11" i="22"/>
  <c r="E11" i="22" s="1"/>
  <c r="G11" i="22" s="1"/>
  <c r="B12" i="22"/>
  <c r="C11" i="8"/>
  <c r="E10" i="8"/>
  <c r="G10" i="8" s="1"/>
  <c r="B11" i="76"/>
  <c r="C10" i="76"/>
  <c r="E10" i="76" s="1"/>
  <c r="G10" i="76" s="1"/>
  <c r="B12" i="46"/>
  <c r="C11" i="46"/>
  <c r="E11" i="46" s="1"/>
  <c r="G11" i="46" s="1"/>
  <c r="B11" i="110"/>
  <c r="C10" i="110"/>
  <c r="E10" i="110" s="1"/>
  <c r="G10" i="110" s="1"/>
  <c r="E10" i="23"/>
  <c r="G10" i="23" s="1"/>
  <c r="B15" i="60"/>
  <c r="B20" i="86" l="1"/>
  <c r="BW13" i="27"/>
  <c r="GI9" i="41"/>
  <c r="GH9" i="41"/>
  <c r="CE9" i="41"/>
  <c r="CD9" i="41"/>
  <c r="BJ9" i="41"/>
  <c r="BK9" i="41"/>
  <c r="GM9" i="41"/>
  <c r="GM11" i="41" s="1"/>
  <c r="GM45" i="41" s="1"/>
  <c r="GL9" i="41"/>
  <c r="BO9" i="41"/>
  <c r="BN9" i="41"/>
  <c r="B21" i="86"/>
  <c r="C20" i="86"/>
  <c r="B11" i="65"/>
  <c r="C10" i="65"/>
  <c r="E10" i="65" s="1"/>
  <c r="G10" i="65" s="1"/>
  <c r="C15" i="87"/>
  <c r="B16" i="87"/>
  <c r="C11" i="42"/>
  <c r="E11" i="42" s="1"/>
  <c r="G11" i="42" s="1"/>
  <c r="B12" i="42"/>
  <c r="G10" i="44"/>
  <c r="BQ13" i="27"/>
  <c r="GG10" i="41" s="1"/>
  <c r="AH13" i="27"/>
  <c r="C11" i="128"/>
  <c r="E11" i="128" s="1"/>
  <c r="G11" i="128" s="1"/>
  <c r="B12" i="128"/>
  <c r="C11" i="50"/>
  <c r="E11" i="50" s="1"/>
  <c r="G11" i="50" s="1"/>
  <c r="BS13" i="27"/>
  <c r="AC13" i="27"/>
  <c r="AD13" i="27"/>
  <c r="AJ13" i="27"/>
  <c r="AN13" i="27"/>
  <c r="AB13" i="27"/>
  <c r="A14" i="27"/>
  <c r="AK13" i="27"/>
  <c r="AL13" i="27"/>
  <c r="A14" i="31"/>
  <c r="D13" i="31"/>
  <c r="C13" i="31"/>
  <c r="F17" i="48"/>
  <c r="D17" i="48"/>
  <c r="B12" i="76"/>
  <c r="C11" i="76"/>
  <c r="E11" i="76" s="1"/>
  <c r="G11" i="76" s="1"/>
  <c r="C11" i="91"/>
  <c r="E11" i="91" s="1"/>
  <c r="G11" i="91" s="1"/>
  <c r="B12" i="91"/>
  <c r="C11" i="25"/>
  <c r="E11" i="25" s="1"/>
  <c r="G11" i="25" s="1"/>
  <c r="B12" i="25"/>
  <c r="B13" i="18"/>
  <c r="C12" i="18"/>
  <c r="E12" i="18" s="1"/>
  <c r="G12" i="18" s="1"/>
  <c r="B12" i="83"/>
  <c r="C11" i="83"/>
  <c r="E11" i="83" s="1"/>
  <c r="G11" i="83" s="1"/>
  <c r="B13" i="22"/>
  <c r="C12" i="22"/>
  <c r="E12" i="22" s="1"/>
  <c r="G12" i="22" s="1"/>
  <c r="B13" i="44"/>
  <c r="C12" i="44"/>
  <c r="E12" i="44"/>
  <c r="C11" i="107"/>
  <c r="E11" i="107" s="1"/>
  <c r="G11" i="107" s="1"/>
  <c r="B12" i="107"/>
  <c r="B12" i="124"/>
  <c r="C11" i="124"/>
  <c r="E11" i="124" s="1"/>
  <c r="G11" i="124" s="1"/>
  <c r="B14" i="43"/>
  <c r="C13" i="43"/>
  <c r="E13" i="43" s="1"/>
  <c r="G13" i="43" s="1"/>
  <c r="C11" i="67"/>
  <c r="E11" i="67" s="1"/>
  <c r="G11" i="67" s="1"/>
  <c r="B12" i="67"/>
  <c r="C11" i="51"/>
  <c r="E11" i="51" s="1"/>
  <c r="G11" i="51" s="1"/>
  <c r="B12" i="51"/>
  <c r="B12" i="94"/>
  <c r="C11" i="94"/>
  <c r="E11" i="94" s="1"/>
  <c r="G11" i="94" s="1"/>
  <c r="C12" i="66"/>
  <c r="E12" i="66" s="1"/>
  <c r="G12" i="66" s="1"/>
  <c r="B13" i="66"/>
  <c r="C12" i="24"/>
  <c r="E12" i="24" s="1"/>
  <c r="G12" i="24" s="1"/>
  <c r="B13" i="24"/>
  <c r="C11" i="104"/>
  <c r="E11" i="104" s="1"/>
  <c r="G11" i="104" s="1"/>
  <c r="B12" i="104"/>
  <c r="C11" i="36"/>
  <c r="E11" i="36" s="1"/>
  <c r="G11" i="36" s="1"/>
  <c r="B12" i="36"/>
  <c r="B13" i="17"/>
  <c r="C12" i="17"/>
  <c r="E12" i="17" s="1"/>
  <c r="G12" i="17" s="1"/>
  <c r="B9" i="93"/>
  <c r="E9" i="93"/>
  <c r="B12" i="80"/>
  <c r="C11" i="80"/>
  <c r="E11" i="80" s="1"/>
  <c r="G11" i="80" s="1"/>
  <c r="B12" i="53"/>
  <c r="C11" i="53"/>
  <c r="E11" i="53" s="1"/>
  <c r="G11" i="53" s="1"/>
  <c r="B13" i="50"/>
  <c r="C12" i="50"/>
  <c r="E12" i="50" s="1"/>
  <c r="G12" i="50" s="1"/>
  <c r="C11" i="84"/>
  <c r="E11" i="84" s="1"/>
  <c r="G11" i="84" s="1"/>
  <c r="B12" i="84"/>
  <c r="B12" i="125"/>
  <c r="C11" i="125"/>
  <c r="E11" i="125" s="1"/>
  <c r="G11" i="125" s="1"/>
  <c r="C11" i="95"/>
  <c r="E11" i="95" s="1"/>
  <c r="G11" i="95" s="1"/>
  <c r="B12" i="95"/>
  <c r="E11" i="75"/>
  <c r="G10" i="75"/>
  <c r="G11" i="44"/>
  <c r="E11" i="23"/>
  <c r="G11" i="23" s="1"/>
  <c r="B13" i="23"/>
  <c r="C12" i="23"/>
  <c r="C11" i="21"/>
  <c r="E11" i="21" s="1"/>
  <c r="G11" i="21" s="1"/>
  <c r="B12" i="21"/>
  <c r="B11" i="69"/>
  <c r="C10" i="69"/>
  <c r="E10" i="69" s="1"/>
  <c r="G10" i="69" s="1"/>
  <c r="C12" i="19"/>
  <c r="E12" i="19" s="1"/>
  <c r="G12" i="19" s="1"/>
  <c r="B13" i="19"/>
  <c r="C10" i="73"/>
  <c r="E10" i="73" s="1"/>
  <c r="G10" i="73" s="1"/>
  <c r="B11" i="73"/>
  <c r="B12" i="117"/>
  <c r="C11" i="117"/>
  <c r="E11" i="117" s="1"/>
  <c r="G11" i="117" s="1"/>
  <c r="B12" i="119"/>
  <c r="C11" i="119"/>
  <c r="E11" i="119" s="1"/>
  <c r="G11" i="119" s="1"/>
  <c r="C13" i="11"/>
  <c r="B12" i="11"/>
  <c r="C11" i="75"/>
  <c r="B12" i="75"/>
  <c r="C12" i="49"/>
  <c r="E12" i="49" s="1"/>
  <c r="G12" i="49" s="1"/>
  <c r="B13" i="49"/>
  <c r="E11" i="11"/>
  <c r="G11" i="11" s="1"/>
  <c r="B12" i="109"/>
  <c r="C11" i="109"/>
  <c r="E11" i="109" s="1"/>
  <c r="G11" i="109" s="1"/>
  <c r="C11" i="112"/>
  <c r="E11" i="112" s="1"/>
  <c r="G11" i="112" s="1"/>
  <c r="B12" i="112"/>
  <c r="B12" i="71"/>
  <c r="C11" i="71"/>
  <c r="E11" i="71" s="1"/>
  <c r="G11" i="71" s="1"/>
  <c r="B13" i="64"/>
  <c r="C12" i="64"/>
  <c r="E12" i="64" s="1"/>
  <c r="G12" i="64" s="1"/>
  <c r="B12" i="77"/>
  <c r="C11" i="77"/>
  <c r="E11" i="77" s="1"/>
  <c r="G11" i="77" s="1"/>
  <c r="B12" i="57"/>
  <c r="C11" i="57"/>
  <c r="E11" i="57" s="1"/>
  <c r="G11" i="57" s="1"/>
  <c r="B12" i="81"/>
  <c r="C11" i="81"/>
  <c r="E11" i="81" s="1"/>
  <c r="G11" i="81" s="1"/>
  <c r="B12" i="85"/>
  <c r="C11" i="85"/>
  <c r="E11" i="85" s="1"/>
  <c r="G11" i="85" s="1"/>
  <c r="B12" i="111"/>
  <c r="C11" i="111"/>
  <c r="E11" i="111" s="1"/>
  <c r="G11" i="111" s="1"/>
  <c r="B12" i="82"/>
  <c r="C11" i="82"/>
  <c r="E11" i="82" s="1"/>
  <c r="G11" i="82" s="1"/>
  <c r="B12" i="90"/>
  <c r="C11" i="90"/>
  <c r="E11" i="90" s="1"/>
  <c r="G11" i="90" s="1"/>
  <c r="B12" i="61"/>
  <c r="C11" i="61"/>
  <c r="E11" i="61" s="1"/>
  <c r="G11" i="61" s="1"/>
  <c r="B12" i="96"/>
  <c r="C11" i="96"/>
  <c r="E11" i="96" s="1"/>
  <c r="G11" i="96" s="1"/>
  <c r="B13" i="14"/>
  <c r="C12" i="14"/>
  <c r="E12" i="14" s="1"/>
  <c r="G12" i="14" s="1"/>
  <c r="B12" i="88"/>
  <c r="C11" i="88"/>
  <c r="E11" i="88" s="1"/>
  <c r="G11" i="88" s="1"/>
  <c r="E9" i="92"/>
  <c r="B9" i="92"/>
  <c r="C11" i="3"/>
  <c r="E11" i="3" s="1"/>
  <c r="G11" i="3" s="1"/>
  <c r="B12" i="3"/>
  <c r="C11" i="110"/>
  <c r="E11" i="110" s="1"/>
  <c r="G11" i="110" s="1"/>
  <c r="B12" i="110"/>
  <c r="C12" i="16"/>
  <c r="E12" i="16" s="1"/>
  <c r="G12" i="16" s="1"/>
  <c r="B13" i="16"/>
  <c r="C10" i="38"/>
  <c r="E10" i="38" s="1"/>
  <c r="G10" i="38" s="1"/>
  <c r="B11" i="38"/>
  <c r="C12" i="46"/>
  <c r="E12" i="46" s="1"/>
  <c r="G12" i="46" s="1"/>
  <c r="B13" i="46"/>
  <c r="C11" i="70"/>
  <c r="E11" i="70" s="1"/>
  <c r="G11" i="70" s="1"/>
  <c r="B12" i="70"/>
  <c r="C12" i="48"/>
  <c r="E12" i="48" s="1"/>
  <c r="G12" i="48" s="1"/>
  <c r="B13" i="48"/>
  <c r="C12" i="123"/>
  <c r="E12" i="123" s="1"/>
  <c r="G12" i="123" s="1"/>
  <c r="B13" i="123"/>
  <c r="C12" i="8"/>
  <c r="E11" i="8"/>
  <c r="G11" i="8" s="1"/>
  <c r="B12" i="121"/>
  <c r="C11" i="121"/>
  <c r="E11" i="121" s="1"/>
  <c r="G11" i="121" s="1"/>
  <c r="B16" i="60"/>
  <c r="BW14" i="27" l="1"/>
  <c r="HA13" i="41" s="1"/>
  <c r="HC13" i="41" s="1"/>
  <c r="GM46" i="41"/>
  <c r="GG11" i="41"/>
  <c r="GI10" i="41"/>
  <c r="GI11" i="41" s="1"/>
  <c r="GH10" i="41"/>
  <c r="CC10" i="41"/>
  <c r="BI10" i="41"/>
  <c r="GK10" i="41"/>
  <c r="BM10" i="41"/>
  <c r="B22" i="86"/>
  <c r="C21" i="86"/>
  <c r="A14" i="87"/>
  <c r="B17" i="87"/>
  <c r="C11" i="65"/>
  <c r="E11" i="65" s="1"/>
  <c r="G11" i="65" s="1"/>
  <c r="B12" i="65"/>
  <c r="B13" i="65" s="1"/>
  <c r="C16" i="87"/>
  <c r="B13" i="42"/>
  <c r="C12" i="42"/>
  <c r="E12" i="42" s="1"/>
  <c r="G12" i="42" s="1"/>
  <c r="BQ14" i="27"/>
  <c r="AH14" i="27"/>
  <c r="CC13" i="41" s="1"/>
  <c r="CE13" i="41" s="1"/>
  <c r="A29" i="126"/>
  <c r="AN14" i="27"/>
  <c r="C12" i="128"/>
  <c r="E12" i="128" s="1"/>
  <c r="G12" i="128" s="1"/>
  <c r="B13" i="128"/>
  <c r="AC14" i="27"/>
  <c r="AB14" i="27"/>
  <c r="BI13" i="41" s="1"/>
  <c r="BK13" i="41" s="1"/>
  <c r="BS14" i="27"/>
  <c r="GK13" i="41" s="1"/>
  <c r="GM13" i="41" s="1"/>
  <c r="A15" i="27"/>
  <c r="AK14" i="27"/>
  <c r="AD14" i="27"/>
  <c r="AL14" i="27"/>
  <c r="AJ14" i="27"/>
  <c r="F18" i="48"/>
  <c r="D18" i="48"/>
  <c r="A15" i="31"/>
  <c r="D14" i="31"/>
  <c r="C14" i="31"/>
  <c r="G12" i="44"/>
  <c r="C11" i="38"/>
  <c r="E11" i="38" s="1"/>
  <c r="G11" i="38" s="1"/>
  <c r="B12" i="38"/>
  <c r="C13" i="18"/>
  <c r="E13" i="18" s="1"/>
  <c r="G13" i="18" s="1"/>
  <c r="B14" i="18"/>
  <c r="B13" i="51"/>
  <c r="C12" i="51"/>
  <c r="E12" i="51" s="1"/>
  <c r="G12" i="51" s="1"/>
  <c r="C10" i="93"/>
  <c r="G9" i="93"/>
  <c r="B14" i="49"/>
  <c r="C13" i="49"/>
  <c r="E13" i="49" s="1"/>
  <c r="G13" i="49" s="1"/>
  <c r="B13" i="84"/>
  <c r="C12" i="84"/>
  <c r="E12" i="84" s="1"/>
  <c r="G12" i="84" s="1"/>
  <c r="C12" i="67"/>
  <c r="E12" i="67" s="1"/>
  <c r="G12" i="67" s="1"/>
  <c r="B13" i="67"/>
  <c r="B14" i="64"/>
  <c r="C13" i="64"/>
  <c r="E13" i="64" s="1"/>
  <c r="G13" i="64" s="1"/>
  <c r="C10" i="92"/>
  <c r="G9" i="92"/>
  <c r="B14" i="123"/>
  <c r="C13" i="123"/>
  <c r="E13" i="123" s="1"/>
  <c r="G13" i="123" s="1"/>
  <c r="B13" i="61"/>
  <c r="C12" i="61"/>
  <c r="E12" i="61" s="1"/>
  <c r="G12" i="61" s="1"/>
  <c r="C12" i="85"/>
  <c r="E12" i="85" s="1"/>
  <c r="G12" i="85" s="1"/>
  <c r="B13" i="85"/>
  <c r="B13" i="71"/>
  <c r="C12" i="71"/>
  <c r="E12" i="71" s="1"/>
  <c r="G12" i="71" s="1"/>
  <c r="C12" i="117"/>
  <c r="E12" i="117" s="1"/>
  <c r="G12" i="117" s="1"/>
  <c r="B13" i="117"/>
  <c r="B14" i="17"/>
  <c r="C13" i="17"/>
  <c r="E13" i="17" s="1"/>
  <c r="G13" i="17" s="1"/>
  <c r="B14" i="66"/>
  <c r="C13" i="66"/>
  <c r="E13" i="66" s="1"/>
  <c r="G13" i="66" s="1"/>
  <c r="C12" i="91"/>
  <c r="E12" i="91" s="1"/>
  <c r="G12" i="91" s="1"/>
  <c r="B13" i="91"/>
  <c r="C13" i="14"/>
  <c r="E13" i="14" s="1"/>
  <c r="G13" i="14" s="1"/>
  <c r="B14" i="14"/>
  <c r="B13" i="111"/>
  <c r="C12" i="111"/>
  <c r="E12" i="111" s="1"/>
  <c r="G12" i="111" s="1"/>
  <c r="E13" i="44"/>
  <c r="C13" i="44"/>
  <c r="B14" i="44"/>
  <c r="B14" i="50"/>
  <c r="C13" i="50"/>
  <c r="E13" i="50" s="1"/>
  <c r="G13" i="50" s="1"/>
  <c r="B13" i="36"/>
  <c r="C12" i="36"/>
  <c r="E12" i="36" s="1"/>
  <c r="G12" i="36" s="1"/>
  <c r="B13" i="107"/>
  <c r="C12" i="107"/>
  <c r="E12" i="107" s="1"/>
  <c r="G12" i="107" s="1"/>
  <c r="C11" i="69"/>
  <c r="E11" i="69" s="1"/>
  <c r="G11" i="69" s="1"/>
  <c r="B12" i="69"/>
  <c r="C13" i="22"/>
  <c r="E13" i="22" s="1"/>
  <c r="G13" i="22" s="1"/>
  <c r="B14" i="22"/>
  <c r="B13" i="77"/>
  <c r="C12" i="77"/>
  <c r="E12" i="77" s="1"/>
  <c r="G12" i="77" s="1"/>
  <c r="B15" i="43"/>
  <c r="C14" i="43"/>
  <c r="E14" i="43" s="1"/>
  <c r="G14" i="43" s="1"/>
  <c r="C12" i="94"/>
  <c r="E12" i="94" s="1"/>
  <c r="G12" i="94" s="1"/>
  <c r="B13" i="94"/>
  <c r="B13" i="83"/>
  <c r="C12" i="83"/>
  <c r="E12" i="83" s="1"/>
  <c r="G12" i="83" s="1"/>
  <c r="C12" i="76"/>
  <c r="E12" i="76" s="1"/>
  <c r="G12" i="76" s="1"/>
  <c r="B13" i="76"/>
  <c r="B14" i="23"/>
  <c r="C13" i="23"/>
  <c r="B14" i="48"/>
  <c r="C13" i="48"/>
  <c r="E13" i="48" s="1"/>
  <c r="G13" i="48" s="1"/>
  <c r="C12" i="90"/>
  <c r="E12" i="90" s="1"/>
  <c r="G12" i="90" s="1"/>
  <c r="B13" i="90"/>
  <c r="B12" i="73"/>
  <c r="C11" i="73"/>
  <c r="E11" i="73" s="1"/>
  <c r="G11" i="73" s="1"/>
  <c r="B13" i="81"/>
  <c r="C12" i="81"/>
  <c r="E12" i="81" s="1"/>
  <c r="G12" i="81" s="1"/>
  <c r="E12" i="75"/>
  <c r="G11" i="75"/>
  <c r="B13" i="104"/>
  <c r="C12" i="104"/>
  <c r="E12" i="104" s="1"/>
  <c r="G12" i="104" s="1"/>
  <c r="B14" i="16"/>
  <c r="C13" i="16"/>
  <c r="E13" i="16" s="1"/>
  <c r="G13" i="16" s="1"/>
  <c r="B13" i="112"/>
  <c r="C12" i="112"/>
  <c r="E12" i="112" s="1"/>
  <c r="G12" i="112" s="1"/>
  <c r="B13" i="75"/>
  <c r="C12" i="75"/>
  <c r="B13" i="124"/>
  <c r="C12" i="124"/>
  <c r="E12" i="124" s="1"/>
  <c r="G12" i="124" s="1"/>
  <c r="B13" i="96"/>
  <c r="C12" i="96"/>
  <c r="E12" i="96" s="1"/>
  <c r="G12" i="96" s="1"/>
  <c r="B13" i="119"/>
  <c r="C12" i="119"/>
  <c r="E12" i="119" s="1"/>
  <c r="G12" i="119" s="1"/>
  <c r="B13" i="121"/>
  <c r="C12" i="121"/>
  <c r="E12" i="121" s="1"/>
  <c r="G12" i="121" s="1"/>
  <c r="B13" i="3"/>
  <c r="C12" i="3"/>
  <c r="E12" i="3" s="1"/>
  <c r="G12" i="3" s="1"/>
  <c r="B14" i="19"/>
  <c r="C13" i="19"/>
  <c r="E13" i="19" s="1"/>
  <c r="G13" i="19" s="1"/>
  <c r="B13" i="21"/>
  <c r="C12" i="21"/>
  <c r="E12" i="21" s="1"/>
  <c r="G12" i="21" s="1"/>
  <c r="C12" i="25"/>
  <c r="E12" i="25" s="1"/>
  <c r="G12" i="25" s="1"/>
  <c r="B13" i="25"/>
  <c r="B13" i="110"/>
  <c r="C12" i="110"/>
  <c r="E12" i="110" s="1"/>
  <c r="G12" i="110" s="1"/>
  <c r="C13" i="8"/>
  <c r="E12" i="8"/>
  <c r="G12" i="8" s="1"/>
  <c r="C13" i="46"/>
  <c r="E13" i="46" s="1"/>
  <c r="G13" i="46" s="1"/>
  <c r="B14" i="46"/>
  <c r="B13" i="82"/>
  <c r="C12" i="82"/>
  <c r="E12" i="82" s="1"/>
  <c r="G12" i="82" s="1"/>
  <c r="C12" i="57"/>
  <c r="E12" i="57" s="1"/>
  <c r="G12" i="57" s="1"/>
  <c r="B13" i="57"/>
  <c r="E12" i="11"/>
  <c r="G12" i="11" s="1"/>
  <c r="B13" i="95"/>
  <c r="C12" i="95"/>
  <c r="E12" i="95" s="1"/>
  <c r="G12" i="95" s="1"/>
  <c r="C12" i="53"/>
  <c r="E12" i="53" s="1"/>
  <c r="G12" i="53" s="1"/>
  <c r="B13" i="53"/>
  <c r="B13" i="70"/>
  <c r="C12" i="70"/>
  <c r="E12" i="70" s="1"/>
  <c r="G12" i="70" s="1"/>
  <c r="C12" i="109"/>
  <c r="E12" i="109" s="1"/>
  <c r="G12" i="109" s="1"/>
  <c r="B13" i="109"/>
  <c r="C14" i="11"/>
  <c r="B13" i="11"/>
  <c r="B13" i="125"/>
  <c r="C12" i="125"/>
  <c r="E12" i="125" s="1"/>
  <c r="G12" i="125" s="1"/>
  <c r="C12" i="88"/>
  <c r="E12" i="88" s="1"/>
  <c r="G12" i="88" s="1"/>
  <c r="B13" i="88"/>
  <c r="E12" i="23"/>
  <c r="G12" i="23" s="1"/>
  <c r="B13" i="80"/>
  <c r="C12" i="80"/>
  <c r="E12" i="80" s="1"/>
  <c r="G12" i="80" s="1"/>
  <c r="B14" i="24"/>
  <c r="C13" i="24"/>
  <c r="E13" i="24" s="1"/>
  <c r="G13" i="24" s="1"/>
  <c r="B17" i="60"/>
  <c r="BW15" i="27" l="1"/>
  <c r="GK11" i="41"/>
  <c r="BI11" i="41"/>
  <c r="GH11" i="41"/>
  <c r="CC11" i="41"/>
  <c r="BM11" i="41"/>
  <c r="CE10" i="41"/>
  <c r="CE11" i="41" s="1"/>
  <c r="CD10" i="41"/>
  <c r="BJ10" i="41"/>
  <c r="BK10" i="41"/>
  <c r="GL10" i="41"/>
  <c r="GM10" i="41"/>
  <c r="BO10" i="41"/>
  <c r="BN10" i="41"/>
  <c r="B23" i="86"/>
  <c r="C22" i="86"/>
  <c r="B18" i="87"/>
  <c r="C17" i="87"/>
  <c r="C12" i="65"/>
  <c r="E12" i="65" s="1"/>
  <c r="G12" i="65" s="1"/>
  <c r="C13" i="42"/>
  <c r="E13" i="42" s="1"/>
  <c r="G13" i="42" s="1"/>
  <c r="B14" i="42"/>
  <c r="CD13" i="41"/>
  <c r="HB13" i="41"/>
  <c r="GL13" i="41"/>
  <c r="BJ13" i="41"/>
  <c r="BM13" i="41"/>
  <c r="BO13" i="41" s="1"/>
  <c r="AB15" i="27"/>
  <c r="BQ15" i="27"/>
  <c r="GG14" i="41" s="1"/>
  <c r="GI14" i="41" s="1"/>
  <c r="AH15" i="27"/>
  <c r="A16" i="27"/>
  <c r="AJ15" i="27"/>
  <c r="AC15" i="27"/>
  <c r="AL15" i="27"/>
  <c r="B14" i="128"/>
  <c r="C13" i="128"/>
  <c r="E13" i="128" s="1"/>
  <c r="G13" i="128" s="1"/>
  <c r="AD15" i="27"/>
  <c r="BM14" i="41" s="1"/>
  <c r="BO14" i="41" s="1"/>
  <c r="AK15" i="27"/>
  <c r="BS15" i="27"/>
  <c r="AN15" i="27"/>
  <c r="F19" i="48"/>
  <c r="D19" i="48"/>
  <c r="A16" i="31"/>
  <c r="D15" i="31"/>
  <c r="C15" i="31"/>
  <c r="J19" i="125"/>
  <c r="K19" i="125" s="1"/>
  <c r="E13" i="23"/>
  <c r="G13" i="23" s="1"/>
  <c r="E13" i="75"/>
  <c r="G12" i="75"/>
  <c r="C14" i="22"/>
  <c r="E14" i="22" s="1"/>
  <c r="G14" i="22" s="1"/>
  <c r="B15" i="22"/>
  <c r="B15" i="50"/>
  <c r="C14" i="50"/>
  <c r="E14" i="50" s="1"/>
  <c r="G14" i="50" s="1"/>
  <c r="C13" i="81"/>
  <c r="E13" i="81" s="1"/>
  <c r="G13" i="81" s="1"/>
  <c r="B14" i="81"/>
  <c r="B15" i="14"/>
  <c r="C14" i="14"/>
  <c r="E14" i="14" s="1"/>
  <c r="G14" i="14" s="1"/>
  <c r="C13" i="96"/>
  <c r="E13" i="96" s="1"/>
  <c r="G13" i="96" s="1"/>
  <c r="B14" i="96"/>
  <c r="C13" i="83"/>
  <c r="E13" i="83" s="1"/>
  <c r="G13" i="83" s="1"/>
  <c r="B14" i="83"/>
  <c r="B14" i="61"/>
  <c r="C13" i="61"/>
  <c r="E13" i="61" s="1"/>
  <c r="G13" i="61" s="1"/>
  <c r="C13" i="75"/>
  <c r="B14" i="75"/>
  <c r="C13" i="85"/>
  <c r="E13" i="85" s="1"/>
  <c r="G13" i="85" s="1"/>
  <c r="B14" i="85"/>
  <c r="B14" i="110"/>
  <c r="C13" i="110"/>
  <c r="E13" i="110" s="1"/>
  <c r="G13" i="110" s="1"/>
  <c r="C13" i="25"/>
  <c r="E13" i="25" s="1"/>
  <c r="G13" i="25" s="1"/>
  <c r="B14" i="25"/>
  <c r="B15" i="123"/>
  <c r="C14" i="123"/>
  <c r="E14" i="123" s="1"/>
  <c r="G14" i="123" s="1"/>
  <c r="B15" i="46"/>
  <c r="C14" i="46"/>
  <c r="E14" i="46" s="1"/>
  <c r="G14" i="46" s="1"/>
  <c r="C14" i="19"/>
  <c r="E14" i="19" s="1"/>
  <c r="G14" i="19" s="1"/>
  <c r="B15" i="19"/>
  <c r="B14" i="3"/>
  <c r="C13" i="3"/>
  <c r="E13" i="3" s="1"/>
  <c r="G13" i="3" s="1"/>
  <c r="B14" i="112"/>
  <c r="C13" i="112"/>
  <c r="E13" i="112" s="1"/>
  <c r="G13" i="112" s="1"/>
  <c r="B13" i="73"/>
  <c r="C12" i="73"/>
  <c r="E12" i="73" s="1"/>
  <c r="G12" i="73" s="1"/>
  <c r="B13" i="69"/>
  <c r="C12" i="69"/>
  <c r="E12" i="69" s="1"/>
  <c r="G12" i="69" s="1"/>
  <c r="C13" i="51"/>
  <c r="E13" i="51" s="1"/>
  <c r="G13" i="51" s="1"/>
  <c r="B14" i="51"/>
  <c r="B14" i="76"/>
  <c r="C13" i="76"/>
  <c r="E13" i="76" s="1"/>
  <c r="G13" i="76" s="1"/>
  <c r="C14" i="16"/>
  <c r="E14" i="16" s="1"/>
  <c r="G14" i="16" s="1"/>
  <c r="B15" i="16"/>
  <c r="E10" i="92"/>
  <c r="B10" i="92"/>
  <c r="B14" i="71"/>
  <c r="C13" i="71"/>
  <c r="E13" i="71" s="1"/>
  <c r="G13" i="71" s="1"/>
  <c r="C13" i="119"/>
  <c r="E13" i="119" s="1"/>
  <c r="G13" i="119" s="1"/>
  <c r="B14" i="119"/>
  <c r="B14" i="95"/>
  <c r="C13" i="95"/>
  <c r="E13" i="95" s="1"/>
  <c r="G13" i="95" s="1"/>
  <c r="B14" i="67"/>
  <c r="C13" i="67"/>
  <c r="E13" i="67" s="1"/>
  <c r="G13" i="67" s="1"/>
  <c r="C13" i="94"/>
  <c r="E13" i="94" s="1"/>
  <c r="G13" i="94" s="1"/>
  <c r="B14" i="94"/>
  <c r="B15" i="44"/>
  <c r="E14" i="44"/>
  <c r="C14" i="44"/>
  <c r="B15" i="18"/>
  <c r="C14" i="18"/>
  <c r="E14" i="18" s="1"/>
  <c r="G14" i="18" s="1"/>
  <c r="E13" i="8"/>
  <c r="G13" i="8" s="1"/>
  <c r="C14" i="8"/>
  <c r="B14" i="121"/>
  <c r="C13" i="121"/>
  <c r="E13" i="121" s="1"/>
  <c r="G13" i="121" s="1"/>
  <c r="C14" i="66"/>
  <c r="E14" i="66" s="1"/>
  <c r="G14" i="66" s="1"/>
  <c r="B15" i="66"/>
  <c r="C13" i="65"/>
  <c r="E13" i="65" s="1"/>
  <c r="G13" i="65" s="1"/>
  <c r="B14" i="65"/>
  <c r="B14" i="57"/>
  <c r="C13" i="57"/>
  <c r="E13" i="57" s="1"/>
  <c r="G13" i="57" s="1"/>
  <c r="B14" i="124"/>
  <c r="C13" i="124"/>
  <c r="E13" i="124" s="1"/>
  <c r="G13" i="124" s="1"/>
  <c r="G13" i="44"/>
  <c r="C14" i="64"/>
  <c r="E14" i="64" s="1"/>
  <c r="G14" i="64" s="1"/>
  <c r="B15" i="64"/>
  <c r="C13" i="84"/>
  <c r="E13" i="84" s="1"/>
  <c r="G13" i="84" s="1"/>
  <c r="B14" i="84"/>
  <c r="C13" i="70"/>
  <c r="E13" i="70" s="1"/>
  <c r="G13" i="70" s="1"/>
  <c r="B14" i="70"/>
  <c r="C13" i="90"/>
  <c r="E13" i="90" s="1"/>
  <c r="G13" i="90" s="1"/>
  <c r="B14" i="90"/>
  <c r="B15" i="17"/>
  <c r="C14" i="17"/>
  <c r="E14" i="17" s="1"/>
  <c r="G14" i="17" s="1"/>
  <c r="B14" i="111"/>
  <c r="C13" i="111"/>
  <c r="E13" i="111" s="1"/>
  <c r="G13" i="111" s="1"/>
  <c r="B14" i="88"/>
  <c r="C13" i="88"/>
  <c r="E13" i="88" s="1"/>
  <c r="G13" i="88" s="1"/>
  <c r="C13" i="80"/>
  <c r="E13" i="80" s="1"/>
  <c r="G13" i="80" s="1"/>
  <c r="B14" i="80"/>
  <c r="B14" i="82"/>
  <c r="C13" i="82"/>
  <c r="E13" i="82" s="1"/>
  <c r="G13" i="82" s="1"/>
  <c r="C13" i="107"/>
  <c r="E13" i="107" s="1"/>
  <c r="G13" i="107" s="1"/>
  <c r="B14" i="107"/>
  <c r="B14" i="125"/>
  <c r="C13" i="125"/>
  <c r="E13" i="125" s="1"/>
  <c r="G13" i="125" s="1"/>
  <c r="B14" i="91"/>
  <c r="C13" i="91"/>
  <c r="E13" i="91" s="1"/>
  <c r="G13" i="91" s="1"/>
  <c r="C14" i="49"/>
  <c r="E14" i="49" s="1"/>
  <c r="G14" i="49" s="1"/>
  <c r="B15" i="49"/>
  <c r="C12" i="38"/>
  <c r="E12" i="38" s="1"/>
  <c r="G12" i="38" s="1"/>
  <c r="B13" i="38"/>
  <c r="B14" i="109"/>
  <c r="C13" i="109"/>
  <c r="E13" i="109" s="1"/>
  <c r="G13" i="109" s="1"/>
  <c r="B14" i="77"/>
  <c r="C13" i="77"/>
  <c r="E13" i="77" s="1"/>
  <c r="G13" i="77" s="1"/>
  <c r="E13" i="11"/>
  <c r="G13" i="11" s="1"/>
  <c r="B14" i="104"/>
  <c r="C13" i="104"/>
  <c r="E13" i="104" s="1"/>
  <c r="G13" i="104" s="1"/>
  <c r="C15" i="43"/>
  <c r="E15" i="43" s="1"/>
  <c r="G15" i="43" s="1"/>
  <c r="B16" i="43"/>
  <c r="C13" i="36"/>
  <c r="E13" i="36" s="1"/>
  <c r="G13" i="36" s="1"/>
  <c r="B14" i="36"/>
  <c r="B14" i="117"/>
  <c r="C13" i="117"/>
  <c r="E13" i="117" s="1"/>
  <c r="G13" i="117" s="1"/>
  <c r="C13" i="21"/>
  <c r="E13" i="21" s="1"/>
  <c r="G13" i="21" s="1"/>
  <c r="B14" i="21"/>
  <c r="B10" i="93"/>
  <c r="E10" i="93"/>
  <c r="B15" i="23"/>
  <c r="C14" i="23"/>
  <c r="E14" i="23" s="1"/>
  <c r="G14" i="23" s="1"/>
  <c r="C14" i="24"/>
  <c r="E14" i="24" s="1"/>
  <c r="G14" i="24" s="1"/>
  <c r="B15" i="24"/>
  <c r="B14" i="11"/>
  <c r="C15" i="11"/>
  <c r="C13" i="53"/>
  <c r="E13" i="53" s="1"/>
  <c r="G13" i="53" s="1"/>
  <c r="B14" i="53"/>
  <c r="C14" i="48"/>
  <c r="E14" i="48" s="1"/>
  <c r="G14" i="48" s="1"/>
  <c r="B15" i="48"/>
  <c r="B18" i="60"/>
  <c r="BW16" i="27" l="1"/>
  <c r="BK11" i="41"/>
  <c r="BO11" i="41"/>
  <c r="GL11" i="41"/>
  <c r="BJ11" i="41"/>
  <c r="CD11" i="41"/>
  <c r="BN11" i="41"/>
  <c r="B24" i="86"/>
  <c r="C23" i="86"/>
  <c r="C18" i="87"/>
  <c r="B19" i="87"/>
  <c r="C14" i="42"/>
  <c r="E14" i="42" s="1"/>
  <c r="G14" i="42" s="1"/>
  <c r="B15" i="42"/>
  <c r="GH14" i="41"/>
  <c r="BN14" i="41"/>
  <c r="BN13" i="41"/>
  <c r="AD16" i="27"/>
  <c r="BM15" i="41" s="1"/>
  <c r="BO15" i="41" s="1"/>
  <c r="BQ16" i="27"/>
  <c r="AH16" i="27"/>
  <c r="AN16" i="27"/>
  <c r="BS16" i="27"/>
  <c r="A17" i="27"/>
  <c r="AJ16" i="27"/>
  <c r="AK16" i="27"/>
  <c r="AB16" i="27"/>
  <c r="AL16" i="27"/>
  <c r="C14" i="128"/>
  <c r="E14" i="128" s="1"/>
  <c r="G14" i="128" s="1"/>
  <c r="B15" i="128"/>
  <c r="AC16" i="27"/>
  <c r="A17" i="31"/>
  <c r="D16" i="31"/>
  <c r="C16" i="31"/>
  <c r="F20" i="48"/>
  <c r="D20" i="48"/>
  <c r="J20" i="125"/>
  <c r="K20" i="125" s="1"/>
  <c r="G14" i="44"/>
  <c r="B15" i="51"/>
  <c r="C14" i="51"/>
  <c r="E14" i="51" s="1"/>
  <c r="G14" i="51" s="1"/>
  <c r="C15" i="44"/>
  <c r="B16" i="44"/>
  <c r="E15" i="44"/>
  <c r="B15" i="95"/>
  <c r="C14" i="95"/>
  <c r="E14" i="95" s="1"/>
  <c r="G14" i="95" s="1"/>
  <c r="B15" i="119"/>
  <c r="C14" i="119"/>
  <c r="E14" i="119" s="1"/>
  <c r="G14" i="119" s="1"/>
  <c r="G13" i="75"/>
  <c r="E14" i="75"/>
  <c r="B15" i="75"/>
  <c r="C14" i="75"/>
  <c r="B15" i="57"/>
  <c r="C14" i="57"/>
  <c r="E14" i="57" s="1"/>
  <c r="G14" i="57" s="1"/>
  <c r="B16" i="14"/>
  <c r="C15" i="14"/>
  <c r="E15" i="14" s="1"/>
  <c r="G15" i="14" s="1"/>
  <c r="B15" i="90"/>
  <c r="C14" i="90"/>
  <c r="E14" i="90" s="1"/>
  <c r="G14" i="90" s="1"/>
  <c r="C14" i="121"/>
  <c r="E14" i="121" s="1"/>
  <c r="G14" i="121" s="1"/>
  <c r="B15" i="121"/>
  <c r="C14" i="94"/>
  <c r="E14" i="94" s="1"/>
  <c r="G14" i="94" s="1"/>
  <c r="B15" i="94"/>
  <c r="B15" i="81"/>
  <c r="C14" i="81"/>
  <c r="E14" i="81" s="1"/>
  <c r="G14" i="81" s="1"/>
  <c r="E14" i="11"/>
  <c r="G14" i="11" s="1"/>
  <c r="C14" i="117"/>
  <c r="E14" i="117" s="1"/>
  <c r="G14" i="117" s="1"/>
  <c r="B15" i="117"/>
  <c r="C14" i="82"/>
  <c r="E14" i="82" s="1"/>
  <c r="G14" i="82" s="1"/>
  <c r="B15" i="82"/>
  <c r="C15" i="8"/>
  <c r="E14" i="8"/>
  <c r="G14" i="8" s="1"/>
  <c r="B15" i="71"/>
  <c r="C14" i="71"/>
  <c r="E14" i="71" s="1"/>
  <c r="G14" i="71" s="1"/>
  <c r="B15" i="21"/>
  <c r="C14" i="21"/>
  <c r="E14" i="21" s="1"/>
  <c r="G14" i="21" s="1"/>
  <c r="B15" i="84"/>
  <c r="C14" i="84"/>
  <c r="E14" i="84" s="1"/>
  <c r="G14" i="84" s="1"/>
  <c r="B15" i="88"/>
  <c r="C14" i="88"/>
  <c r="E14" i="88" s="1"/>
  <c r="G14" i="88" s="1"/>
  <c r="C14" i="110"/>
  <c r="E14" i="110" s="1"/>
  <c r="G14" i="110" s="1"/>
  <c r="B15" i="110"/>
  <c r="B15" i="80"/>
  <c r="C14" i="80"/>
  <c r="E14" i="80" s="1"/>
  <c r="G14" i="80" s="1"/>
  <c r="G10" i="92"/>
  <c r="C11" i="92"/>
  <c r="B16" i="19"/>
  <c r="C15" i="19"/>
  <c r="E15" i="19" s="1"/>
  <c r="G15" i="19" s="1"/>
  <c r="C13" i="69"/>
  <c r="E13" i="69" s="1"/>
  <c r="G13" i="69" s="1"/>
  <c r="B14" i="69"/>
  <c r="B15" i="3"/>
  <c r="C14" i="3"/>
  <c r="E14" i="3" s="1"/>
  <c r="G14" i="3" s="1"/>
  <c r="B15" i="36"/>
  <c r="C14" i="36"/>
  <c r="E14" i="36" s="1"/>
  <c r="G14" i="36" s="1"/>
  <c r="C15" i="64"/>
  <c r="E15" i="64" s="1"/>
  <c r="G15" i="64" s="1"/>
  <c r="B16" i="64"/>
  <c r="B15" i="65"/>
  <c r="C14" i="65"/>
  <c r="E14" i="65" s="1"/>
  <c r="G14" i="65" s="1"/>
  <c r="C15" i="50"/>
  <c r="E15" i="50" s="1"/>
  <c r="G15" i="50" s="1"/>
  <c r="B16" i="50"/>
  <c r="B15" i="107"/>
  <c r="C14" i="107"/>
  <c r="E14" i="107" s="1"/>
  <c r="G14" i="107" s="1"/>
  <c r="C14" i="111"/>
  <c r="E14" i="111" s="1"/>
  <c r="G14" i="111" s="1"/>
  <c r="B15" i="111"/>
  <c r="B16" i="16"/>
  <c r="C15" i="16"/>
  <c r="E15" i="16" s="1"/>
  <c r="G15" i="16" s="1"/>
  <c r="C15" i="46"/>
  <c r="E15" i="46" s="1"/>
  <c r="G15" i="46" s="1"/>
  <c r="B16" i="46"/>
  <c r="B16" i="17"/>
  <c r="C15" i="17"/>
  <c r="E15" i="17" s="1"/>
  <c r="G15" i="17" s="1"/>
  <c r="B15" i="11"/>
  <c r="E15" i="11" s="1"/>
  <c r="G15" i="11" s="1"/>
  <c r="C16" i="11"/>
  <c r="C14" i="91"/>
  <c r="E14" i="91" s="1"/>
  <c r="G14" i="91" s="1"/>
  <c r="B15" i="91"/>
  <c r="B15" i="124"/>
  <c r="C14" i="124"/>
  <c r="E14" i="124" s="1"/>
  <c r="G14" i="124" s="1"/>
  <c r="C15" i="18"/>
  <c r="E15" i="18" s="1"/>
  <c r="G15" i="18" s="1"/>
  <c r="B16" i="18"/>
  <c r="C14" i="67"/>
  <c r="E14" i="67" s="1"/>
  <c r="G14" i="67" s="1"/>
  <c r="B15" i="67"/>
  <c r="C13" i="38"/>
  <c r="E13" i="38" s="1"/>
  <c r="G13" i="38" s="1"/>
  <c r="B14" i="38"/>
  <c r="B16" i="23"/>
  <c r="C15" i="23"/>
  <c r="C11" i="93"/>
  <c r="G10" i="93"/>
  <c r="B17" i="43"/>
  <c r="C16" i="43"/>
  <c r="E16" i="43" s="1"/>
  <c r="G16" i="43" s="1"/>
  <c r="B15" i="96"/>
  <c r="C14" i="96"/>
  <c r="E14" i="96" s="1"/>
  <c r="G14" i="96" s="1"/>
  <c r="B14" i="73"/>
  <c r="C13" i="73"/>
  <c r="E13" i="73" s="1"/>
  <c r="G13" i="73" s="1"/>
  <c r="C15" i="123"/>
  <c r="E15" i="123" s="1"/>
  <c r="G15" i="123" s="1"/>
  <c r="B16" i="123"/>
  <c r="B15" i="85"/>
  <c r="C14" i="85"/>
  <c r="E14" i="85" s="1"/>
  <c r="G14" i="85" s="1"/>
  <c r="B15" i="61"/>
  <c r="C14" i="61"/>
  <c r="E14" i="61" s="1"/>
  <c r="G14" i="61" s="1"/>
  <c r="C14" i="104"/>
  <c r="E14" i="104" s="1"/>
  <c r="G14" i="104" s="1"/>
  <c r="B15" i="104"/>
  <c r="B16" i="48"/>
  <c r="C15" i="48"/>
  <c r="E15" i="48" s="1"/>
  <c r="G15" i="48" s="1"/>
  <c r="B16" i="24"/>
  <c r="C15" i="24"/>
  <c r="E15" i="24" s="1"/>
  <c r="G15" i="24" s="1"/>
  <c r="B16" i="49"/>
  <c r="C15" i="49"/>
  <c r="E15" i="49" s="1"/>
  <c r="G15" i="49" s="1"/>
  <c r="B15" i="53"/>
  <c r="C14" i="53"/>
  <c r="E14" i="53" s="1"/>
  <c r="G14" i="53" s="1"/>
  <c r="B15" i="76"/>
  <c r="C14" i="76"/>
  <c r="E14" i="76" s="1"/>
  <c r="G14" i="76" s="1"/>
  <c r="B15" i="83"/>
  <c r="C14" i="83"/>
  <c r="E14" i="83" s="1"/>
  <c r="G14" i="83" s="1"/>
  <c r="B16" i="22"/>
  <c r="C15" i="22"/>
  <c r="E15" i="22" s="1"/>
  <c r="G15" i="22" s="1"/>
  <c r="C14" i="77"/>
  <c r="E14" i="77" s="1"/>
  <c r="G14" i="77" s="1"/>
  <c r="B15" i="77"/>
  <c r="C14" i="125"/>
  <c r="E14" i="125" s="1"/>
  <c r="G14" i="125" s="1"/>
  <c r="B15" i="125"/>
  <c r="B15" i="70"/>
  <c r="C14" i="70"/>
  <c r="E14" i="70" s="1"/>
  <c r="G14" i="70" s="1"/>
  <c r="C14" i="112"/>
  <c r="E14" i="112" s="1"/>
  <c r="G14" i="112" s="1"/>
  <c r="B15" i="112"/>
  <c r="B15" i="25"/>
  <c r="C14" i="25"/>
  <c r="E14" i="25" s="1"/>
  <c r="G14" i="25" s="1"/>
  <c r="B15" i="109"/>
  <c r="C14" i="109"/>
  <c r="E14" i="109" s="1"/>
  <c r="G14" i="109" s="1"/>
  <c r="B16" i="66"/>
  <c r="C15" i="66"/>
  <c r="E15" i="66" s="1"/>
  <c r="G15" i="66" s="1"/>
  <c r="B19" i="60"/>
  <c r="BW17" i="27" l="1"/>
  <c r="BN15" i="41"/>
  <c r="C24" i="86"/>
  <c r="B27" i="86"/>
  <c r="C19" i="87"/>
  <c r="B20" i="87"/>
  <c r="G15" i="44"/>
  <c r="C15" i="42"/>
  <c r="E15" i="42" s="1"/>
  <c r="G15" i="42" s="1"/>
  <c r="B16" i="42"/>
  <c r="AK17" i="27"/>
  <c r="A18" i="27"/>
  <c r="BQ17" i="27"/>
  <c r="AH17" i="27"/>
  <c r="AD17" i="27"/>
  <c r="BM16" i="41" s="1"/>
  <c r="BO16" i="41" s="1"/>
  <c r="AJ17" i="27"/>
  <c r="AC17" i="27"/>
  <c r="AL17" i="27"/>
  <c r="AN17" i="27"/>
  <c r="BS17" i="27"/>
  <c r="AB17" i="27"/>
  <c r="B16" i="128"/>
  <c r="C15" i="128"/>
  <c r="E15" i="128" s="1"/>
  <c r="G15" i="128" s="1"/>
  <c r="A18" i="31"/>
  <c r="D17" i="31"/>
  <c r="C17" i="31"/>
  <c r="F21" i="48"/>
  <c r="D21" i="48"/>
  <c r="J21" i="125"/>
  <c r="K21" i="125" s="1"/>
  <c r="B15" i="38"/>
  <c r="C14" i="38"/>
  <c r="E14" i="38" s="1"/>
  <c r="G14" i="38" s="1"/>
  <c r="B16" i="94"/>
  <c r="C15" i="94"/>
  <c r="E15" i="94" s="1"/>
  <c r="G15" i="94" s="1"/>
  <c r="C15" i="70"/>
  <c r="E15" i="70" s="1"/>
  <c r="G15" i="70" s="1"/>
  <c r="B16" i="70"/>
  <c r="E15" i="8"/>
  <c r="G15" i="8" s="1"/>
  <c r="C16" i="8"/>
  <c r="B16" i="77"/>
  <c r="C15" i="77"/>
  <c r="E15" i="77" s="1"/>
  <c r="G15" i="77" s="1"/>
  <c r="B16" i="104"/>
  <c r="C15" i="104"/>
  <c r="E15" i="104" s="1"/>
  <c r="G15" i="104" s="1"/>
  <c r="B16" i="11"/>
  <c r="C17" i="11"/>
  <c r="B17" i="19"/>
  <c r="C16" i="19"/>
  <c r="E16" i="19" s="1"/>
  <c r="G16" i="19" s="1"/>
  <c r="C15" i="109"/>
  <c r="E15" i="109" s="1"/>
  <c r="G15" i="109" s="1"/>
  <c r="B16" i="109"/>
  <c r="C15" i="107"/>
  <c r="E15" i="107" s="1"/>
  <c r="G15" i="107" s="1"/>
  <c r="B16" i="107"/>
  <c r="E11" i="92"/>
  <c r="B11" i="92"/>
  <c r="C15" i="88"/>
  <c r="E15" i="88" s="1"/>
  <c r="G15" i="88" s="1"/>
  <c r="B16" i="88"/>
  <c r="C15" i="95"/>
  <c r="E15" i="95" s="1"/>
  <c r="G15" i="95" s="1"/>
  <c r="B16" i="95"/>
  <c r="C15" i="124"/>
  <c r="E15" i="124" s="1"/>
  <c r="G15" i="124" s="1"/>
  <c r="B16" i="124"/>
  <c r="B16" i="121"/>
  <c r="C15" i="121"/>
  <c r="E15" i="121" s="1"/>
  <c r="G15" i="121" s="1"/>
  <c r="C15" i="57"/>
  <c r="E15" i="57" s="1"/>
  <c r="G15" i="57" s="1"/>
  <c r="B16" i="57"/>
  <c r="B16" i="84"/>
  <c r="C15" i="84"/>
  <c r="E15" i="84" s="1"/>
  <c r="G15" i="84" s="1"/>
  <c r="B17" i="50"/>
  <c r="C16" i="50"/>
  <c r="E16" i="50" s="1"/>
  <c r="G16" i="50" s="1"/>
  <c r="C16" i="17"/>
  <c r="E16" i="17" s="1"/>
  <c r="G16" i="17" s="1"/>
  <c r="B17" i="17"/>
  <c r="C15" i="3"/>
  <c r="E15" i="3" s="1"/>
  <c r="G15" i="3" s="1"/>
  <c r="B16" i="3"/>
  <c r="B16" i="117"/>
  <c r="C15" i="117"/>
  <c r="E15" i="117" s="1"/>
  <c r="G15" i="117" s="1"/>
  <c r="B16" i="91"/>
  <c r="C15" i="91"/>
  <c r="E15" i="91" s="1"/>
  <c r="G15" i="91" s="1"/>
  <c r="C15" i="61"/>
  <c r="E15" i="61" s="1"/>
  <c r="G15" i="61" s="1"/>
  <c r="B16" i="61"/>
  <c r="B16" i="25"/>
  <c r="C15" i="25"/>
  <c r="E15" i="25" s="1"/>
  <c r="G15" i="25" s="1"/>
  <c r="B17" i="22"/>
  <c r="C16" i="22"/>
  <c r="E16" i="22" s="1"/>
  <c r="G16" i="22" s="1"/>
  <c r="B16" i="96"/>
  <c r="C15" i="96"/>
  <c r="E15" i="96" s="1"/>
  <c r="G15" i="96" s="1"/>
  <c r="E11" i="93"/>
  <c r="B11" i="93"/>
  <c r="B17" i="44"/>
  <c r="C16" i="44"/>
  <c r="E16" i="44"/>
  <c r="C15" i="80"/>
  <c r="E15" i="80" s="1"/>
  <c r="G15" i="80" s="1"/>
  <c r="B16" i="80"/>
  <c r="C16" i="48"/>
  <c r="E16" i="48" s="1"/>
  <c r="G16" i="48" s="1"/>
  <c r="B17" i="48"/>
  <c r="B17" i="23"/>
  <c r="C16" i="23"/>
  <c r="C14" i="69"/>
  <c r="E14" i="69" s="1"/>
  <c r="G14" i="69" s="1"/>
  <c r="B15" i="69"/>
  <c r="C15" i="21"/>
  <c r="E15" i="21" s="1"/>
  <c r="G15" i="21" s="1"/>
  <c r="B16" i="21"/>
  <c r="B16" i="75"/>
  <c r="C15" i="75"/>
  <c r="C15" i="119"/>
  <c r="E15" i="119" s="1"/>
  <c r="G15" i="119" s="1"/>
  <c r="B16" i="119"/>
  <c r="B17" i="64"/>
  <c r="C16" i="64"/>
  <c r="E16" i="64" s="1"/>
  <c r="G16" i="64" s="1"/>
  <c r="B16" i="36"/>
  <c r="C15" i="36"/>
  <c r="E15" i="36" s="1"/>
  <c r="G15" i="36" s="1"/>
  <c r="B17" i="18"/>
  <c r="C16" i="18"/>
  <c r="E16" i="18" s="1"/>
  <c r="G16" i="18" s="1"/>
  <c r="C15" i="90"/>
  <c r="E15" i="90" s="1"/>
  <c r="G15" i="90" s="1"/>
  <c r="B16" i="90"/>
  <c r="C14" i="73"/>
  <c r="E14" i="73" s="1"/>
  <c r="G14" i="73" s="1"/>
  <c r="B15" i="73"/>
  <c r="C16" i="14"/>
  <c r="E16" i="14" s="1"/>
  <c r="G16" i="14" s="1"/>
  <c r="B17" i="14"/>
  <c r="B16" i="125"/>
  <c r="C15" i="125"/>
  <c r="E15" i="125" s="1"/>
  <c r="G15" i="125" s="1"/>
  <c r="B16" i="53"/>
  <c r="C15" i="53"/>
  <c r="E15" i="53" s="1"/>
  <c r="G15" i="53" s="1"/>
  <c r="E15" i="23"/>
  <c r="G15" i="23" s="1"/>
  <c r="C16" i="46"/>
  <c r="E16" i="46" s="1"/>
  <c r="G16" i="46" s="1"/>
  <c r="B17" i="46"/>
  <c r="C16" i="49"/>
  <c r="E16" i="49" s="1"/>
  <c r="G16" i="49" s="1"/>
  <c r="B17" i="49"/>
  <c r="B16" i="112"/>
  <c r="C15" i="112"/>
  <c r="E15" i="112" s="1"/>
  <c r="G15" i="112" s="1"/>
  <c r="B17" i="123"/>
  <c r="C16" i="123"/>
  <c r="E16" i="123" s="1"/>
  <c r="G16" i="123" s="1"/>
  <c r="B16" i="81"/>
  <c r="C15" i="81"/>
  <c r="E15" i="81" s="1"/>
  <c r="G15" i="81" s="1"/>
  <c r="B18" i="43"/>
  <c r="C17" i="43"/>
  <c r="E17" i="43" s="1"/>
  <c r="G17" i="43" s="1"/>
  <c r="B16" i="82"/>
  <c r="C15" i="82"/>
  <c r="E15" i="82" s="1"/>
  <c r="G15" i="82" s="1"/>
  <c r="B16" i="67"/>
  <c r="C15" i="67"/>
  <c r="E15" i="67" s="1"/>
  <c r="G15" i="67" s="1"/>
  <c r="B16" i="85"/>
  <c r="C15" i="85"/>
  <c r="E15" i="85" s="1"/>
  <c r="G15" i="85" s="1"/>
  <c r="C16" i="66"/>
  <c r="E16" i="66" s="1"/>
  <c r="G16" i="66" s="1"/>
  <c r="B17" i="66"/>
  <c r="B17" i="24"/>
  <c r="C16" i="24"/>
  <c r="E16" i="24" s="1"/>
  <c r="G16" i="24" s="1"/>
  <c r="B17" i="16"/>
  <c r="C16" i="16"/>
  <c r="E16" i="16" s="1"/>
  <c r="G16" i="16" s="1"/>
  <c r="B16" i="110"/>
  <c r="C15" i="110"/>
  <c r="E15" i="110" s="1"/>
  <c r="G15" i="110" s="1"/>
  <c r="C15" i="51"/>
  <c r="E15" i="51" s="1"/>
  <c r="G15" i="51" s="1"/>
  <c r="B16" i="51"/>
  <c r="C15" i="76"/>
  <c r="E15" i="76" s="1"/>
  <c r="G15" i="76" s="1"/>
  <c r="B16" i="76"/>
  <c r="E15" i="75"/>
  <c r="G14" i="75"/>
  <c r="B16" i="83"/>
  <c r="C15" i="83"/>
  <c r="E15" i="83" s="1"/>
  <c r="G15" i="83" s="1"/>
  <c r="B16" i="111"/>
  <c r="C15" i="111"/>
  <c r="E15" i="111" s="1"/>
  <c r="G15" i="111" s="1"/>
  <c r="B16" i="65"/>
  <c r="C15" i="65"/>
  <c r="E15" i="65" s="1"/>
  <c r="G15" i="65" s="1"/>
  <c r="C15" i="71"/>
  <c r="E15" i="71" s="1"/>
  <c r="G15" i="71" s="1"/>
  <c r="B16" i="71"/>
  <c r="B20" i="60"/>
  <c r="AN18" i="27" l="1"/>
  <c r="BW18" i="27"/>
  <c r="B28" i="86"/>
  <c r="B29" i="86" s="1"/>
  <c r="A26" i="86"/>
  <c r="BN16" i="41"/>
  <c r="B23" i="87"/>
  <c r="C20" i="87"/>
  <c r="B17" i="42"/>
  <c r="C16" i="42"/>
  <c r="E16" i="42" s="1"/>
  <c r="G16" i="42" s="1"/>
  <c r="AK18" i="27"/>
  <c r="A19" i="27"/>
  <c r="AL18" i="27"/>
  <c r="AB18" i="27"/>
  <c r="AD18" i="27"/>
  <c r="BM17" i="41" s="1"/>
  <c r="BO17" i="41" s="1"/>
  <c r="AC18" i="27"/>
  <c r="AJ18" i="27"/>
  <c r="BQ18" i="27"/>
  <c r="AH18" i="27"/>
  <c r="BS18" i="27"/>
  <c r="C16" i="128"/>
  <c r="E16" i="128" s="1"/>
  <c r="G16" i="128" s="1"/>
  <c r="B17" i="128"/>
  <c r="F22" i="48"/>
  <c r="D22" i="48"/>
  <c r="A19" i="31"/>
  <c r="D18" i="31"/>
  <c r="C18" i="31"/>
  <c r="G16" i="44"/>
  <c r="J39" i="125"/>
  <c r="B16" i="73"/>
  <c r="C15" i="73"/>
  <c r="E15" i="73" s="1"/>
  <c r="G15" i="73" s="1"/>
  <c r="B17" i="80"/>
  <c r="C16" i="80"/>
  <c r="E16" i="80" s="1"/>
  <c r="G16" i="80" s="1"/>
  <c r="B18" i="22"/>
  <c r="C17" i="22"/>
  <c r="E17" i="22" s="1"/>
  <c r="G17" i="22" s="1"/>
  <c r="C16" i="84"/>
  <c r="E16" i="84" s="1"/>
  <c r="G16" i="84" s="1"/>
  <c r="B17" i="84"/>
  <c r="B17" i="95"/>
  <c r="C16" i="95"/>
  <c r="E16" i="95" s="1"/>
  <c r="G16" i="95" s="1"/>
  <c r="C16" i="91"/>
  <c r="E16" i="91" s="1"/>
  <c r="G16" i="91" s="1"/>
  <c r="B17" i="91"/>
  <c r="B17" i="85"/>
  <c r="C16" i="85"/>
  <c r="E16" i="85" s="1"/>
  <c r="G16" i="85" s="1"/>
  <c r="B17" i="109"/>
  <c r="C16" i="109"/>
  <c r="E16" i="109" s="1"/>
  <c r="G16" i="109" s="1"/>
  <c r="C16" i="36"/>
  <c r="E16" i="36" s="1"/>
  <c r="G16" i="36" s="1"/>
  <c r="B17" i="36"/>
  <c r="B17" i="51"/>
  <c r="C16" i="51"/>
  <c r="E16" i="51" s="1"/>
  <c r="G16" i="51" s="1"/>
  <c r="C16" i="25"/>
  <c r="E16" i="25" s="1"/>
  <c r="G16" i="25" s="1"/>
  <c r="B17" i="25"/>
  <c r="B17" i="117"/>
  <c r="C16" i="117"/>
  <c r="E16" i="117" s="1"/>
  <c r="G16" i="117" s="1"/>
  <c r="C16" i="77"/>
  <c r="E16" i="77" s="1"/>
  <c r="G16" i="77" s="1"/>
  <c r="B17" i="77"/>
  <c r="C16" i="124"/>
  <c r="E16" i="124" s="1"/>
  <c r="G16" i="124" s="1"/>
  <c r="B17" i="124"/>
  <c r="C17" i="46"/>
  <c r="E17" i="46" s="1"/>
  <c r="G17" i="46" s="1"/>
  <c r="B18" i="46"/>
  <c r="B17" i="90"/>
  <c r="C16" i="90"/>
  <c r="E16" i="90" s="1"/>
  <c r="G16" i="90" s="1"/>
  <c r="B17" i="21"/>
  <c r="C16" i="21"/>
  <c r="E16" i="21" s="1"/>
  <c r="G16" i="21" s="1"/>
  <c r="C16" i="67"/>
  <c r="E16" i="67" s="1"/>
  <c r="G16" i="67" s="1"/>
  <c r="B17" i="67"/>
  <c r="B18" i="64"/>
  <c r="C17" i="64"/>
  <c r="E17" i="64" s="1"/>
  <c r="G17" i="64" s="1"/>
  <c r="B18" i="44"/>
  <c r="E17" i="44"/>
  <c r="C17" i="44"/>
  <c r="C16" i="3"/>
  <c r="E16" i="3" s="1"/>
  <c r="G16" i="3" s="1"/>
  <c r="B17" i="3"/>
  <c r="B17" i="57"/>
  <c r="C16" i="57"/>
  <c r="E16" i="57" s="1"/>
  <c r="G16" i="57" s="1"/>
  <c r="B17" i="88"/>
  <c r="C16" i="88"/>
  <c r="E16" i="88" s="1"/>
  <c r="G16" i="88" s="1"/>
  <c r="C17" i="8"/>
  <c r="E16" i="8"/>
  <c r="G16" i="8" s="1"/>
  <c r="C16" i="71"/>
  <c r="E16" i="71" s="1"/>
  <c r="G16" i="71" s="1"/>
  <c r="B17" i="71"/>
  <c r="B17" i="82"/>
  <c r="C16" i="82"/>
  <c r="E16" i="82" s="1"/>
  <c r="G16" i="82" s="1"/>
  <c r="B17" i="83"/>
  <c r="C16" i="83"/>
  <c r="E16" i="83" s="1"/>
  <c r="G16" i="83" s="1"/>
  <c r="C17" i="24"/>
  <c r="E17" i="24" s="1"/>
  <c r="G17" i="24" s="1"/>
  <c r="B18" i="24"/>
  <c r="B17" i="53"/>
  <c r="C16" i="53"/>
  <c r="E16" i="53" s="1"/>
  <c r="G16" i="53" s="1"/>
  <c r="B17" i="119"/>
  <c r="C16" i="119"/>
  <c r="E16" i="119" s="1"/>
  <c r="G16" i="119" s="1"/>
  <c r="B17" i="61"/>
  <c r="C16" i="61"/>
  <c r="E16" i="61" s="1"/>
  <c r="G16" i="61" s="1"/>
  <c r="G11" i="92"/>
  <c r="C12" i="92"/>
  <c r="C17" i="19"/>
  <c r="E17" i="19" s="1"/>
  <c r="G17" i="19" s="1"/>
  <c r="B18" i="19"/>
  <c r="B17" i="70"/>
  <c r="C16" i="70"/>
  <c r="E16" i="70" s="1"/>
  <c r="G16" i="70" s="1"/>
  <c r="C17" i="16"/>
  <c r="E17" i="16" s="1"/>
  <c r="G17" i="16" s="1"/>
  <c r="B18" i="16"/>
  <c r="C16" i="65"/>
  <c r="E16" i="65" s="1"/>
  <c r="G16" i="65" s="1"/>
  <c r="B17" i="65"/>
  <c r="C16" i="112"/>
  <c r="E16" i="112" s="1"/>
  <c r="G16" i="112" s="1"/>
  <c r="B17" i="112"/>
  <c r="C16" i="81"/>
  <c r="E16" i="81" s="1"/>
  <c r="G16" i="81" s="1"/>
  <c r="B17" i="81"/>
  <c r="B17" i="125"/>
  <c r="C16" i="125"/>
  <c r="E16" i="125" s="1"/>
  <c r="G16" i="125" s="1"/>
  <c r="C15" i="69"/>
  <c r="E15" i="69" s="1"/>
  <c r="G15" i="69" s="1"/>
  <c r="B16" i="69"/>
  <c r="B18" i="17"/>
  <c r="C17" i="17"/>
  <c r="E17" i="17" s="1"/>
  <c r="G17" i="17" s="1"/>
  <c r="C18" i="11"/>
  <c r="B17" i="11"/>
  <c r="B18" i="123"/>
  <c r="C17" i="123"/>
  <c r="E17" i="123" s="1"/>
  <c r="G17" i="123" s="1"/>
  <c r="B18" i="14"/>
  <c r="C17" i="14"/>
  <c r="E17" i="14" s="1"/>
  <c r="G17" i="14" s="1"/>
  <c r="G11" i="93"/>
  <c r="C12" i="93"/>
  <c r="C16" i="121"/>
  <c r="E16" i="121" s="1"/>
  <c r="G16" i="121" s="1"/>
  <c r="B17" i="121"/>
  <c r="E16" i="11"/>
  <c r="G16" i="11" s="1"/>
  <c r="C16" i="94"/>
  <c r="E16" i="94" s="1"/>
  <c r="G16" i="94" s="1"/>
  <c r="B17" i="94"/>
  <c r="B18" i="49"/>
  <c r="C17" i="49"/>
  <c r="E17" i="49" s="1"/>
  <c r="G17" i="49" s="1"/>
  <c r="C16" i="107"/>
  <c r="E16" i="107" s="1"/>
  <c r="G16" i="107" s="1"/>
  <c r="B17" i="107"/>
  <c r="E16" i="75"/>
  <c r="G15" i="75"/>
  <c r="B17" i="76"/>
  <c r="C16" i="76"/>
  <c r="E16" i="76" s="1"/>
  <c r="G16" i="76" s="1"/>
  <c r="B17" i="110"/>
  <c r="C16" i="110"/>
  <c r="E16" i="110" s="1"/>
  <c r="G16" i="110" s="1"/>
  <c r="B19" i="43"/>
  <c r="C18" i="43"/>
  <c r="E18" i="43" s="1"/>
  <c r="G18" i="43" s="1"/>
  <c r="E16" i="23"/>
  <c r="G16" i="23" s="1"/>
  <c r="C16" i="96"/>
  <c r="E16" i="96" s="1"/>
  <c r="G16" i="96" s="1"/>
  <c r="B17" i="96"/>
  <c r="B18" i="23"/>
  <c r="C17" i="23"/>
  <c r="B18" i="18"/>
  <c r="C17" i="18"/>
  <c r="E17" i="18" s="1"/>
  <c r="G17" i="18" s="1"/>
  <c r="C16" i="75"/>
  <c r="B17" i="75"/>
  <c r="B18" i="66"/>
  <c r="C17" i="66"/>
  <c r="E17" i="66" s="1"/>
  <c r="G17" i="66" s="1"/>
  <c r="B17" i="111"/>
  <c r="C16" i="111"/>
  <c r="E16" i="111" s="1"/>
  <c r="G16" i="111" s="1"/>
  <c r="B18" i="48"/>
  <c r="C17" i="48"/>
  <c r="E17" i="48" s="1"/>
  <c r="G17" i="48" s="1"/>
  <c r="B18" i="50"/>
  <c r="C17" i="50"/>
  <c r="E17" i="50" s="1"/>
  <c r="G17" i="50" s="1"/>
  <c r="B17" i="104"/>
  <c r="C16" i="104"/>
  <c r="E16" i="104" s="1"/>
  <c r="G16" i="104" s="1"/>
  <c r="C15" i="38"/>
  <c r="E15" i="38" s="1"/>
  <c r="G15" i="38" s="1"/>
  <c r="B16" i="38"/>
  <c r="B21" i="60"/>
  <c r="C28" i="86" l="1"/>
  <c r="BQ19" i="27"/>
  <c r="AH19" i="27"/>
  <c r="BW19" i="27"/>
  <c r="BN17" i="41"/>
  <c r="B30" i="86"/>
  <c r="C29" i="86"/>
  <c r="C23" i="87"/>
  <c r="B24" i="87"/>
  <c r="B18" i="42"/>
  <c r="C17" i="42"/>
  <c r="E17" i="42" s="1"/>
  <c r="G17" i="42" s="1"/>
  <c r="AJ19" i="27"/>
  <c r="A20" i="27"/>
  <c r="BQ20" i="27" s="1"/>
  <c r="AN19" i="27"/>
  <c r="AD19" i="27"/>
  <c r="BM18" i="41" s="1"/>
  <c r="BO18" i="41" s="1"/>
  <c r="BS19" i="27"/>
  <c r="AC19" i="27"/>
  <c r="AB19" i="27"/>
  <c r="AK19" i="27"/>
  <c r="AL19" i="27"/>
  <c r="B18" i="128"/>
  <c r="C17" i="128"/>
  <c r="E17" i="128" s="1"/>
  <c r="G17" i="128" s="1"/>
  <c r="A20" i="31"/>
  <c r="D19" i="31"/>
  <c r="C19" i="31"/>
  <c r="F23" i="48"/>
  <c r="D23" i="48"/>
  <c r="K39" i="125"/>
  <c r="K40" i="125" s="1"/>
  <c r="K4" i="125"/>
  <c r="G17" i="44"/>
  <c r="C19" i="11"/>
  <c r="B18" i="11"/>
  <c r="E18" i="11" s="1"/>
  <c r="G18" i="11" s="1"/>
  <c r="B19" i="16"/>
  <c r="C18" i="16"/>
  <c r="E18" i="16" s="1"/>
  <c r="G18" i="16" s="1"/>
  <c r="B18" i="119"/>
  <c r="C17" i="119"/>
  <c r="E17" i="119" s="1"/>
  <c r="G17" i="119" s="1"/>
  <c r="C17" i="109"/>
  <c r="E17" i="109" s="1"/>
  <c r="G17" i="109" s="1"/>
  <c r="B18" i="109"/>
  <c r="C18" i="22"/>
  <c r="E18" i="22" s="1"/>
  <c r="G18" i="22" s="1"/>
  <c r="B19" i="22"/>
  <c r="C17" i="88"/>
  <c r="E17" i="88" s="1"/>
  <c r="G17" i="88" s="1"/>
  <c r="B18" i="88"/>
  <c r="E17" i="23"/>
  <c r="G17" i="23" s="1"/>
  <c r="B18" i="94"/>
  <c r="C17" i="94"/>
  <c r="E17" i="94" s="1"/>
  <c r="G17" i="94" s="1"/>
  <c r="B18" i="67"/>
  <c r="C17" i="67"/>
  <c r="E17" i="67" s="1"/>
  <c r="G17" i="67" s="1"/>
  <c r="C17" i="85"/>
  <c r="E17" i="85" s="1"/>
  <c r="G17" i="85" s="1"/>
  <c r="B18" i="85"/>
  <c r="C17" i="104"/>
  <c r="E17" i="104" s="1"/>
  <c r="G17" i="104" s="1"/>
  <c r="B18" i="104"/>
  <c r="B19" i="17"/>
  <c r="C18" i="17"/>
  <c r="E18" i="17" s="1"/>
  <c r="G18" i="17" s="1"/>
  <c r="B18" i="70"/>
  <c r="C17" i="70"/>
  <c r="E17" i="70" s="1"/>
  <c r="G17" i="70" s="1"/>
  <c r="C17" i="53"/>
  <c r="E17" i="53" s="1"/>
  <c r="G17" i="53" s="1"/>
  <c r="B18" i="53"/>
  <c r="B18" i="80"/>
  <c r="C17" i="80"/>
  <c r="E17" i="80" s="1"/>
  <c r="G17" i="80" s="1"/>
  <c r="C17" i="82"/>
  <c r="E17" i="82" s="1"/>
  <c r="G17" i="82" s="1"/>
  <c r="B18" i="82"/>
  <c r="B18" i="91"/>
  <c r="C17" i="91"/>
  <c r="E17" i="91" s="1"/>
  <c r="G17" i="91" s="1"/>
  <c r="C16" i="69"/>
  <c r="E16" i="69" s="1"/>
  <c r="G16" i="69" s="1"/>
  <c r="B17" i="69"/>
  <c r="B18" i="3"/>
  <c r="C17" i="3"/>
  <c r="E17" i="3" s="1"/>
  <c r="G17" i="3" s="1"/>
  <c r="B19" i="46"/>
  <c r="C18" i="46"/>
  <c r="E18" i="46" s="1"/>
  <c r="G18" i="46" s="1"/>
  <c r="E12" i="92"/>
  <c r="B12" i="92"/>
  <c r="B19" i="24"/>
  <c r="C18" i="24"/>
  <c r="E18" i="24" s="1"/>
  <c r="G18" i="24" s="1"/>
  <c r="E17" i="11"/>
  <c r="G17" i="11" s="1"/>
  <c r="B19" i="64"/>
  <c r="C18" i="64"/>
  <c r="E18" i="64" s="1"/>
  <c r="G18" i="64" s="1"/>
  <c r="B18" i="107"/>
  <c r="C17" i="107"/>
  <c r="E17" i="107" s="1"/>
  <c r="G17" i="107" s="1"/>
  <c r="B19" i="19"/>
  <c r="C18" i="19"/>
  <c r="E18" i="19" s="1"/>
  <c r="G18" i="19" s="1"/>
  <c r="B18" i="71"/>
  <c r="C17" i="71"/>
  <c r="E17" i="71" s="1"/>
  <c r="G17" i="71" s="1"/>
  <c r="B18" i="124"/>
  <c r="C17" i="124"/>
  <c r="E17" i="124" s="1"/>
  <c r="G17" i="124" s="1"/>
  <c r="B18" i="57"/>
  <c r="C17" i="57"/>
  <c r="E17" i="57" s="1"/>
  <c r="G17" i="57" s="1"/>
  <c r="C17" i="21"/>
  <c r="E17" i="21" s="1"/>
  <c r="G17" i="21" s="1"/>
  <c r="B18" i="21"/>
  <c r="B18" i="111"/>
  <c r="C17" i="111"/>
  <c r="E17" i="111" s="1"/>
  <c r="G17" i="111" s="1"/>
  <c r="B19" i="23"/>
  <c r="C18" i="23"/>
  <c r="B18" i="112"/>
  <c r="C17" i="112"/>
  <c r="E17" i="112" s="1"/>
  <c r="G17" i="112" s="1"/>
  <c r="C18" i="66"/>
  <c r="E18" i="66" s="1"/>
  <c r="G18" i="66" s="1"/>
  <c r="B19" i="66"/>
  <c r="B18" i="77"/>
  <c r="C17" i="77"/>
  <c r="E17" i="77" s="1"/>
  <c r="G17" i="77" s="1"/>
  <c r="B17" i="73"/>
  <c r="C16" i="73"/>
  <c r="E16" i="73" s="1"/>
  <c r="G16" i="73" s="1"/>
  <c r="E12" i="93"/>
  <c r="B12" i="93"/>
  <c r="B18" i="125"/>
  <c r="C17" i="125"/>
  <c r="E17" i="125" s="1"/>
  <c r="G17" i="125" s="1"/>
  <c r="C17" i="65"/>
  <c r="E17" i="65" s="1"/>
  <c r="G17" i="65" s="1"/>
  <c r="B18" i="65"/>
  <c r="B18" i="90"/>
  <c r="C17" i="90"/>
  <c r="E17" i="90" s="1"/>
  <c r="G17" i="90" s="1"/>
  <c r="B18" i="81"/>
  <c r="C17" i="81"/>
  <c r="E17" i="81" s="1"/>
  <c r="G17" i="81" s="1"/>
  <c r="B18" i="83"/>
  <c r="C17" i="83"/>
  <c r="E17" i="83" s="1"/>
  <c r="G17" i="83" s="1"/>
  <c r="C18" i="8"/>
  <c r="E17" i="8"/>
  <c r="G17" i="8" s="1"/>
  <c r="B18" i="75"/>
  <c r="C17" i="75"/>
  <c r="C17" i="110"/>
  <c r="E17" i="110" s="1"/>
  <c r="G17" i="110" s="1"/>
  <c r="B18" i="110"/>
  <c r="C18" i="48"/>
  <c r="E18" i="48" s="1"/>
  <c r="G18" i="48" s="1"/>
  <c r="B19" i="48"/>
  <c r="C17" i="95"/>
  <c r="E17" i="95" s="1"/>
  <c r="G17" i="95" s="1"/>
  <c r="B18" i="95"/>
  <c r="B19" i="50"/>
  <c r="C18" i="50"/>
  <c r="E18" i="50" s="1"/>
  <c r="G18" i="50" s="1"/>
  <c r="B18" i="121"/>
  <c r="C17" i="121"/>
  <c r="E17" i="121" s="1"/>
  <c r="G17" i="121" s="1"/>
  <c r="C18" i="49"/>
  <c r="E18" i="49" s="1"/>
  <c r="G18" i="49" s="1"/>
  <c r="B19" i="49"/>
  <c r="C18" i="14"/>
  <c r="E18" i="14" s="1"/>
  <c r="G18" i="14" s="1"/>
  <c r="B19" i="14"/>
  <c r="C17" i="61"/>
  <c r="E17" i="61" s="1"/>
  <c r="G17" i="61" s="1"/>
  <c r="B18" i="61"/>
  <c r="B18" i="36"/>
  <c r="C17" i="36"/>
  <c r="E17" i="36" s="1"/>
  <c r="G17" i="36" s="1"/>
  <c r="B20" i="43"/>
  <c r="C19" i="43"/>
  <c r="E19" i="43" s="1"/>
  <c r="G19" i="43" s="1"/>
  <c r="C16" i="38"/>
  <c r="E16" i="38" s="1"/>
  <c r="G16" i="38" s="1"/>
  <c r="B17" i="38"/>
  <c r="E17" i="75"/>
  <c r="G16" i="75"/>
  <c r="B19" i="123"/>
  <c r="C18" i="123"/>
  <c r="E18" i="123" s="1"/>
  <c r="G18" i="123" s="1"/>
  <c r="B18" i="84"/>
  <c r="C17" i="84"/>
  <c r="E17" i="84" s="1"/>
  <c r="G17" i="84" s="1"/>
  <c r="B19" i="18"/>
  <c r="C18" i="18"/>
  <c r="E18" i="18" s="1"/>
  <c r="G18" i="18" s="1"/>
  <c r="C17" i="51"/>
  <c r="E17" i="51" s="1"/>
  <c r="G17" i="51" s="1"/>
  <c r="B18" i="51"/>
  <c r="B18" i="96"/>
  <c r="C17" i="96"/>
  <c r="E17" i="96" s="1"/>
  <c r="G17" i="96" s="1"/>
  <c r="E18" i="44"/>
  <c r="C18" i="44"/>
  <c r="B19" i="44"/>
  <c r="C17" i="117"/>
  <c r="E17" i="117" s="1"/>
  <c r="G17" i="117" s="1"/>
  <c r="B18" i="117"/>
  <c r="B18" i="76"/>
  <c r="C17" i="76"/>
  <c r="E17" i="76" s="1"/>
  <c r="G17" i="76" s="1"/>
  <c r="C17" i="25"/>
  <c r="E17" i="25" s="1"/>
  <c r="G17" i="25" s="1"/>
  <c r="B18" i="25"/>
  <c r="B22" i="60"/>
  <c r="AH20" i="27" l="1"/>
  <c r="BW20" i="27"/>
  <c r="BN18" i="41"/>
  <c r="B31" i="86"/>
  <c r="C30" i="86"/>
  <c r="C24" i="87"/>
  <c r="B25" i="87"/>
  <c r="B26" i="87" s="1"/>
  <c r="C18" i="42"/>
  <c r="E18" i="42" s="1"/>
  <c r="G18" i="42" s="1"/>
  <c r="B19" i="42"/>
  <c r="A21" i="27"/>
  <c r="AN20" i="27"/>
  <c r="BS20" i="27"/>
  <c r="AJ20" i="27"/>
  <c r="AL20" i="27"/>
  <c r="AK20" i="27"/>
  <c r="AC20" i="27"/>
  <c r="AD20" i="27"/>
  <c r="BM19" i="41" s="1"/>
  <c r="BO19" i="41" s="1"/>
  <c r="AB20" i="27"/>
  <c r="C18" i="128"/>
  <c r="E18" i="128" s="1"/>
  <c r="G18" i="128" s="1"/>
  <c r="B19" i="128"/>
  <c r="C27" i="86"/>
  <c r="F24" i="48"/>
  <c r="D24" i="48"/>
  <c r="A21" i="31"/>
  <c r="D20" i="31"/>
  <c r="C20" i="31"/>
  <c r="C19" i="19"/>
  <c r="E19" i="19" s="1"/>
  <c r="G19" i="19" s="1"/>
  <c r="B20" i="19"/>
  <c r="C19" i="24"/>
  <c r="E19" i="24" s="1"/>
  <c r="G19" i="24" s="1"/>
  <c r="B20" i="24"/>
  <c r="C18" i="82"/>
  <c r="E18" i="82" s="1"/>
  <c r="G18" i="82" s="1"/>
  <c r="B19" i="82"/>
  <c r="C13" i="92"/>
  <c r="G12" i="92"/>
  <c r="C13" i="93"/>
  <c r="G12" i="93"/>
  <c r="B19" i="57"/>
  <c r="C18" i="57"/>
  <c r="E18" i="57" s="1"/>
  <c r="G18" i="57" s="1"/>
  <c r="C18" i="94"/>
  <c r="E18" i="94" s="1"/>
  <c r="G18" i="94" s="1"/>
  <c r="B19" i="94"/>
  <c r="C18" i="119"/>
  <c r="E18" i="119" s="1"/>
  <c r="G18" i="119" s="1"/>
  <c r="B19" i="119"/>
  <c r="B19" i="25"/>
  <c r="C18" i="25"/>
  <c r="E18" i="25" s="1"/>
  <c r="G18" i="25" s="1"/>
  <c r="B19" i="104"/>
  <c r="C18" i="104"/>
  <c r="E18" i="104" s="1"/>
  <c r="G18" i="104" s="1"/>
  <c r="C18" i="96"/>
  <c r="E18" i="96" s="1"/>
  <c r="G18" i="96" s="1"/>
  <c r="B19" i="96"/>
  <c r="C19" i="48"/>
  <c r="E19" i="48" s="1"/>
  <c r="G19" i="48" s="1"/>
  <c r="B20" i="48"/>
  <c r="C18" i="107"/>
  <c r="E18" i="107" s="1"/>
  <c r="G18" i="107" s="1"/>
  <c r="B19" i="107"/>
  <c r="C18" i="80"/>
  <c r="E18" i="80" s="1"/>
  <c r="G18" i="80" s="1"/>
  <c r="B19" i="80"/>
  <c r="B20" i="16"/>
  <c r="C19" i="16"/>
  <c r="E19" i="16" s="1"/>
  <c r="G19" i="16" s="1"/>
  <c r="B20" i="44"/>
  <c r="C19" i="44"/>
  <c r="E19" i="44"/>
  <c r="C20" i="43"/>
  <c r="E20" i="43" s="1"/>
  <c r="G20" i="43" s="1"/>
  <c r="B21" i="43"/>
  <c r="B20" i="66"/>
  <c r="C19" i="66"/>
  <c r="E19" i="66" s="1"/>
  <c r="G19" i="66" s="1"/>
  <c r="B19" i="124"/>
  <c r="C18" i="124"/>
  <c r="E18" i="124" s="1"/>
  <c r="G18" i="124" s="1"/>
  <c r="B20" i="46"/>
  <c r="C19" i="46"/>
  <c r="E19" i="46" s="1"/>
  <c r="G19" i="46" s="1"/>
  <c r="C18" i="85"/>
  <c r="E18" i="85" s="1"/>
  <c r="G18" i="85" s="1"/>
  <c r="B19" i="85"/>
  <c r="E18" i="75"/>
  <c r="G17" i="75"/>
  <c r="C18" i="65"/>
  <c r="E18" i="65" s="1"/>
  <c r="G18" i="65" s="1"/>
  <c r="B19" i="65"/>
  <c r="E18" i="23"/>
  <c r="G18" i="23" s="1"/>
  <c r="B19" i="11"/>
  <c r="C20" i="11"/>
  <c r="B20" i="17"/>
  <c r="C19" i="17"/>
  <c r="E19" i="17" s="1"/>
  <c r="G19" i="17" s="1"/>
  <c r="C18" i="90"/>
  <c r="E18" i="90" s="1"/>
  <c r="G18" i="90" s="1"/>
  <c r="B19" i="90"/>
  <c r="B19" i="77"/>
  <c r="C18" i="77"/>
  <c r="E18" i="77" s="1"/>
  <c r="G18" i="77" s="1"/>
  <c r="G18" i="44"/>
  <c r="B20" i="49"/>
  <c r="C19" i="49"/>
  <c r="E19" i="49" s="1"/>
  <c r="G19" i="49" s="1"/>
  <c r="B20" i="23"/>
  <c r="C19" i="23"/>
  <c r="B19" i="3"/>
  <c r="C18" i="3"/>
  <c r="E18" i="3" s="1"/>
  <c r="G18" i="3" s="1"/>
  <c r="B19" i="110"/>
  <c r="C18" i="110"/>
  <c r="E18" i="110" s="1"/>
  <c r="G18" i="110" s="1"/>
  <c r="B19" i="53"/>
  <c r="C18" i="53"/>
  <c r="E18" i="53" s="1"/>
  <c r="G18" i="53" s="1"/>
  <c r="B19" i="112"/>
  <c r="C18" i="112"/>
  <c r="E18" i="112" s="1"/>
  <c r="G18" i="112" s="1"/>
  <c r="C19" i="64"/>
  <c r="E19" i="64" s="1"/>
  <c r="G19" i="64" s="1"/>
  <c r="B20" i="64"/>
  <c r="B21" i="64" s="1"/>
  <c r="B18" i="69"/>
  <c r="C17" i="69"/>
  <c r="E17" i="69" s="1"/>
  <c r="G17" i="69" s="1"/>
  <c r="B19" i="88"/>
  <c r="C18" i="88"/>
  <c r="E18" i="88" s="1"/>
  <c r="G18" i="88" s="1"/>
  <c r="B19" i="109"/>
  <c r="C18" i="109"/>
  <c r="E18" i="109" s="1"/>
  <c r="G18" i="109" s="1"/>
  <c r="B19" i="81"/>
  <c r="C18" i="81"/>
  <c r="E18" i="81" s="1"/>
  <c r="G18" i="81" s="1"/>
  <c r="B19" i="51"/>
  <c r="C18" i="51"/>
  <c r="E18" i="51" s="1"/>
  <c r="G18" i="51" s="1"/>
  <c r="B19" i="111"/>
  <c r="C18" i="111"/>
  <c r="E18" i="111" s="1"/>
  <c r="G18" i="111" s="1"/>
  <c r="B19" i="121"/>
  <c r="C18" i="121"/>
  <c r="E18" i="121" s="1"/>
  <c r="G18" i="121" s="1"/>
  <c r="C18" i="95"/>
  <c r="E18" i="95" s="1"/>
  <c r="G18" i="95" s="1"/>
  <c r="B19" i="95"/>
  <c r="C18" i="125"/>
  <c r="E18" i="125" s="1"/>
  <c r="G18" i="125" s="1"/>
  <c r="B19" i="125"/>
  <c r="B19" i="71"/>
  <c r="C18" i="71"/>
  <c r="E18" i="71" s="1"/>
  <c r="G18" i="71" s="1"/>
  <c r="C18" i="70"/>
  <c r="E18" i="70" s="1"/>
  <c r="G18" i="70" s="1"/>
  <c r="B19" i="70"/>
  <c r="B18" i="73"/>
  <c r="C17" i="73"/>
  <c r="E17" i="73" s="1"/>
  <c r="G17" i="73" s="1"/>
  <c r="B20" i="123"/>
  <c r="C19" i="123"/>
  <c r="E19" i="123" s="1"/>
  <c r="G19" i="123" s="1"/>
  <c r="C19" i="50"/>
  <c r="E19" i="50" s="1"/>
  <c r="G19" i="50" s="1"/>
  <c r="B20" i="50"/>
  <c r="B19" i="84"/>
  <c r="C18" i="84"/>
  <c r="E18" i="84" s="1"/>
  <c r="G18" i="84" s="1"/>
  <c r="B19" i="61"/>
  <c r="C18" i="61"/>
  <c r="E18" i="61" s="1"/>
  <c r="G18" i="61" s="1"/>
  <c r="E18" i="8"/>
  <c r="G18" i="8" s="1"/>
  <c r="C19" i="8"/>
  <c r="B19" i="21"/>
  <c r="C18" i="21"/>
  <c r="E18" i="21" s="1"/>
  <c r="G18" i="21" s="1"/>
  <c r="C18" i="67"/>
  <c r="E18" i="67" s="1"/>
  <c r="G18" i="67" s="1"/>
  <c r="B19" i="67"/>
  <c r="B20" i="22"/>
  <c r="C19" i="22"/>
  <c r="E19" i="22" s="1"/>
  <c r="G19" i="22" s="1"/>
  <c r="C17" i="38"/>
  <c r="E17" i="38" s="1"/>
  <c r="G17" i="38" s="1"/>
  <c r="B18" i="38"/>
  <c r="B19" i="91"/>
  <c r="C18" i="91"/>
  <c r="E18" i="91" s="1"/>
  <c r="G18" i="91" s="1"/>
  <c r="B19" i="117"/>
  <c r="C18" i="117"/>
  <c r="E18" i="117" s="1"/>
  <c r="G18" i="117" s="1"/>
  <c r="B20" i="14"/>
  <c r="B21" i="14" s="1"/>
  <c r="C19" i="14"/>
  <c r="E19" i="14" s="1"/>
  <c r="G19" i="14" s="1"/>
  <c r="C18" i="75"/>
  <c r="B19" i="75"/>
  <c r="C19" i="18"/>
  <c r="E19" i="18" s="1"/>
  <c r="G19" i="18" s="1"/>
  <c r="B20" i="18"/>
  <c r="B19" i="36"/>
  <c r="C18" i="36"/>
  <c r="E18" i="36" s="1"/>
  <c r="G18" i="36" s="1"/>
  <c r="C18" i="76"/>
  <c r="E18" i="76" s="1"/>
  <c r="G18" i="76" s="1"/>
  <c r="B19" i="76"/>
  <c r="C18" i="83"/>
  <c r="E18" i="83" s="1"/>
  <c r="G18" i="83" s="1"/>
  <c r="B19" i="83"/>
  <c r="B23" i="60"/>
  <c r="AK21" i="27" l="1"/>
  <c r="BW21" i="27"/>
  <c r="BO20" i="41"/>
  <c r="BM20" i="41"/>
  <c r="BN19" i="41"/>
  <c r="AN21" i="27"/>
  <c r="AD21" i="27"/>
  <c r="BM22" i="41" s="1"/>
  <c r="BO22" i="41" s="1"/>
  <c r="AH21" i="27"/>
  <c r="BQ21" i="27"/>
  <c r="AJ21" i="27"/>
  <c r="BS21" i="27"/>
  <c r="AC21" i="27"/>
  <c r="AL21" i="27"/>
  <c r="C31" i="86"/>
  <c r="B32" i="86"/>
  <c r="A22" i="27"/>
  <c r="B27" i="87"/>
  <c r="C26" i="87"/>
  <c r="C25" i="87"/>
  <c r="B20" i="42"/>
  <c r="C19" i="42"/>
  <c r="E19" i="42" s="1"/>
  <c r="G19" i="42" s="1"/>
  <c r="C21" i="64"/>
  <c r="E21" i="64" s="1"/>
  <c r="G21" i="64" s="1"/>
  <c r="B22" i="64"/>
  <c r="C21" i="14"/>
  <c r="E21" i="14" s="1"/>
  <c r="G21" i="14" s="1"/>
  <c r="B22" i="14"/>
  <c r="B20" i="128"/>
  <c r="C19" i="128"/>
  <c r="E19" i="128" s="1"/>
  <c r="G19" i="128" s="1"/>
  <c r="F25" i="48"/>
  <c r="D25" i="48"/>
  <c r="A22" i="31"/>
  <c r="D21" i="31"/>
  <c r="C21" i="31"/>
  <c r="G19" i="44"/>
  <c r="C19" i="67"/>
  <c r="E19" i="67" s="1"/>
  <c r="G19" i="67" s="1"/>
  <c r="B20" i="67"/>
  <c r="B19" i="69"/>
  <c r="C18" i="69"/>
  <c r="E18" i="69" s="1"/>
  <c r="G18" i="69" s="1"/>
  <c r="B20" i="3"/>
  <c r="C19" i="3"/>
  <c r="E19" i="3" s="1"/>
  <c r="G19" i="3" s="1"/>
  <c r="E19" i="11"/>
  <c r="G19" i="11" s="1"/>
  <c r="C20" i="46"/>
  <c r="E20" i="46" s="1"/>
  <c r="G20" i="46" s="1"/>
  <c r="B21" i="46"/>
  <c r="B21" i="48"/>
  <c r="C20" i="48"/>
  <c r="E20" i="48" s="1"/>
  <c r="G20" i="48" s="1"/>
  <c r="E19" i="23"/>
  <c r="G19" i="23" s="1"/>
  <c r="B20" i="96"/>
  <c r="C19" i="96"/>
  <c r="E19" i="96" s="1"/>
  <c r="G19" i="96" s="1"/>
  <c r="C19" i="82"/>
  <c r="E19" i="82" s="1"/>
  <c r="G19" i="82" s="1"/>
  <c r="B20" i="82"/>
  <c r="C19" i="111"/>
  <c r="E19" i="111" s="1"/>
  <c r="G19" i="111" s="1"/>
  <c r="B20" i="111"/>
  <c r="C20" i="64"/>
  <c r="E20" i="64" s="1"/>
  <c r="G20" i="64" s="1"/>
  <c r="B21" i="23"/>
  <c r="C20" i="23"/>
  <c r="E20" i="23" s="1"/>
  <c r="G20" i="23" s="1"/>
  <c r="C20" i="44"/>
  <c r="B21" i="44"/>
  <c r="E20" i="44"/>
  <c r="B20" i="57"/>
  <c r="C19" i="57"/>
  <c r="E19" i="57" s="1"/>
  <c r="G19" i="57" s="1"/>
  <c r="B19" i="38"/>
  <c r="C18" i="38"/>
  <c r="E18" i="38" s="1"/>
  <c r="G18" i="38" s="1"/>
  <c r="E13" i="93"/>
  <c r="B13" i="93"/>
  <c r="B20" i="83"/>
  <c r="C19" i="83"/>
  <c r="E19" i="83" s="1"/>
  <c r="G19" i="83" s="1"/>
  <c r="B20" i="65"/>
  <c r="C19" i="65"/>
  <c r="E19" i="65" s="1"/>
  <c r="G19" i="65" s="1"/>
  <c r="B20" i="125"/>
  <c r="C19" i="125"/>
  <c r="E19" i="125" s="1"/>
  <c r="G19" i="125" s="1"/>
  <c r="B20" i="95"/>
  <c r="C19" i="95"/>
  <c r="E19" i="95" s="1"/>
  <c r="G19" i="95" s="1"/>
  <c r="C20" i="49"/>
  <c r="E20" i="49" s="1"/>
  <c r="G20" i="49" s="1"/>
  <c r="B21" i="49"/>
  <c r="B20" i="124"/>
  <c r="C19" i="124"/>
  <c r="E19" i="124" s="1"/>
  <c r="G19" i="124" s="1"/>
  <c r="B20" i="104"/>
  <c r="C19" i="104"/>
  <c r="E19" i="104" s="1"/>
  <c r="G19" i="104" s="1"/>
  <c r="B20" i="94"/>
  <c r="C19" i="94"/>
  <c r="E19" i="94" s="1"/>
  <c r="G19" i="94" s="1"/>
  <c r="B21" i="24"/>
  <c r="C20" i="24"/>
  <c r="E20" i="24" s="1"/>
  <c r="G20" i="24" s="1"/>
  <c r="C19" i="84"/>
  <c r="E19" i="84" s="1"/>
  <c r="G19" i="84" s="1"/>
  <c r="B20" i="84"/>
  <c r="C19" i="21"/>
  <c r="E19" i="21" s="1"/>
  <c r="G19" i="21" s="1"/>
  <c r="B20" i="21"/>
  <c r="G18" i="75"/>
  <c r="E19" i="75"/>
  <c r="B21" i="16"/>
  <c r="C20" i="16"/>
  <c r="E20" i="16" s="1"/>
  <c r="G20" i="16" s="1"/>
  <c r="C19" i="51"/>
  <c r="E19" i="51" s="1"/>
  <c r="G19" i="51" s="1"/>
  <c r="B20" i="51"/>
  <c r="E13" i="92"/>
  <c r="B13" i="92"/>
  <c r="C19" i="112"/>
  <c r="E19" i="112" s="1"/>
  <c r="G19" i="112" s="1"/>
  <c r="B20" i="112"/>
  <c r="B20" i="76"/>
  <c r="C19" i="76"/>
  <c r="E19" i="76" s="1"/>
  <c r="G19" i="76" s="1"/>
  <c r="B20" i="117"/>
  <c r="C19" i="117"/>
  <c r="E19" i="117" s="1"/>
  <c r="G19" i="117" s="1"/>
  <c r="C20" i="8"/>
  <c r="E19" i="8"/>
  <c r="G19" i="8" s="1"/>
  <c r="C20" i="123"/>
  <c r="E20" i="123" s="1"/>
  <c r="G20" i="123" s="1"/>
  <c r="B21" i="123"/>
  <c r="C20" i="66"/>
  <c r="E20" i="66" s="1"/>
  <c r="G20" i="66" s="1"/>
  <c r="B21" i="66"/>
  <c r="B20" i="25"/>
  <c r="C19" i="25"/>
  <c r="E19" i="25" s="1"/>
  <c r="G19" i="25" s="1"/>
  <c r="C19" i="81"/>
  <c r="E19" i="81" s="1"/>
  <c r="G19" i="81" s="1"/>
  <c r="B20" i="81"/>
  <c r="C19" i="77"/>
  <c r="E19" i="77" s="1"/>
  <c r="G19" i="77" s="1"/>
  <c r="B20" i="77"/>
  <c r="B20" i="80"/>
  <c r="C19" i="80"/>
  <c r="E19" i="80" s="1"/>
  <c r="G19" i="80" s="1"/>
  <c r="B21" i="19"/>
  <c r="C20" i="19"/>
  <c r="E20" i="19" s="1"/>
  <c r="G20" i="19" s="1"/>
  <c r="B21" i="50"/>
  <c r="C20" i="50"/>
  <c r="E20" i="50" s="1"/>
  <c r="G20" i="50" s="1"/>
  <c r="C19" i="53"/>
  <c r="E19" i="53" s="1"/>
  <c r="G19" i="53" s="1"/>
  <c r="B20" i="53"/>
  <c r="C21" i="43"/>
  <c r="E21" i="43" s="1"/>
  <c r="G21" i="43" s="1"/>
  <c r="B22" i="43"/>
  <c r="C19" i="36"/>
  <c r="E19" i="36" s="1"/>
  <c r="G19" i="36" s="1"/>
  <c r="B20" i="36"/>
  <c r="B20" i="70"/>
  <c r="C19" i="70"/>
  <c r="E19" i="70" s="1"/>
  <c r="G19" i="70" s="1"/>
  <c r="B20" i="109"/>
  <c r="C19" i="109"/>
  <c r="E19" i="109" s="1"/>
  <c r="G19" i="109" s="1"/>
  <c r="B20" i="11"/>
  <c r="C21" i="11"/>
  <c r="C19" i="91"/>
  <c r="E19" i="91" s="1"/>
  <c r="G19" i="91" s="1"/>
  <c r="B20" i="91"/>
  <c r="C18" i="73"/>
  <c r="E18" i="73" s="1"/>
  <c r="G18" i="73" s="1"/>
  <c r="B19" i="73"/>
  <c r="B20" i="90"/>
  <c r="C19" i="90"/>
  <c r="E19" i="90" s="1"/>
  <c r="G19" i="90" s="1"/>
  <c r="B20" i="85"/>
  <c r="C19" i="85"/>
  <c r="E19" i="85" s="1"/>
  <c r="G19" i="85" s="1"/>
  <c r="B20" i="119"/>
  <c r="C19" i="119"/>
  <c r="E19" i="119" s="1"/>
  <c r="G19" i="119" s="1"/>
  <c r="C20" i="14"/>
  <c r="E20" i="14" s="1"/>
  <c r="G20" i="14" s="1"/>
  <c r="B20" i="61"/>
  <c r="C19" i="61"/>
  <c r="E19" i="61" s="1"/>
  <c r="G19" i="61" s="1"/>
  <c r="B20" i="107"/>
  <c r="C19" i="107"/>
  <c r="E19" i="107" s="1"/>
  <c r="G19" i="107" s="1"/>
  <c r="B21" i="22"/>
  <c r="C20" i="22"/>
  <c r="E20" i="22" s="1"/>
  <c r="G20" i="22" s="1"/>
  <c r="B20" i="88"/>
  <c r="C19" i="88"/>
  <c r="E19" i="88" s="1"/>
  <c r="G19" i="88" s="1"/>
  <c r="B20" i="71"/>
  <c r="C19" i="71"/>
  <c r="E19" i="71" s="1"/>
  <c r="G19" i="71" s="1"/>
  <c r="C19" i="121"/>
  <c r="E19" i="121" s="1"/>
  <c r="G19" i="121" s="1"/>
  <c r="B20" i="121"/>
  <c r="B20" i="110"/>
  <c r="C19" i="110"/>
  <c r="E19" i="110" s="1"/>
  <c r="G19" i="110" s="1"/>
  <c r="B21" i="18"/>
  <c r="C20" i="18"/>
  <c r="E20" i="18" s="1"/>
  <c r="G20" i="18" s="1"/>
  <c r="C19" i="75"/>
  <c r="B20" i="75"/>
  <c r="B21" i="17"/>
  <c r="C20" i="17"/>
  <c r="E20" i="17" s="1"/>
  <c r="G20" i="17" s="1"/>
  <c r="B24" i="60"/>
  <c r="AD22" i="27" l="1"/>
  <c r="BM23" i="41" s="1"/>
  <c r="BO23" i="41" s="1"/>
  <c r="BW22" i="27"/>
  <c r="BN20" i="41"/>
  <c r="BN22" i="41"/>
  <c r="AH22" i="27"/>
  <c r="AN22" i="27"/>
  <c r="AK22" i="27"/>
  <c r="BS22" i="27"/>
  <c r="AJ22" i="27"/>
  <c r="AL22" i="27"/>
  <c r="BQ22" i="27"/>
  <c r="B33" i="86"/>
  <c r="C32" i="86"/>
  <c r="A23" i="27"/>
  <c r="AC22" i="27"/>
  <c r="B28" i="87"/>
  <c r="C27" i="87"/>
  <c r="C20" i="42"/>
  <c r="E20" i="42" s="1"/>
  <c r="G20" i="42" s="1"/>
  <c r="B21" i="42"/>
  <c r="B23" i="64"/>
  <c r="C22" i="64"/>
  <c r="E22" i="64" s="1"/>
  <c r="G22" i="64" s="1"/>
  <c r="B23" i="14"/>
  <c r="C22" i="14"/>
  <c r="E22" i="14" s="1"/>
  <c r="G22" i="14" s="1"/>
  <c r="C20" i="128"/>
  <c r="E20" i="128" s="1"/>
  <c r="G20" i="128" s="1"/>
  <c r="B21" i="128"/>
  <c r="F26" i="48"/>
  <c r="D26" i="48"/>
  <c r="A23" i="31"/>
  <c r="D22" i="31"/>
  <c r="C22" i="31"/>
  <c r="G20" i="44"/>
  <c r="C21" i="123"/>
  <c r="E21" i="123" s="1"/>
  <c r="G21" i="123" s="1"/>
  <c r="B22" i="123"/>
  <c r="B21" i="51"/>
  <c r="C20" i="51"/>
  <c r="E20" i="51" s="1"/>
  <c r="G20" i="51" s="1"/>
  <c r="C20" i="82"/>
  <c r="E20" i="82" s="1"/>
  <c r="G20" i="82" s="1"/>
  <c r="B21" i="82"/>
  <c r="C21" i="18"/>
  <c r="E21" i="18" s="1"/>
  <c r="G21" i="18" s="1"/>
  <c r="B22" i="18"/>
  <c r="B21" i="71"/>
  <c r="C20" i="71"/>
  <c r="E20" i="71" s="1"/>
  <c r="G20" i="71" s="1"/>
  <c r="C20" i="119"/>
  <c r="E20" i="119" s="1"/>
  <c r="G20" i="119" s="1"/>
  <c r="B21" i="119"/>
  <c r="E20" i="11"/>
  <c r="G20" i="11" s="1"/>
  <c r="C20" i="80"/>
  <c r="E20" i="80" s="1"/>
  <c r="G20" i="80" s="1"/>
  <c r="B21" i="80"/>
  <c r="C20" i="57"/>
  <c r="E20" i="57" s="1"/>
  <c r="G20" i="57" s="1"/>
  <c r="B21" i="57"/>
  <c r="C20" i="88"/>
  <c r="E20" i="88" s="1"/>
  <c r="G20" i="88" s="1"/>
  <c r="B21" i="88"/>
  <c r="C21" i="8"/>
  <c r="E20" i="8"/>
  <c r="G20" i="8" s="1"/>
  <c r="B22" i="24"/>
  <c r="C21" i="24"/>
  <c r="E21" i="24" s="1"/>
  <c r="G21" i="24" s="1"/>
  <c r="C20" i="124"/>
  <c r="E20" i="124" s="1"/>
  <c r="G20" i="124" s="1"/>
  <c r="B21" i="124"/>
  <c r="B21" i="83"/>
  <c r="C20" i="83"/>
  <c r="E20" i="83" s="1"/>
  <c r="G20" i="83" s="1"/>
  <c r="B21" i="96"/>
  <c r="C20" i="96"/>
  <c r="E20" i="96" s="1"/>
  <c r="G20" i="96" s="1"/>
  <c r="C20" i="61"/>
  <c r="E20" i="61" s="1"/>
  <c r="G20" i="61" s="1"/>
  <c r="B21" i="61"/>
  <c r="B22" i="49"/>
  <c r="C21" i="49"/>
  <c r="E21" i="49" s="1"/>
  <c r="G21" i="49" s="1"/>
  <c r="B22" i="44"/>
  <c r="E21" i="44"/>
  <c r="C21" i="44"/>
  <c r="B21" i="3"/>
  <c r="C20" i="3"/>
  <c r="E20" i="3" s="1"/>
  <c r="G20" i="3" s="1"/>
  <c r="C20" i="107"/>
  <c r="E20" i="107" s="1"/>
  <c r="G20" i="107" s="1"/>
  <c r="B21" i="107"/>
  <c r="B21" i="11"/>
  <c r="C22" i="11"/>
  <c r="B21" i="65"/>
  <c r="C20" i="65"/>
  <c r="E20" i="65" s="1"/>
  <c r="G20" i="65" s="1"/>
  <c r="B21" i="85"/>
  <c r="C20" i="85"/>
  <c r="E20" i="85" s="1"/>
  <c r="G20" i="85" s="1"/>
  <c r="G13" i="93"/>
  <c r="C14" i="93"/>
  <c r="B21" i="84"/>
  <c r="C20" i="84"/>
  <c r="E20" i="84" s="1"/>
  <c r="G20" i="84" s="1"/>
  <c r="C20" i="70"/>
  <c r="E20" i="70" s="1"/>
  <c r="G20" i="70" s="1"/>
  <c r="B21" i="70"/>
  <c r="B21" i="77"/>
  <c r="C20" i="77"/>
  <c r="E20" i="77" s="1"/>
  <c r="G20" i="77" s="1"/>
  <c r="B21" i="117"/>
  <c r="C20" i="117"/>
  <c r="E20" i="117" s="1"/>
  <c r="G20" i="117" s="1"/>
  <c r="B22" i="23"/>
  <c r="C21" i="23"/>
  <c r="B21" i="53"/>
  <c r="C20" i="53"/>
  <c r="E20" i="53" s="1"/>
  <c r="G20" i="53" s="1"/>
  <c r="C20" i="109"/>
  <c r="E20" i="109" s="1"/>
  <c r="G20" i="109" s="1"/>
  <c r="B21" i="109"/>
  <c r="B22" i="22"/>
  <c r="C21" i="22"/>
  <c r="E21" i="22" s="1"/>
  <c r="G21" i="22" s="1"/>
  <c r="B21" i="36"/>
  <c r="C20" i="36"/>
  <c r="E20" i="36" s="1"/>
  <c r="G20" i="36" s="1"/>
  <c r="B22" i="16"/>
  <c r="C21" i="16"/>
  <c r="E21" i="16" s="1"/>
  <c r="G21" i="16" s="1"/>
  <c r="B21" i="81"/>
  <c r="C20" i="81"/>
  <c r="E20" i="81" s="1"/>
  <c r="G20" i="81" s="1"/>
  <c r="B21" i="76"/>
  <c r="C20" i="76"/>
  <c r="E20" i="76" s="1"/>
  <c r="G20" i="76" s="1"/>
  <c r="G19" i="75"/>
  <c r="E20" i="75"/>
  <c r="C20" i="95"/>
  <c r="E20" i="95" s="1"/>
  <c r="G20" i="95" s="1"/>
  <c r="B21" i="95"/>
  <c r="B21" i="110"/>
  <c r="C20" i="110"/>
  <c r="E20" i="110" s="1"/>
  <c r="G20" i="110" s="1"/>
  <c r="B21" i="90"/>
  <c r="C20" i="90"/>
  <c r="E20" i="90" s="1"/>
  <c r="G20" i="90" s="1"/>
  <c r="C21" i="48"/>
  <c r="E21" i="48" s="1"/>
  <c r="G21" i="48" s="1"/>
  <c r="B22" i="48"/>
  <c r="C19" i="69"/>
  <c r="E19" i="69" s="1"/>
  <c r="G19" i="69" s="1"/>
  <c r="B20" i="69"/>
  <c r="G13" i="92"/>
  <c r="C14" i="92"/>
  <c r="C19" i="73"/>
  <c r="E19" i="73" s="1"/>
  <c r="G19" i="73" s="1"/>
  <c r="B20" i="73"/>
  <c r="C21" i="50"/>
  <c r="E21" i="50" s="1"/>
  <c r="G21" i="50" s="1"/>
  <c r="B22" i="50"/>
  <c r="B21" i="111"/>
  <c r="C20" i="111"/>
  <c r="E20" i="111" s="1"/>
  <c r="G20" i="111" s="1"/>
  <c r="B21" i="94"/>
  <c r="C20" i="94"/>
  <c r="E20" i="94" s="1"/>
  <c r="G20" i="94" s="1"/>
  <c r="B22" i="19"/>
  <c r="C21" i="19"/>
  <c r="E21" i="19" s="1"/>
  <c r="G21" i="19" s="1"/>
  <c r="B21" i="75"/>
  <c r="C20" i="75"/>
  <c r="B21" i="121"/>
  <c r="C20" i="121"/>
  <c r="E20" i="121" s="1"/>
  <c r="G20" i="121" s="1"/>
  <c r="B21" i="25"/>
  <c r="C20" i="25"/>
  <c r="E20" i="25" s="1"/>
  <c r="G20" i="25" s="1"/>
  <c r="B21" i="112"/>
  <c r="C20" i="112"/>
  <c r="E20" i="112" s="1"/>
  <c r="G20" i="112" s="1"/>
  <c r="B21" i="104"/>
  <c r="C20" i="104"/>
  <c r="E20" i="104" s="1"/>
  <c r="G20" i="104" s="1"/>
  <c r="C21" i="17"/>
  <c r="E21" i="17" s="1"/>
  <c r="G21" i="17" s="1"/>
  <c r="B22" i="17"/>
  <c r="B21" i="21"/>
  <c r="C20" i="21"/>
  <c r="E20" i="21" s="1"/>
  <c r="G20" i="21" s="1"/>
  <c r="B21" i="91"/>
  <c r="C20" i="91"/>
  <c r="E20" i="91" s="1"/>
  <c r="G20" i="91" s="1"/>
  <c r="C20" i="67"/>
  <c r="E20" i="67" s="1"/>
  <c r="G20" i="67" s="1"/>
  <c r="B21" i="67"/>
  <c r="B22" i="46"/>
  <c r="C21" i="46"/>
  <c r="E21" i="46" s="1"/>
  <c r="G21" i="46" s="1"/>
  <c r="B22" i="66"/>
  <c r="C21" i="66"/>
  <c r="E21" i="66" s="1"/>
  <c r="G21" i="66" s="1"/>
  <c r="B23" i="43"/>
  <c r="C22" i="43"/>
  <c r="E22" i="43" s="1"/>
  <c r="G22" i="43" s="1"/>
  <c r="B21" i="125"/>
  <c r="C20" i="125"/>
  <c r="E20" i="125" s="1"/>
  <c r="G20" i="125" s="1"/>
  <c r="C19" i="38"/>
  <c r="E19" i="38" s="1"/>
  <c r="G19" i="38" s="1"/>
  <c r="B20" i="38"/>
  <c r="B25" i="60"/>
  <c r="BN23" i="41" l="1"/>
  <c r="AD23" i="27"/>
  <c r="BM24" i="41" s="1"/>
  <c r="BO24" i="41" s="1"/>
  <c r="BW23" i="27"/>
  <c r="AL23" i="27"/>
  <c r="BS23" i="27"/>
  <c r="AH23" i="27"/>
  <c r="AB23" i="27"/>
  <c r="AC23" i="27"/>
  <c r="A24" i="27"/>
  <c r="BQ23" i="27"/>
  <c r="AJ23" i="27"/>
  <c r="AK23" i="27"/>
  <c r="AN23" i="27"/>
  <c r="C33" i="86"/>
  <c r="B36" i="86"/>
  <c r="C28" i="87"/>
  <c r="B29" i="87"/>
  <c r="C21" i="42"/>
  <c r="E21" i="42" s="1"/>
  <c r="G21" i="42" s="1"/>
  <c r="B22" i="42"/>
  <c r="B24" i="14"/>
  <c r="C23" i="14"/>
  <c r="E23" i="14" s="1"/>
  <c r="G23" i="14" s="1"/>
  <c r="B24" i="64"/>
  <c r="C23" i="64"/>
  <c r="E23" i="64" s="1"/>
  <c r="G23" i="64" s="1"/>
  <c r="B22" i="128"/>
  <c r="C21" i="128"/>
  <c r="E21" i="128" s="1"/>
  <c r="G21" i="128" s="1"/>
  <c r="F27" i="48"/>
  <c r="D27" i="48"/>
  <c r="A24" i="31"/>
  <c r="D23" i="31"/>
  <c r="C23" i="31"/>
  <c r="C21" i="61"/>
  <c r="E21" i="61" s="1"/>
  <c r="G21" i="61" s="1"/>
  <c r="B22" i="61"/>
  <c r="E21" i="8"/>
  <c r="G21" i="8" s="1"/>
  <c r="C22" i="8"/>
  <c r="B22" i="119"/>
  <c r="C21" i="119"/>
  <c r="E21" i="119" s="1"/>
  <c r="G21" i="119" s="1"/>
  <c r="C21" i="85"/>
  <c r="E21" i="85" s="1"/>
  <c r="G21" i="85" s="1"/>
  <c r="B22" i="85"/>
  <c r="B22" i="88"/>
  <c r="C21" i="88"/>
  <c r="E21" i="88" s="1"/>
  <c r="G21" i="88" s="1"/>
  <c r="C21" i="111"/>
  <c r="E21" i="111" s="1"/>
  <c r="G21" i="111" s="1"/>
  <c r="B22" i="111"/>
  <c r="C21" i="107"/>
  <c r="E21" i="107" s="1"/>
  <c r="G21" i="107" s="1"/>
  <c r="B22" i="107"/>
  <c r="G21" i="44"/>
  <c r="B23" i="44"/>
  <c r="E22" i="44"/>
  <c r="C22" i="44"/>
  <c r="B22" i="71"/>
  <c r="C21" i="71"/>
  <c r="E21" i="71" s="1"/>
  <c r="G21" i="71" s="1"/>
  <c r="B23" i="48"/>
  <c r="C22" i="48"/>
  <c r="E22" i="48" s="1"/>
  <c r="G22" i="48" s="1"/>
  <c r="B22" i="109"/>
  <c r="C21" i="109"/>
  <c r="E21" i="109" s="1"/>
  <c r="G21" i="109" s="1"/>
  <c r="B22" i="77"/>
  <c r="C21" i="77"/>
  <c r="E21" i="77" s="1"/>
  <c r="G21" i="77" s="1"/>
  <c r="C21" i="96"/>
  <c r="E21" i="96" s="1"/>
  <c r="G21" i="96" s="1"/>
  <c r="B22" i="96"/>
  <c r="B22" i="95"/>
  <c r="C21" i="95"/>
  <c r="E21" i="95" s="1"/>
  <c r="G21" i="95" s="1"/>
  <c r="B22" i="70"/>
  <c r="C21" i="70"/>
  <c r="E21" i="70" s="1"/>
  <c r="G21" i="70" s="1"/>
  <c r="B23" i="18"/>
  <c r="C22" i="18"/>
  <c r="E22" i="18" s="1"/>
  <c r="G22" i="18" s="1"/>
  <c r="C21" i="3"/>
  <c r="E21" i="3" s="1"/>
  <c r="G21" i="3" s="1"/>
  <c r="B22" i="3"/>
  <c r="C21" i="83"/>
  <c r="E21" i="83" s="1"/>
  <c r="G21" i="83" s="1"/>
  <c r="B22" i="83"/>
  <c r="B21" i="69"/>
  <c r="C20" i="69"/>
  <c r="E20" i="69" s="1"/>
  <c r="G20" i="69" s="1"/>
  <c r="B21" i="38"/>
  <c r="C20" i="38"/>
  <c r="E20" i="38" s="1"/>
  <c r="G20" i="38" s="1"/>
  <c r="E21" i="75"/>
  <c r="G20" i="75"/>
  <c r="B22" i="57"/>
  <c r="C21" i="57"/>
  <c r="E21" i="57" s="1"/>
  <c r="G21" i="57" s="1"/>
  <c r="E14" i="92"/>
  <c r="B14" i="92"/>
  <c r="C21" i="112"/>
  <c r="E21" i="112" s="1"/>
  <c r="G21" i="112" s="1"/>
  <c r="B22" i="112"/>
  <c r="B22" i="65"/>
  <c r="C21" i="65"/>
  <c r="E21" i="65" s="1"/>
  <c r="G21" i="65" s="1"/>
  <c r="C22" i="49"/>
  <c r="E22" i="49" s="1"/>
  <c r="G22" i="49" s="1"/>
  <c r="B23" i="49"/>
  <c r="B24" i="43"/>
  <c r="C23" i="43"/>
  <c r="E23" i="43" s="1"/>
  <c r="G23" i="43" s="1"/>
  <c r="C22" i="16"/>
  <c r="E22" i="16" s="1"/>
  <c r="G22" i="16" s="1"/>
  <c r="B23" i="16"/>
  <c r="C21" i="67"/>
  <c r="E21" i="67" s="1"/>
  <c r="G21" i="67" s="1"/>
  <c r="B22" i="67"/>
  <c r="C21" i="75"/>
  <c r="B22" i="75"/>
  <c r="C21" i="90"/>
  <c r="E21" i="90" s="1"/>
  <c r="G21" i="90" s="1"/>
  <c r="B22" i="90"/>
  <c r="B22" i="53"/>
  <c r="C21" i="53"/>
  <c r="E21" i="53" s="1"/>
  <c r="G21" i="53" s="1"/>
  <c r="C23" i="11"/>
  <c r="B22" i="11"/>
  <c r="B22" i="124"/>
  <c r="C21" i="124"/>
  <c r="E21" i="124" s="1"/>
  <c r="G21" i="124" s="1"/>
  <c r="B22" i="82"/>
  <c r="C21" i="82"/>
  <c r="E21" i="82" s="1"/>
  <c r="G21" i="82" s="1"/>
  <c r="C21" i="51"/>
  <c r="E21" i="51" s="1"/>
  <c r="G21" i="51" s="1"/>
  <c r="B22" i="51"/>
  <c r="C22" i="19"/>
  <c r="E22" i="19" s="1"/>
  <c r="G22" i="19" s="1"/>
  <c r="B23" i="19"/>
  <c r="B22" i="104"/>
  <c r="C21" i="104"/>
  <c r="E21" i="104" s="1"/>
  <c r="G21" i="104" s="1"/>
  <c r="C21" i="125"/>
  <c r="E21" i="125" s="1"/>
  <c r="G21" i="125" s="1"/>
  <c r="B22" i="125"/>
  <c r="C21" i="25"/>
  <c r="E21" i="25" s="1"/>
  <c r="G21" i="25" s="1"/>
  <c r="B22" i="25"/>
  <c r="C21" i="76"/>
  <c r="E21" i="76" s="1"/>
  <c r="G21" i="76" s="1"/>
  <c r="B22" i="76"/>
  <c r="B22" i="84"/>
  <c r="C21" i="84"/>
  <c r="E21" i="84" s="1"/>
  <c r="G21" i="84" s="1"/>
  <c r="E21" i="11"/>
  <c r="G21" i="11" s="1"/>
  <c r="B23" i="123"/>
  <c r="C22" i="123"/>
  <c r="E22" i="123" s="1"/>
  <c r="G22" i="123" s="1"/>
  <c r="B22" i="121"/>
  <c r="C21" i="121"/>
  <c r="E21" i="121" s="1"/>
  <c r="G21" i="121" s="1"/>
  <c r="B23" i="50"/>
  <c r="C22" i="50"/>
  <c r="E22" i="50" s="1"/>
  <c r="G22" i="50" s="1"/>
  <c r="B22" i="36"/>
  <c r="C21" i="36"/>
  <c r="E21" i="36" s="1"/>
  <c r="G21" i="36" s="1"/>
  <c r="E21" i="23"/>
  <c r="G21" i="23" s="1"/>
  <c r="B14" i="93"/>
  <c r="E14" i="93"/>
  <c r="B22" i="117"/>
  <c r="C21" i="117"/>
  <c r="E21" i="117" s="1"/>
  <c r="G21" i="117" s="1"/>
  <c r="B23" i="17"/>
  <c r="C22" i="17"/>
  <c r="E22" i="17" s="1"/>
  <c r="G22" i="17" s="1"/>
  <c r="C22" i="66"/>
  <c r="E22" i="66" s="1"/>
  <c r="G22" i="66" s="1"/>
  <c r="B23" i="66"/>
  <c r="C21" i="81"/>
  <c r="E21" i="81" s="1"/>
  <c r="G21" i="81" s="1"/>
  <c r="B22" i="81"/>
  <c r="B23" i="23"/>
  <c r="C22" i="23"/>
  <c r="B22" i="80"/>
  <c r="C21" i="80"/>
  <c r="E21" i="80" s="1"/>
  <c r="G21" i="80" s="1"/>
  <c r="C21" i="21"/>
  <c r="E21" i="21" s="1"/>
  <c r="G21" i="21" s="1"/>
  <c r="B22" i="21"/>
  <c r="C20" i="73"/>
  <c r="E20" i="73" s="1"/>
  <c r="G20" i="73" s="1"/>
  <c r="B21" i="73"/>
  <c r="B22" i="110"/>
  <c r="C21" i="110"/>
  <c r="E21" i="110" s="1"/>
  <c r="G21" i="110" s="1"/>
  <c r="C21" i="91"/>
  <c r="E21" i="91" s="1"/>
  <c r="G21" i="91" s="1"/>
  <c r="B22" i="91"/>
  <c r="C21" i="94"/>
  <c r="E21" i="94" s="1"/>
  <c r="G21" i="94" s="1"/>
  <c r="B22" i="94"/>
  <c r="C22" i="46"/>
  <c r="E22" i="46" s="1"/>
  <c r="G22" i="46" s="1"/>
  <c r="B23" i="46"/>
  <c r="B23" i="22"/>
  <c r="C22" i="22"/>
  <c r="E22" i="22" s="1"/>
  <c r="G22" i="22" s="1"/>
  <c r="C22" i="24"/>
  <c r="E22" i="24" s="1"/>
  <c r="G22" i="24" s="1"/>
  <c r="B23" i="24"/>
  <c r="B26" i="60"/>
  <c r="A25" i="27" l="1"/>
  <c r="BW24" i="27"/>
  <c r="B37" i="86"/>
  <c r="A35" i="86"/>
  <c r="AB24" i="27"/>
  <c r="AD24" i="27"/>
  <c r="BM25" i="41" s="1"/>
  <c r="BO25" i="41" s="1"/>
  <c r="BS24" i="27"/>
  <c r="AK24" i="27"/>
  <c r="AH24" i="27"/>
  <c r="BQ24" i="27"/>
  <c r="AJ24" i="27"/>
  <c r="AL24" i="27"/>
  <c r="AN24" i="27"/>
  <c r="B38" i="86"/>
  <c r="C37" i="86"/>
  <c r="AC24" i="27"/>
  <c r="C29" i="87"/>
  <c r="B32" i="87"/>
  <c r="B23" i="42"/>
  <c r="C22" i="42"/>
  <c r="E22" i="42" s="1"/>
  <c r="G22" i="42" s="1"/>
  <c r="BN24" i="41"/>
  <c r="C24" i="64"/>
  <c r="E24" i="64" s="1"/>
  <c r="G24" i="64" s="1"/>
  <c r="B25" i="64"/>
  <c r="AH25" i="27"/>
  <c r="C24" i="14"/>
  <c r="E24" i="14" s="1"/>
  <c r="G24" i="14" s="1"/>
  <c r="B25" i="14"/>
  <c r="C22" i="128"/>
  <c r="E22" i="128" s="1"/>
  <c r="G22" i="128" s="1"/>
  <c r="B23" i="128"/>
  <c r="A25" i="31"/>
  <c r="D24" i="31"/>
  <c r="C24" i="31"/>
  <c r="F28" i="48"/>
  <c r="D28" i="48"/>
  <c r="C22" i="57"/>
  <c r="E22" i="57" s="1"/>
  <c r="G22" i="57" s="1"/>
  <c r="B23" i="57"/>
  <c r="B23" i="3"/>
  <c r="C22" i="3"/>
  <c r="E22" i="3" s="1"/>
  <c r="G22" i="3" s="1"/>
  <c r="B23" i="109"/>
  <c r="C22" i="109"/>
  <c r="E22" i="109" s="1"/>
  <c r="G22" i="109" s="1"/>
  <c r="B23" i="125"/>
  <c r="C22" i="125"/>
  <c r="E22" i="125" s="1"/>
  <c r="G22" i="125" s="1"/>
  <c r="B24" i="18"/>
  <c r="C23" i="18"/>
  <c r="E23" i="18" s="1"/>
  <c r="G23" i="18" s="1"/>
  <c r="B23" i="124"/>
  <c r="C22" i="124"/>
  <c r="E22" i="124" s="1"/>
  <c r="G22" i="124" s="1"/>
  <c r="B24" i="49"/>
  <c r="C23" i="49"/>
  <c r="E23" i="49" s="1"/>
  <c r="G23" i="49" s="1"/>
  <c r="E22" i="75"/>
  <c r="G21" i="75"/>
  <c r="C22" i="70"/>
  <c r="E22" i="70" s="1"/>
  <c r="G22" i="70" s="1"/>
  <c r="B23" i="70"/>
  <c r="B23" i="71"/>
  <c r="C22" i="71"/>
  <c r="E22" i="71" s="1"/>
  <c r="G22" i="71" s="1"/>
  <c r="B23" i="119"/>
  <c r="C22" i="119"/>
  <c r="E22" i="119" s="1"/>
  <c r="G22" i="119" s="1"/>
  <c r="C22" i="117"/>
  <c r="E22" i="117" s="1"/>
  <c r="G22" i="117" s="1"/>
  <c r="B23" i="117"/>
  <c r="E22" i="11"/>
  <c r="G22" i="11" s="1"/>
  <c r="C23" i="8"/>
  <c r="E22" i="8"/>
  <c r="G22" i="8" s="1"/>
  <c r="C24" i="11"/>
  <c r="B23" i="11"/>
  <c r="C22" i="65"/>
  <c r="E22" i="65" s="1"/>
  <c r="G22" i="65" s="1"/>
  <c r="B23" i="65"/>
  <c r="C22" i="53"/>
  <c r="E22" i="53" s="1"/>
  <c r="G22" i="53" s="1"/>
  <c r="B23" i="53"/>
  <c r="C22" i="67"/>
  <c r="E22" i="67" s="1"/>
  <c r="G22" i="67" s="1"/>
  <c r="B23" i="67"/>
  <c r="C22" i="95"/>
  <c r="E22" i="95" s="1"/>
  <c r="G22" i="95" s="1"/>
  <c r="B23" i="95"/>
  <c r="B23" i="61"/>
  <c r="C22" i="61"/>
  <c r="E22" i="61" s="1"/>
  <c r="G22" i="61" s="1"/>
  <c r="E22" i="23"/>
  <c r="G22" i="23" s="1"/>
  <c r="C22" i="84"/>
  <c r="E22" i="84" s="1"/>
  <c r="G22" i="84" s="1"/>
  <c r="B23" i="84"/>
  <c r="B24" i="19"/>
  <c r="C23" i="19"/>
  <c r="E23" i="19" s="1"/>
  <c r="G23" i="19" s="1"/>
  <c r="B24" i="23"/>
  <c r="C23" i="23"/>
  <c r="B23" i="121"/>
  <c r="C22" i="121"/>
  <c r="E22" i="121" s="1"/>
  <c r="G22" i="121" s="1"/>
  <c r="B23" i="76"/>
  <c r="C22" i="76"/>
  <c r="E22" i="76" s="1"/>
  <c r="G22" i="76" s="1"/>
  <c r="C21" i="38"/>
  <c r="E21" i="38" s="1"/>
  <c r="G21" i="38" s="1"/>
  <c r="B22" i="38"/>
  <c r="G22" i="44"/>
  <c r="B24" i="46"/>
  <c r="C23" i="46"/>
  <c r="E23" i="46" s="1"/>
  <c r="G23" i="46" s="1"/>
  <c r="C15" i="93"/>
  <c r="G14" i="93"/>
  <c r="B23" i="51"/>
  <c r="C22" i="51"/>
  <c r="E22" i="51" s="1"/>
  <c r="G22" i="51" s="1"/>
  <c r="C23" i="48"/>
  <c r="E23" i="48" s="1"/>
  <c r="G23" i="48" s="1"/>
  <c r="B24" i="48"/>
  <c r="E23" i="44"/>
  <c r="C23" i="44"/>
  <c r="B24" i="44"/>
  <c r="C22" i="110"/>
  <c r="E22" i="110" s="1"/>
  <c r="G22" i="110" s="1"/>
  <c r="B23" i="110"/>
  <c r="B23" i="81"/>
  <c r="C22" i="81"/>
  <c r="E22" i="81" s="1"/>
  <c r="G22" i="81" s="1"/>
  <c r="B23" i="90"/>
  <c r="C22" i="90"/>
  <c r="E22" i="90" s="1"/>
  <c r="G22" i="90" s="1"/>
  <c r="B23" i="94"/>
  <c r="C22" i="94"/>
  <c r="E22" i="94" s="1"/>
  <c r="G22" i="94" s="1"/>
  <c r="B23" i="96"/>
  <c r="C22" i="96"/>
  <c r="E22" i="96" s="1"/>
  <c r="G22" i="96" s="1"/>
  <c r="C22" i="88"/>
  <c r="E22" i="88" s="1"/>
  <c r="G22" i="88" s="1"/>
  <c r="B23" i="88"/>
  <c r="C23" i="50"/>
  <c r="E23" i="50" s="1"/>
  <c r="G23" i="50" s="1"/>
  <c r="B24" i="50"/>
  <c r="B23" i="80"/>
  <c r="C22" i="80"/>
  <c r="E22" i="80" s="1"/>
  <c r="G22" i="80" s="1"/>
  <c r="B24" i="16"/>
  <c r="C23" i="16"/>
  <c r="E23" i="16" s="1"/>
  <c r="G23" i="16" s="1"/>
  <c r="B23" i="112"/>
  <c r="C22" i="112"/>
  <c r="E22" i="112" s="1"/>
  <c r="G22" i="112" s="1"/>
  <c r="B23" i="107"/>
  <c r="C22" i="107"/>
  <c r="E22" i="107" s="1"/>
  <c r="G22" i="107" s="1"/>
  <c r="C22" i="104"/>
  <c r="E22" i="104" s="1"/>
  <c r="G22" i="104" s="1"/>
  <c r="B23" i="104"/>
  <c r="B22" i="73"/>
  <c r="C21" i="73"/>
  <c r="E21" i="73" s="1"/>
  <c r="G21" i="73" s="1"/>
  <c r="B24" i="66"/>
  <c r="C23" i="66"/>
  <c r="E23" i="66" s="1"/>
  <c r="G23" i="66" s="1"/>
  <c r="C22" i="25"/>
  <c r="E22" i="25" s="1"/>
  <c r="G22" i="25" s="1"/>
  <c r="B23" i="25"/>
  <c r="C22" i="36"/>
  <c r="E22" i="36" s="1"/>
  <c r="G22" i="36" s="1"/>
  <c r="B23" i="36"/>
  <c r="C22" i="85"/>
  <c r="E22" i="85" s="1"/>
  <c r="G22" i="85" s="1"/>
  <c r="B23" i="85"/>
  <c r="C23" i="22"/>
  <c r="E23" i="22" s="1"/>
  <c r="G23" i="22" s="1"/>
  <c r="B24" i="22"/>
  <c r="B23" i="21"/>
  <c r="C22" i="21"/>
  <c r="E22" i="21" s="1"/>
  <c r="G22" i="21" s="1"/>
  <c r="B24" i="17"/>
  <c r="C23" i="17"/>
  <c r="E23" i="17" s="1"/>
  <c r="G23" i="17" s="1"/>
  <c r="AC25" i="27"/>
  <c r="A26" i="27"/>
  <c r="AJ25" i="27"/>
  <c r="AB25" i="27"/>
  <c r="C15" i="92"/>
  <c r="G14" i="92"/>
  <c r="B22" i="69"/>
  <c r="C21" i="69"/>
  <c r="E21" i="69" s="1"/>
  <c r="G21" i="69" s="1"/>
  <c r="B24" i="24"/>
  <c r="C23" i="24"/>
  <c r="E23" i="24" s="1"/>
  <c r="G23" i="24" s="1"/>
  <c r="B23" i="91"/>
  <c r="C22" i="91"/>
  <c r="E22" i="91" s="1"/>
  <c r="G22" i="91" s="1"/>
  <c r="B24" i="123"/>
  <c r="C23" i="123"/>
  <c r="E23" i="123" s="1"/>
  <c r="G23" i="123" s="1"/>
  <c r="B23" i="82"/>
  <c r="C22" i="82"/>
  <c r="E22" i="82" s="1"/>
  <c r="G22" i="82" s="1"/>
  <c r="B23" i="75"/>
  <c r="C22" i="75"/>
  <c r="B23" i="111"/>
  <c r="C22" i="111"/>
  <c r="E22" i="111" s="1"/>
  <c r="G22" i="111" s="1"/>
  <c r="B25" i="43"/>
  <c r="C24" i="43"/>
  <c r="E24" i="43" s="1"/>
  <c r="G24" i="43" s="1"/>
  <c r="C22" i="83"/>
  <c r="E22" i="83" s="1"/>
  <c r="G22" i="83" s="1"/>
  <c r="B23" i="83"/>
  <c r="C22" i="77"/>
  <c r="E22" i="77" s="1"/>
  <c r="G22" i="77" s="1"/>
  <c r="B23" i="77"/>
  <c r="B27" i="60"/>
  <c r="BW25" i="27" l="1"/>
  <c r="BW26" i="27"/>
  <c r="AL25" i="27"/>
  <c r="AD25" i="27"/>
  <c r="BM26" i="41" s="1"/>
  <c r="BO26" i="41" s="1"/>
  <c r="BQ25" i="27"/>
  <c r="AK25" i="27"/>
  <c r="AN25" i="27"/>
  <c r="BS25" i="27"/>
  <c r="BN25" i="41"/>
  <c r="C38" i="86"/>
  <c r="B39" i="86"/>
  <c r="B24" i="42"/>
  <c r="C23" i="42"/>
  <c r="E23" i="42" s="1"/>
  <c r="G23" i="42" s="1"/>
  <c r="BQ26" i="27"/>
  <c r="AH26" i="27"/>
  <c r="C25" i="14"/>
  <c r="E25" i="14" s="1"/>
  <c r="G25" i="14" s="1"/>
  <c r="B26" i="14"/>
  <c r="C25" i="64"/>
  <c r="E25" i="64" s="1"/>
  <c r="G25" i="64" s="1"/>
  <c r="B26" i="64"/>
  <c r="B24" i="128"/>
  <c r="C23" i="128"/>
  <c r="E23" i="128" s="1"/>
  <c r="G23" i="128" s="1"/>
  <c r="F29" i="48"/>
  <c r="D29" i="48"/>
  <c r="A26" i="31"/>
  <c r="D25" i="31"/>
  <c r="C25" i="31"/>
  <c r="G23" i="44"/>
  <c r="E23" i="11"/>
  <c r="G23" i="11" s="1"/>
  <c r="B25" i="16"/>
  <c r="C24" i="16"/>
  <c r="E24" i="16" s="1"/>
  <c r="G24" i="16" s="1"/>
  <c r="B24" i="11"/>
  <c r="C25" i="11"/>
  <c r="B24" i="124"/>
  <c r="C23" i="124"/>
  <c r="E23" i="124" s="1"/>
  <c r="G23" i="124" s="1"/>
  <c r="B24" i="36"/>
  <c r="C23" i="36"/>
  <c r="E23" i="36" s="1"/>
  <c r="G23" i="36" s="1"/>
  <c r="E23" i="8"/>
  <c r="G23" i="8" s="1"/>
  <c r="C24" i="8"/>
  <c r="C23" i="53"/>
  <c r="E23" i="53" s="1"/>
  <c r="G23" i="53" s="1"/>
  <c r="B24" i="53"/>
  <c r="B25" i="53" s="1"/>
  <c r="B25" i="22"/>
  <c r="C24" i="22"/>
  <c r="E24" i="22" s="1"/>
  <c r="G24" i="22" s="1"/>
  <c r="C22" i="38"/>
  <c r="E22" i="38" s="1"/>
  <c r="G22" i="38" s="1"/>
  <c r="B23" i="38"/>
  <c r="C23" i="75"/>
  <c r="B24" i="75"/>
  <c r="C23" i="25"/>
  <c r="E23" i="25" s="1"/>
  <c r="G23" i="25" s="1"/>
  <c r="B24" i="25"/>
  <c r="B24" i="90"/>
  <c r="C23" i="90"/>
  <c r="E23" i="90" s="1"/>
  <c r="G23" i="90" s="1"/>
  <c r="B24" i="76"/>
  <c r="C23" i="76"/>
  <c r="E23" i="76" s="1"/>
  <c r="G23" i="76" s="1"/>
  <c r="B24" i="70"/>
  <c r="C23" i="70"/>
  <c r="E23" i="70" s="1"/>
  <c r="G23" i="70" s="1"/>
  <c r="B24" i="109"/>
  <c r="C23" i="109"/>
  <c r="E23" i="109" s="1"/>
  <c r="G23" i="109" s="1"/>
  <c r="C23" i="119"/>
  <c r="E23" i="119" s="1"/>
  <c r="G23" i="119" s="1"/>
  <c r="B24" i="119"/>
  <c r="B25" i="17"/>
  <c r="C24" i="17"/>
  <c r="E24" i="17" s="1"/>
  <c r="G24" i="17" s="1"/>
  <c r="C24" i="24"/>
  <c r="E24" i="24" s="1"/>
  <c r="G24" i="24" s="1"/>
  <c r="B25" i="24"/>
  <c r="B24" i="3"/>
  <c r="C23" i="3"/>
  <c r="E23" i="3" s="1"/>
  <c r="G23" i="3" s="1"/>
  <c r="B24" i="71"/>
  <c r="C23" i="71"/>
  <c r="E23" i="71" s="1"/>
  <c r="G23" i="71" s="1"/>
  <c r="B25" i="44"/>
  <c r="E24" i="44"/>
  <c r="C24" i="44"/>
  <c r="B24" i="77"/>
  <c r="C23" i="77"/>
  <c r="E23" i="77" s="1"/>
  <c r="G23" i="77" s="1"/>
  <c r="C23" i="51"/>
  <c r="E23" i="51" s="1"/>
  <c r="G23" i="51" s="1"/>
  <c r="B24" i="51"/>
  <c r="B24" i="121"/>
  <c r="C23" i="121"/>
  <c r="E23" i="121" s="1"/>
  <c r="G23" i="121" s="1"/>
  <c r="C24" i="66"/>
  <c r="E24" i="66" s="1"/>
  <c r="G24" i="66" s="1"/>
  <c r="B25" i="66"/>
  <c r="B24" i="61"/>
  <c r="C23" i="61"/>
  <c r="E23" i="61" s="1"/>
  <c r="G23" i="61" s="1"/>
  <c r="C24" i="18"/>
  <c r="E24" i="18" s="1"/>
  <c r="G24" i="18" s="1"/>
  <c r="B25" i="18"/>
  <c r="B24" i="91"/>
  <c r="C23" i="91"/>
  <c r="E23" i="91" s="1"/>
  <c r="G23" i="91" s="1"/>
  <c r="B24" i="88"/>
  <c r="C23" i="88"/>
  <c r="E23" i="88" s="1"/>
  <c r="G23" i="88" s="1"/>
  <c r="B25" i="48"/>
  <c r="C24" i="48"/>
  <c r="E24" i="48" s="1"/>
  <c r="G24" i="48" s="1"/>
  <c r="B24" i="83"/>
  <c r="C23" i="83"/>
  <c r="E23" i="83" s="1"/>
  <c r="G23" i="83" s="1"/>
  <c r="B24" i="81"/>
  <c r="C23" i="81"/>
  <c r="E23" i="81" s="1"/>
  <c r="G23" i="81" s="1"/>
  <c r="E15" i="93"/>
  <c r="B15" i="93"/>
  <c r="E23" i="23"/>
  <c r="G23" i="23" s="1"/>
  <c r="B24" i="57"/>
  <c r="C23" i="57"/>
  <c r="E23" i="57" s="1"/>
  <c r="G23" i="57" s="1"/>
  <c r="B24" i="21"/>
  <c r="C23" i="21"/>
  <c r="E23" i="21" s="1"/>
  <c r="G23" i="21" s="1"/>
  <c r="B25" i="50"/>
  <c r="C24" i="50"/>
  <c r="E24" i="50" s="1"/>
  <c r="G24" i="50" s="1"/>
  <c r="B25" i="23"/>
  <c r="C24" i="23"/>
  <c r="E23" i="75"/>
  <c r="G22" i="75"/>
  <c r="B24" i="125"/>
  <c r="C23" i="125"/>
  <c r="E23" i="125" s="1"/>
  <c r="G23" i="125" s="1"/>
  <c r="C23" i="82"/>
  <c r="E23" i="82" s="1"/>
  <c r="G23" i="82" s="1"/>
  <c r="B24" i="82"/>
  <c r="AN26" i="27"/>
  <c r="BS26" i="27"/>
  <c r="AL26" i="27"/>
  <c r="AK26" i="27"/>
  <c r="AJ26" i="27"/>
  <c r="AC26" i="27"/>
  <c r="AD26" i="27"/>
  <c r="BM27" i="41" s="1"/>
  <c r="BO27" i="41" s="1"/>
  <c r="A27" i="27"/>
  <c r="AB26" i="27"/>
  <c r="B24" i="110"/>
  <c r="C23" i="110"/>
  <c r="E23" i="110" s="1"/>
  <c r="G23" i="110" s="1"/>
  <c r="C23" i="117"/>
  <c r="E23" i="117" s="1"/>
  <c r="G23" i="117" s="1"/>
  <c r="B24" i="117"/>
  <c r="B25" i="123"/>
  <c r="C24" i="123"/>
  <c r="E24" i="123" s="1"/>
  <c r="G24" i="123" s="1"/>
  <c r="C22" i="69"/>
  <c r="E22" i="69" s="1"/>
  <c r="G22" i="69" s="1"/>
  <c r="B23" i="69"/>
  <c r="C23" i="94"/>
  <c r="E23" i="94" s="1"/>
  <c r="G23" i="94" s="1"/>
  <c r="B24" i="94"/>
  <c r="B25" i="46"/>
  <c r="C24" i="46"/>
  <c r="E24" i="46" s="1"/>
  <c r="G24" i="46" s="1"/>
  <c r="C23" i="65"/>
  <c r="E23" i="65" s="1"/>
  <c r="G23" i="65" s="1"/>
  <c r="B24" i="65"/>
  <c r="C22" i="73"/>
  <c r="E22" i="73" s="1"/>
  <c r="G22" i="73" s="1"/>
  <c r="B23" i="73"/>
  <c r="E15" i="92"/>
  <c r="B15" i="92"/>
  <c r="C23" i="95"/>
  <c r="E23" i="95" s="1"/>
  <c r="G23" i="95" s="1"/>
  <c r="B24" i="95"/>
  <c r="C24" i="49"/>
  <c r="E24" i="49" s="1"/>
  <c r="G24" i="49" s="1"/>
  <c r="B25" i="49"/>
  <c r="B24" i="96"/>
  <c r="C23" i="96"/>
  <c r="E23" i="96" s="1"/>
  <c r="G23" i="96" s="1"/>
  <c r="C23" i="85"/>
  <c r="E23" i="85" s="1"/>
  <c r="G23" i="85" s="1"/>
  <c r="B24" i="85"/>
  <c r="C23" i="80"/>
  <c r="E23" i="80" s="1"/>
  <c r="G23" i="80" s="1"/>
  <c r="B24" i="80"/>
  <c r="B24" i="112"/>
  <c r="C23" i="112"/>
  <c r="E23" i="112" s="1"/>
  <c r="G23" i="112" s="1"/>
  <c r="C24" i="19"/>
  <c r="E24" i="19" s="1"/>
  <c r="G24" i="19" s="1"/>
  <c r="B25" i="19"/>
  <c r="B24" i="67"/>
  <c r="C23" i="67"/>
  <c r="E23" i="67" s="1"/>
  <c r="G23" i="67" s="1"/>
  <c r="C23" i="107"/>
  <c r="E23" i="107" s="1"/>
  <c r="G23" i="107" s="1"/>
  <c r="B24" i="107"/>
  <c r="B24" i="111"/>
  <c r="C23" i="111"/>
  <c r="E23" i="111" s="1"/>
  <c r="G23" i="111" s="1"/>
  <c r="C25" i="43"/>
  <c r="E25" i="43" s="1"/>
  <c r="G25" i="43" s="1"/>
  <c r="B26" i="43"/>
  <c r="B24" i="104"/>
  <c r="C23" i="104"/>
  <c r="E23" i="104" s="1"/>
  <c r="G23" i="104" s="1"/>
  <c r="B24" i="84"/>
  <c r="C23" i="84"/>
  <c r="E23" i="84" s="1"/>
  <c r="G23" i="84" s="1"/>
  <c r="B28" i="60"/>
  <c r="BW27" i="27" l="1"/>
  <c r="BN26" i="41"/>
  <c r="BN27" i="41"/>
  <c r="B40" i="86"/>
  <c r="C39" i="86"/>
  <c r="C32" i="87"/>
  <c r="B33" i="87"/>
  <c r="C24" i="42"/>
  <c r="E24" i="42" s="1"/>
  <c r="G24" i="42" s="1"/>
  <c r="B25" i="42"/>
  <c r="C25" i="53"/>
  <c r="E25" i="53" s="1"/>
  <c r="G25" i="53" s="1"/>
  <c r="B26" i="53"/>
  <c r="B27" i="64"/>
  <c r="C26" i="64"/>
  <c r="E26" i="64" s="1"/>
  <c r="G26" i="64" s="1"/>
  <c r="BQ27" i="27"/>
  <c r="AH27" i="27"/>
  <c r="B27" i="14"/>
  <c r="C26" i="14"/>
  <c r="E26" i="14" s="1"/>
  <c r="G26" i="14" s="1"/>
  <c r="C24" i="128"/>
  <c r="E24" i="128" s="1"/>
  <c r="G24" i="128" s="1"/>
  <c r="B25" i="128"/>
  <c r="A27" i="31"/>
  <c r="D26" i="31"/>
  <c r="C26" i="31"/>
  <c r="F30" i="48"/>
  <c r="D30" i="48"/>
  <c r="G24" i="44"/>
  <c r="C24" i="76"/>
  <c r="E24" i="76" s="1"/>
  <c r="G24" i="76" s="1"/>
  <c r="B25" i="76"/>
  <c r="B25" i="85"/>
  <c r="C24" i="85"/>
  <c r="E24" i="85" s="1"/>
  <c r="G24" i="85" s="1"/>
  <c r="G15" i="92"/>
  <c r="C16" i="92"/>
  <c r="B26" i="24"/>
  <c r="C25" i="24"/>
  <c r="E25" i="24" s="1"/>
  <c r="G25" i="24" s="1"/>
  <c r="B25" i="124"/>
  <c r="C24" i="124"/>
  <c r="E24" i="124" s="1"/>
  <c r="G24" i="124" s="1"/>
  <c r="B25" i="82"/>
  <c r="C24" i="82"/>
  <c r="E24" i="82" s="1"/>
  <c r="G24" i="82" s="1"/>
  <c r="B25" i="11"/>
  <c r="C26" i="11"/>
  <c r="B24" i="69"/>
  <c r="C23" i="69"/>
  <c r="E23" i="69" s="1"/>
  <c r="G23" i="69" s="1"/>
  <c r="B26" i="49"/>
  <c r="C25" i="49"/>
  <c r="E25" i="49" s="1"/>
  <c r="G25" i="49" s="1"/>
  <c r="B26" i="123"/>
  <c r="C25" i="123"/>
  <c r="E25" i="123" s="1"/>
  <c r="G25" i="123" s="1"/>
  <c r="B25" i="57"/>
  <c r="C24" i="57"/>
  <c r="E24" i="57" s="1"/>
  <c r="G24" i="57" s="1"/>
  <c r="B25" i="61"/>
  <c r="C24" i="61"/>
  <c r="E24" i="61" s="1"/>
  <c r="G24" i="61" s="1"/>
  <c r="B25" i="90"/>
  <c r="C24" i="90"/>
  <c r="E24" i="90" s="1"/>
  <c r="G24" i="90" s="1"/>
  <c r="E24" i="11"/>
  <c r="G24" i="11" s="1"/>
  <c r="B25" i="25"/>
  <c r="C24" i="25"/>
  <c r="E24" i="25" s="1"/>
  <c r="G24" i="25" s="1"/>
  <c r="C25" i="44"/>
  <c r="B26" i="44"/>
  <c r="E25" i="44"/>
  <c r="C25" i="48"/>
  <c r="E25" i="48" s="1"/>
  <c r="G25" i="48" s="1"/>
  <c r="B26" i="48"/>
  <c r="B25" i="107"/>
  <c r="C24" i="107"/>
  <c r="E24" i="107" s="1"/>
  <c r="G24" i="107" s="1"/>
  <c r="B24" i="73"/>
  <c r="C23" i="73"/>
  <c r="E23" i="73" s="1"/>
  <c r="G23" i="73" s="1"/>
  <c r="G23" i="75"/>
  <c r="E24" i="75"/>
  <c r="C25" i="46"/>
  <c r="E25" i="46" s="1"/>
  <c r="G25" i="46" s="1"/>
  <c r="B26" i="46"/>
  <c r="B25" i="117"/>
  <c r="C24" i="117"/>
  <c r="E24" i="117" s="1"/>
  <c r="G24" i="117" s="1"/>
  <c r="E24" i="23"/>
  <c r="G24" i="23" s="1"/>
  <c r="B26" i="66"/>
  <c r="C25" i="66"/>
  <c r="E25" i="66" s="1"/>
  <c r="G25" i="66" s="1"/>
  <c r="B26" i="22"/>
  <c r="C25" i="22"/>
  <c r="E25" i="22" s="1"/>
  <c r="G25" i="22" s="1"/>
  <c r="B26" i="23"/>
  <c r="C25" i="23"/>
  <c r="C16" i="93"/>
  <c r="G15" i="93"/>
  <c r="B26" i="17"/>
  <c r="C25" i="17"/>
  <c r="E25" i="17" s="1"/>
  <c r="G25" i="17" s="1"/>
  <c r="C24" i="77"/>
  <c r="E24" i="77" s="1"/>
  <c r="G24" i="77" s="1"/>
  <c r="B25" i="77"/>
  <c r="B25" i="88"/>
  <c r="C24" i="88"/>
  <c r="E24" i="88" s="1"/>
  <c r="G24" i="88" s="1"/>
  <c r="B26" i="16"/>
  <c r="C25" i="16"/>
  <c r="E25" i="16" s="1"/>
  <c r="G25" i="16" s="1"/>
  <c r="C24" i="81"/>
  <c r="E24" i="81" s="1"/>
  <c r="G24" i="81" s="1"/>
  <c r="B25" i="81"/>
  <c r="B25" i="119"/>
  <c r="C24" i="119"/>
  <c r="E24" i="119" s="1"/>
  <c r="G24" i="119" s="1"/>
  <c r="B25" i="104"/>
  <c r="C24" i="104"/>
  <c r="E24" i="104" s="1"/>
  <c r="G24" i="104" s="1"/>
  <c r="B26" i="50"/>
  <c r="C25" i="50"/>
  <c r="E25" i="50" s="1"/>
  <c r="G25" i="50" s="1"/>
  <c r="C24" i="53"/>
  <c r="E24" i="53" s="1"/>
  <c r="G24" i="53" s="1"/>
  <c r="B25" i="65"/>
  <c r="C24" i="65"/>
  <c r="E24" i="65" s="1"/>
  <c r="G24" i="65" s="1"/>
  <c r="B25" i="94"/>
  <c r="C24" i="94"/>
  <c r="E24" i="94" s="1"/>
  <c r="G24" i="94" s="1"/>
  <c r="C24" i="91"/>
  <c r="E24" i="91" s="1"/>
  <c r="G24" i="91" s="1"/>
  <c r="B25" i="91"/>
  <c r="B25" i="109"/>
  <c r="C24" i="109"/>
  <c r="E24" i="109" s="1"/>
  <c r="G24" i="109" s="1"/>
  <c r="B25" i="75"/>
  <c r="C24" i="75"/>
  <c r="B27" i="43"/>
  <c r="C26" i="43"/>
  <c r="E26" i="43" s="1"/>
  <c r="G26" i="43" s="1"/>
  <c r="C24" i="67"/>
  <c r="E24" i="67" s="1"/>
  <c r="G24" i="67" s="1"/>
  <c r="B25" i="67"/>
  <c r="B25" i="110"/>
  <c r="C24" i="110"/>
  <c r="E24" i="110" s="1"/>
  <c r="G24" i="110" s="1"/>
  <c r="C24" i="121"/>
  <c r="E24" i="121" s="1"/>
  <c r="G24" i="121" s="1"/>
  <c r="B25" i="121"/>
  <c r="C25" i="8"/>
  <c r="E24" i="8"/>
  <c r="G24" i="8" s="1"/>
  <c r="C23" i="38"/>
  <c r="E23" i="38" s="1"/>
  <c r="G23" i="38" s="1"/>
  <c r="B24" i="38"/>
  <c r="B25" i="80"/>
  <c r="C24" i="80"/>
  <c r="E24" i="80" s="1"/>
  <c r="G24" i="80" s="1"/>
  <c r="B26" i="18"/>
  <c r="C25" i="18"/>
  <c r="E25" i="18" s="1"/>
  <c r="G25" i="18" s="1"/>
  <c r="B25" i="51"/>
  <c r="C24" i="51"/>
  <c r="E24" i="51" s="1"/>
  <c r="G24" i="51" s="1"/>
  <c r="B25" i="71"/>
  <c r="C24" i="71"/>
  <c r="E24" i="71" s="1"/>
  <c r="G24" i="71" s="1"/>
  <c r="B25" i="84"/>
  <c r="C24" i="84"/>
  <c r="E24" i="84" s="1"/>
  <c r="G24" i="84" s="1"/>
  <c r="B25" i="125"/>
  <c r="C24" i="125"/>
  <c r="E24" i="125" s="1"/>
  <c r="G24" i="125" s="1"/>
  <c r="C24" i="112"/>
  <c r="E24" i="112" s="1"/>
  <c r="G24" i="112" s="1"/>
  <c r="B25" i="112"/>
  <c r="C24" i="95"/>
  <c r="E24" i="95" s="1"/>
  <c r="G24" i="95" s="1"/>
  <c r="B25" i="95"/>
  <c r="C24" i="21"/>
  <c r="E24" i="21" s="1"/>
  <c r="G24" i="21" s="1"/>
  <c r="B25" i="21"/>
  <c r="C24" i="83"/>
  <c r="E24" i="83" s="1"/>
  <c r="G24" i="83" s="1"/>
  <c r="B25" i="83"/>
  <c r="C24" i="70"/>
  <c r="E24" i="70" s="1"/>
  <c r="G24" i="70" s="1"/>
  <c r="B25" i="70"/>
  <c r="C24" i="111"/>
  <c r="E24" i="111" s="1"/>
  <c r="G24" i="111" s="1"/>
  <c r="B25" i="111"/>
  <c r="C24" i="96"/>
  <c r="E24" i="96" s="1"/>
  <c r="G24" i="96" s="1"/>
  <c r="B25" i="96"/>
  <c r="B26" i="19"/>
  <c r="C25" i="19"/>
  <c r="E25" i="19" s="1"/>
  <c r="G25" i="19" s="1"/>
  <c r="BS27" i="27"/>
  <c r="AD27" i="27"/>
  <c r="BM28" i="41" s="1"/>
  <c r="BO28" i="41" s="1"/>
  <c r="BO29" i="41" s="1"/>
  <c r="AN27" i="27"/>
  <c r="A28" i="27"/>
  <c r="AK27" i="27"/>
  <c r="AJ27" i="27"/>
  <c r="AC27" i="27"/>
  <c r="AL27" i="27"/>
  <c r="AB27" i="27"/>
  <c r="C24" i="3"/>
  <c r="E24" i="3" s="1"/>
  <c r="G24" i="3" s="1"/>
  <c r="B25" i="3"/>
  <c r="B25" i="36"/>
  <c r="C24" i="36"/>
  <c r="E24" i="36" s="1"/>
  <c r="G24" i="36" s="1"/>
  <c r="B29" i="60"/>
  <c r="BW28" i="27" l="1"/>
  <c r="BM29" i="41"/>
  <c r="BN28" i="41"/>
  <c r="B41" i="86"/>
  <c r="C40" i="86"/>
  <c r="C33" i="87"/>
  <c r="B34" i="87"/>
  <c r="B35" i="87" s="1"/>
  <c r="C25" i="42"/>
  <c r="E25" i="42" s="1"/>
  <c r="G25" i="42" s="1"/>
  <c r="B26" i="42"/>
  <c r="C26" i="53"/>
  <c r="E26" i="53" s="1"/>
  <c r="G26" i="53" s="1"/>
  <c r="B27" i="53"/>
  <c r="C27" i="14"/>
  <c r="E27" i="14" s="1"/>
  <c r="G27" i="14" s="1"/>
  <c r="B28" i="14"/>
  <c r="BQ28" i="27"/>
  <c r="AH28" i="27"/>
  <c r="B28" i="64"/>
  <c r="C27" i="64"/>
  <c r="E27" i="64" s="1"/>
  <c r="G27" i="64" s="1"/>
  <c r="B26" i="128"/>
  <c r="C25" i="128"/>
  <c r="E25" i="128" s="1"/>
  <c r="G25" i="128" s="1"/>
  <c r="C36" i="86"/>
  <c r="F31" i="48"/>
  <c r="D31" i="48"/>
  <c r="A28" i="31"/>
  <c r="D27" i="31"/>
  <c r="C27" i="31"/>
  <c r="G25" i="44"/>
  <c r="B26" i="121"/>
  <c r="C25" i="121"/>
  <c r="E25" i="121" s="1"/>
  <c r="G25" i="121" s="1"/>
  <c r="B28" i="43"/>
  <c r="C27" i="43"/>
  <c r="E27" i="43" s="1"/>
  <c r="G27" i="43" s="1"/>
  <c r="C25" i="57"/>
  <c r="E25" i="57" s="1"/>
  <c r="G25" i="57" s="1"/>
  <c r="B26" i="57"/>
  <c r="B26" i="119"/>
  <c r="C25" i="119"/>
  <c r="E25" i="119" s="1"/>
  <c r="G25" i="119" s="1"/>
  <c r="C25" i="88"/>
  <c r="E25" i="88" s="1"/>
  <c r="G25" i="88" s="1"/>
  <c r="B26" i="88"/>
  <c r="B26" i="82"/>
  <c r="C25" i="82"/>
  <c r="E25" i="82" s="1"/>
  <c r="G25" i="82" s="1"/>
  <c r="B26" i="81"/>
  <c r="C25" i="81"/>
  <c r="E25" i="81" s="1"/>
  <c r="G25" i="81" s="1"/>
  <c r="C25" i="107"/>
  <c r="E25" i="107" s="1"/>
  <c r="G25" i="107" s="1"/>
  <c r="B26" i="107"/>
  <c r="C26" i="123"/>
  <c r="E26" i="123" s="1"/>
  <c r="G26" i="123" s="1"/>
  <c r="B27" i="123"/>
  <c r="B26" i="117"/>
  <c r="C25" i="117"/>
  <c r="E25" i="117" s="1"/>
  <c r="G25" i="117" s="1"/>
  <c r="B26" i="125"/>
  <c r="C25" i="125"/>
  <c r="E25" i="125" s="1"/>
  <c r="G25" i="125" s="1"/>
  <c r="B26" i="21"/>
  <c r="C25" i="21"/>
  <c r="E25" i="21" s="1"/>
  <c r="G25" i="21" s="1"/>
  <c r="C26" i="66"/>
  <c r="E26" i="66" s="1"/>
  <c r="G26" i="66" s="1"/>
  <c r="B27" i="66"/>
  <c r="B27" i="48"/>
  <c r="C26" i="48"/>
  <c r="E26" i="48" s="1"/>
  <c r="G26" i="48" s="1"/>
  <c r="B26" i="94"/>
  <c r="C25" i="94"/>
  <c r="E25" i="94" s="1"/>
  <c r="G25" i="94" s="1"/>
  <c r="C25" i="77"/>
  <c r="E25" i="77" s="1"/>
  <c r="G25" i="77" s="1"/>
  <c r="B26" i="77"/>
  <c r="C25" i="80"/>
  <c r="E25" i="80" s="1"/>
  <c r="G25" i="80" s="1"/>
  <c r="B26" i="80"/>
  <c r="B27" i="19"/>
  <c r="C26" i="19"/>
  <c r="E26" i="19" s="1"/>
  <c r="G26" i="19" s="1"/>
  <c r="B27" i="44"/>
  <c r="E26" i="44"/>
  <c r="C26" i="44"/>
  <c r="B26" i="90"/>
  <c r="C25" i="90"/>
  <c r="E25" i="90" s="1"/>
  <c r="G25" i="90" s="1"/>
  <c r="B26" i="96"/>
  <c r="C25" i="96"/>
  <c r="E25" i="96" s="1"/>
  <c r="G25" i="96" s="1"/>
  <c r="B26" i="75"/>
  <c r="C25" i="75"/>
  <c r="C25" i="84"/>
  <c r="E25" i="84" s="1"/>
  <c r="G25" i="84" s="1"/>
  <c r="B26" i="84"/>
  <c r="C25" i="110"/>
  <c r="E25" i="110" s="1"/>
  <c r="G25" i="110" s="1"/>
  <c r="B26" i="110"/>
  <c r="C26" i="50"/>
  <c r="E26" i="50" s="1"/>
  <c r="G26" i="50" s="1"/>
  <c r="B27" i="50"/>
  <c r="C26" i="49"/>
  <c r="E26" i="49" s="1"/>
  <c r="G26" i="49" s="1"/>
  <c r="B27" i="49"/>
  <c r="B27" i="16"/>
  <c r="C26" i="16"/>
  <c r="E26" i="16" s="1"/>
  <c r="G26" i="16" s="1"/>
  <c r="C26" i="17"/>
  <c r="E26" i="17" s="1"/>
  <c r="G26" i="17" s="1"/>
  <c r="B27" i="17"/>
  <c r="B27" i="46"/>
  <c r="C26" i="46"/>
  <c r="E26" i="46" s="1"/>
  <c r="G26" i="46" s="1"/>
  <c r="B26" i="95"/>
  <c r="C25" i="95"/>
  <c r="E25" i="95" s="1"/>
  <c r="G25" i="95" s="1"/>
  <c r="B26" i="67"/>
  <c r="C25" i="67"/>
  <c r="E25" i="67" s="1"/>
  <c r="G25" i="67" s="1"/>
  <c r="B26" i="65"/>
  <c r="C25" i="65"/>
  <c r="E25" i="65" s="1"/>
  <c r="G25" i="65" s="1"/>
  <c r="C25" i="124"/>
  <c r="E25" i="124" s="1"/>
  <c r="G25" i="124" s="1"/>
  <c r="B26" i="124"/>
  <c r="B26" i="85"/>
  <c r="C25" i="85"/>
  <c r="E25" i="85" s="1"/>
  <c r="G25" i="85" s="1"/>
  <c r="B26" i="25"/>
  <c r="C25" i="25"/>
  <c r="E25" i="25" s="1"/>
  <c r="G25" i="25" s="1"/>
  <c r="B26" i="3"/>
  <c r="C25" i="3"/>
  <c r="E25" i="3" s="1"/>
  <c r="G25" i="3" s="1"/>
  <c r="AN28" i="27"/>
  <c r="AK28" i="27"/>
  <c r="AJ28" i="27"/>
  <c r="AL28" i="27"/>
  <c r="BS28" i="27"/>
  <c r="AD28" i="27"/>
  <c r="BM31" i="41" s="1"/>
  <c r="BO31" i="41" s="1"/>
  <c r="AC28" i="27"/>
  <c r="A29" i="27"/>
  <c r="AB28" i="27"/>
  <c r="B25" i="38"/>
  <c r="C24" i="38"/>
  <c r="E24" i="38" s="1"/>
  <c r="G24" i="38" s="1"/>
  <c r="E16" i="93"/>
  <c r="B16" i="93"/>
  <c r="E25" i="75"/>
  <c r="G24" i="75"/>
  <c r="C24" i="69"/>
  <c r="E24" i="69" s="1"/>
  <c r="G24" i="69" s="1"/>
  <c r="B25" i="69"/>
  <c r="B26" i="76"/>
  <c r="C25" i="76"/>
  <c r="E25" i="76" s="1"/>
  <c r="G25" i="76" s="1"/>
  <c r="E25" i="23"/>
  <c r="G25" i="23" s="1"/>
  <c r="C25" i="61"/>
  <c r="E25" i="61" s="1"/>
  <c r="G25" i="61" s="1"/>
  <c r="B26" i="61"/>
  <c r="B26" i="71"/>
  <c r="C25" i="71"/>
  <c r="E25" i="71" s="1"/>
  <c r="G25" i="71" s="1"/>
  <c r="B27" i="23"/>
  <c r="C26" i="23"/>
  <c r="B26" i="70"/>
  <c r="C25" i="70"/>
  <c r="E25" i="70" s="1"/>
  <c r="G25" i="70" s="1"/>
  <c r="B26" i="112"/>
  <c r="C25" i="112"/>
  <c r="E25" i="112" s="1"/>
  <c r="G25" i="112" s="1"/>
  <c r="E25" i="8"/>
  <c r="G25" i="8" s="1"/>
  <c r="C26" i="8"/>
  <c r="C25" i="109"/>
  <c r="E25" i="109" s="1"/>
  <c r="G25" i="109" s="1"/>
  <c r="B26" i="109"/>
  <c r="B26" i="11"/>
  <c r="C27" i="11"/>
  <c r="B27" i="24"/>
  <c r="C26" i="24"/>
  <c r="E26" i="24" s="1"/>
  <c r="G26" i="24" s="1"/>
  <c r="B26" i="111"/>
  <c r="C25" i="111"/>
  <c r="E25" i="111" s="1"/>
  <c r="G25" i="111" s="1"/>
  <c r="B26" i="91"/>
  <c r="C25" i="91"/>
  <c r="E25" i="91" s="1"/>
  <c r="G25" i="91" s="1"/>
  <c r="B27" i="22"/>
  <c r="C26" i="22"/>
  <c r="E26" i="22" s="1"/>
  <c r="G26" i="22" s="1"/>
  <c r="E25" i="11"/>
  <c r="G25" i="11" s="1"/>
  <c r="C25" i="51"/>
  <c r="E25" i="51" s="1"/>
  <c r="G25" i="51" s="1"/>
  <c r="B26" i="51"/>
  <c r="B26" i="36"/>
  <c r="C25" i="36"/>
  <c r="E25" i="36" s="1"/>
  <c r="G25" i="36" s="1"/>
  <c r="B26" i="83"/>
  <c r="C25" i="83"/>
  <c r="E25" i="83" s="1"/>
  <c r="G25" i="83" s="1"/>
  <c r="C26" i="18"/>
  <c r="E26" i="18" s="1"/>
  <c r="G26" i="18" s="1"/>
  <c r="B27" i="18"/>
  <c r="C25" i="104"/>
  <c r="E25" i="104" s="1"/>
  <c r="G25" i="104" s="1"/>
  <c r="B26" i="104"/>
  <c r="C24" i="73"/>
  <c r="E24" i="73" s="1"/>
  <c r="G24" i="73" s="1"/>
  <c r="B25" i="73"/>
  <c r="E16" i="92"/>
  <c r="B16" i="92"/>
  <c r="B30" i="60"/>
  <c r="BW29" i="27" l="1"/>
  <c r="BN29" i="41"/>
  <c r="B42" i="86"/>
  <c r="C41" i="86"/>
  <c r="B36" i="87"/>
  <c r="C35" i="87"/>
  <c r="C34" i="87"/>
  <c r="C26" i="42"/>
  <c r="E26" i="42" s="1"/>
  <c r="G26" i="42" s="1"/>
  <c r="B27" i="42"/>
  <c r="BN31" i="41"/>
  <c r="B28" i="53"/>
  <c r="C27" i="53"/>
  <c r="E27" i="53" s="1"/>
  <c r="G27" i="53" s="1"/>
  <c r="C28" i="64"/>
  <c r="E28" i="64" s="1"/>
  <c r="G28" i="64" s="1"/>
  <c r="B29" i="64"/>
  <c r="BQ29" i="27"/>
  <c r="AH29" i="27"/>
  <c r="B29" i="14"/>
  <c r="C28" i="14"/>
  <c r="E28" i="14" s="1"/>
  <c r="G28" i="14" s="1"/>
  <c r="C26" i="128"/>
  <c r="E26" i="128" s="1"/>
  <c r="G26" i="128" s="1"/>
  <c r="B27" i="128"/>
  <c r="A29" i="31"/>
  <c r="D28" i="31"/>
  <c r="C28" i="31"/>
  <c r="F32" i="48"/>
  <c r="D32" i="48"/>
  <c r="G26" i="44"/>
  <c r="B27" i="71"/>
  <c r="C26" i="71"/>
  <c r="E26" i="71" s="1"/>
  <c r="G26" i="71" s="1"/>
  <c r="G25" i="75"/>
  <c r="E26" i="75"/>
  <c r="C27" i="16"/>
  <c r="E27" i="16" s="1"/>
  <c r="G27" i="16" s="1"/>
  <c r="B28" i="16"/>
  <c r="C26" i="90"/>
  <c r="E26" i="90" s="1"/>
  <c r="G26" i="90" s="1"/>
  <c r="B27" i="90"/>
  <c r="B28" i="22"/>
  <c r="C27" i="22"/>
  <c r="E27" i="22" s="1"/>
  <c r="G27" i="22" s="1"/>
  <c r="B27" i="82"/>
  <c r="C26" i="82"/>
  <c r="E26" i="82" s="1"/>
  <c r="G26" i="82" s="1"/>
  <c r="B27" i="36"/>
  <c r="C26" i="36"/>
  <c r="E26" i="36" s="1"/>
  <c r="G26" i="36" s="1"/>
  <c r="C26" i="21"/>
  <c r="E26" i="21" s="1"/>
  <c r="G26" i="21" s="1"/>
  <c r="B27" i="21"/>
  <c r="B27" i="57"/>
  <c r="C26" i="57"/>
  <c r="E26" i="57" s="1"/>
  <c r="G26" i="57" s="1"/>
  <c r="C28" i="11"/>
  <c r="B27" i="11"/>
  <c r="E27" i="11" s="1"/>
  <c r="G27" i="11" s="1"/>
  <c r="G16" i="93"/>
  <c r="C17" i="93"/>
  <c r="E26" i="11"/>
  <c r="G26" i="11" s="1"/>
  <c r="B27" i="124"/>
  <c r="C26" i="124"/>
  <c r="E26" i="124" s="1"/>
  <c r="G26" i="124" s="1"/>
  <c r="C26" i="95"/>
  <c r="E26" i="95" s="1"/>
  <c r="G26" i="95" s="1"/>
  <c r="B27" i="95"/>
  <c r="B28" i="49"/>
  <c r="C27" i="49"/>
  <c r="E27" i="49" s="1"/>
  <c r="G27" i="49" s="1"/>
  <c r="B27" i="77"/>
  <c r="C26" i="77"/>
  <c r="E26" i="77" s="1"/>
  <c r="G26" i="77" s="1"/>
  <c r="C26" i="112"/>
  <c r="E26" i="112" s="1"/>
  <c r="G26" i="112" s="1"/>
  <c r="B27" i="112"/>
  <c r="B27" i="125"/>
  <c r="C26" i="125"/>
  <c r="E26" i="125" s="1"/>
  <c r="G26" i="125" s="1"/>
  <c r="B29" i="43"/>
  <c r="C28" i="43"/>
  <c r="E28" i="43" s="1"/>
  <c r="G28" i="43" s="1"/>
  <c r="B27" i="51"/>
  <c r="C26" i="51"/>
  <c r="E26" i="51" s="1"/>
  <c r="G26" i="51" s="1"/>
  <c r="B28" i="44"/>
  <c r="E27" i="44"/>
  <c r="C27" i="44"/>
  <c r="B27" i="70"/>
  <c r="C26" i="70"/>
  <c r="E26" i="70" s="1"/>
  <c r="G26" i="70" s="1"/>
  <c r="C25" i="38"/>
  <c r="E25" i="38" s="1"/>
  <c r="G25" i="38" s="1"/>
  <c r="B26" i="38"/>
  <c r="C26" i="117"/>
  <c r="E26" i="117" s="1"/>
  <c r="G26" i="117" s="1"/>
  <c r="B27" i="117"/>
  <c r="C26" i="65"/>
  <c r="E26" i="65" s="1"/>
  <c r="G26" i="65" s="1"/>
  <c r="B27" i="65"/>
  <c r="B28" i="50"/>
  <c r="C27" i="50"/>
  <c r="E27" i="50" s="1"/>
  <c r="G27" i="50" s="1"/>
  <c r="B27" i="81"/>
  <c r="C26" i="81"/>
  <c r="E26" i="81" s="1"/>
  <c r="G26" i="81" s="1"/>
  <c r="C27" i="24"/>
  <c r="E27" i="24" s="1"/>
  <c r="G27" i="24" s="1"/>
  <c r="B28" i="24"/>
  <c r="B27" i="94"/>
  <c r="C26" i="94"/>
  <c r="E26" i="94" s="1"/>
  <c r="G26" i="94" s="1"/>
  <c r="C27" i="46"/>
  <c r="E27" i="46" s="1"/>
  <c r="G27" i="46" s="1"/>
  <c r="B28" i="46"/>
  <c r="B27" i="96"/>
  <c r="C26" i="96"/>
  <c r="E26" i="96" s="1"/>
  <c r="G26" i="96" s="1"/>
  <c r="B28" i="123"/>
  <c r="C27" i="123"/>
  <c r="E27" i="123" s="1"/>
  <c r="G27" i="123" s="1"/>
  <c r="E26" i="23"/>
  <c r="G26" i="23" s="1"/>
  <c r="B28" i="23"/>
  <c r="C27" i="23"/>
  <c r="B27" i="76"/>
  <c r="C26" i="76"/>
  <c r="E26" i="76" s="1"/>
  <c r="G26" i="76" s="1"/>
  <c r="B27" i="119"/>
  <c r="C26" i="119"/>
  <c r="E26" i="119" s="1"/>
  <c r="G26" i="119" s="1"/>
  <c r="C26" i="121"/>
  <c r="E26" i="121" s="1"/>
  <c r="G26" i="121" s="1"/>
  <c r="B27" i="121"/>
  <c r="B27" i="85"/>
  <c r="C26" i="85"/>
  <c r="E26" i="85" s="1"/>
  <c r="G26" i="85" s="1"/>
  <c r="B27" i="88"/>
  <c r="C26" i="88"/>
  <c r="E26" i="88" s="1"/>
  <c r="G26" i="88" s="1"/>
  <c r="B28" i="18"/>
  <c r="C27" i="18"/>
  <c r="E27" i="18" s="1"/>
  <c r="G27" i="18" s="1"/>
  <c r="B27" i="61"/>
  <c r="C26" i="61"/>
  <c r="E26" i="61" s="1"/>
  <c r="G26" i="61" s="1"/>
  <c r="C26" i="91"/>
  <c r="E26" i="91" s="1"/>
  <c r="G26" i="91" s="1"/>
  <c r="B27" i="91"/>
  <c r="C17" i="92"/>
  <c r="G16" i="92"/>
  <c r="B27" i="83"/>
  <c r="C26" i="83"/>
  <c r="E26" i="83" s="1"/>
  <c r="G26" i="83" s="1"/>
  <c r="B27" i="111"/>
  <c r="C26" i="111"/>
  <c r="E26" i="111" s="1"/>
  <c r="G26" i="111" s="1"/>
  <c r="B27" i="3"/>
  <c r="C26" i="3"/>
  <c r="E26" i="3" s="1"/>
  <c r="G26" i="3" s="1"/>
  <c r="B28" i="17"/>
  <c r="C27" i="17"/>
  <c r="E27" i="17" s="1"/>
  <c r="G27" i="17" s="1"/>
  <c r="B27" i="110"/>
  <c r="C26" i="110"/>
  <c r="E26" i="110" s="1"/>
  <c r="G26" i="110" s="1"/>
  <c r="C27" i="48"/>
  <c r="E27" i="48" s="1"/>
  <c r="G27" i="48" s="1"/>
  <c r="B28" i="48"/>
  <c r="B27" i="109"/>
  <c r="C26" i="109"/>
  <c r="E26" i="109" s="1"/>
  <c r="G26" i="109" s="1"/>
  <c r="B27" i="80"/>
  <c r="C26" i="80"/>
  <c r="E26" i="80" s="1"/>
  <c r="G26" i="80" s="1"/>
  <c r="B27" i="104"/>
  <c r="C26" i="104"/>
  <c r="E26" i="104" s="1"/>
  <c r="G26" i="104" s="1"/>
  <c r="C26" i="25"/>
  <c r="E26" i="25" s="1"/>
  <c r="G26" i="25" s="1"/>
  <c r="B27" i="25"/>
  <c r="B27" i="84"/>
  <c r="C26" i="84"/>
  <c r="E26" i="84" s="1"/>
  <c r="G26" i="84" s="1"/>
  <c r="C27" i="19"/>
  <c r="E27" i="19" s="1"/>
  <c r="G27" i="19" s="1"/>
  <c r="B28" i="19"/>
  <c r="B28" i="66"/>
  <c r="C27" i="66"/>
  <c r="E27" i="66" s="1"/>
  <c r="G27" i="66" s="1"/>
  <c r="C26" i="107"/>
  <c r="E26" i="107" s="1"/>
  <c r="G26" i="107" s="1"/>
  <c r="B27" i="107"/>
  <c r="C26" i="75"/>
  <c r="B27" i="75"/>
  <c r="C25" i="73"/>
  <c r="E25" i="73" s="1"/>
  <c r="G25" i="73" s="1"/>
  <c r="B26" i="73"/>
  <c r="C27" i="8"/>
  <c r="E26" i="8"/>
  <c r="G26" i="8" s="1"/>
  <c r="B26" i="69"/>
  <c r="C25" i="69"/>
  <c r="E25" i="69" s="1"/>
  <c r="G25" i="69" s="1"/>
  <c r="AN29" i="27"/>
  <c r="AJ29" i="27"/>
  <c r="BS29" i="27"/>
  <c r="AB29" i="27"/>
  <c r="A30" i="27"/>
  <c r="AL29" i="27"/>
  <c r="AK29" i="27"/>
  <c r="AD29" i="27"/>
  <c r="BM32" i="41" s="1"/>
  <c r="BO32" i="41" s="1"/>
  <c r="AC29" i="27"/>
  <c r="C26" i="67"/>
  <c r="E26" i="67" s="1"/>
  <c r="G26" i="67" s="1"/>
  <c r="B27" i="67"/>
  <c r="B31" i="60"/>
  <c r="BW30" i="27" l="1"/>
  <c r="C42" i="86"/>
  <c r="B45" i="86"/>
  <c r="A44" i="86" s="1"/>
  <c r="B37" i="87"/>
  <c r="C37" i="87" s="1"/>
  <c r="C36" i="87"/>
  <c r="B28" i="42"/>
  <c r="C27" i="42"/>
  <c r="E27" i="42" s="1"/>
  <c r="G27" i="42" s="1"/>
  <c r="BN32" i="41"/>
  <c r="C28" i="53"/>
  <c r="E28" i="53" s="1"/>
  <c r="G28" i="53" s="1"/>
  <c r="B29" i="53"/>
  <c r="BQ30" i="27"/>
  <c r="AH30" i="27"/>
  <c r="B30" i="14"/>
  <c r="C29" i="14"/>
  <c r="E29" i="14" s="1"/>
  <c r="G29" i="14" s="1"/>
  <c r="B30" i="64"/>
  <c r="C29" i="64"/>
  <c r="E29" i="64" s="1"/>
  <c r="G29" i="64" s="1"/>
  <c r="B28" i="128"/>
  <c r="C27" i="128"/>
  <c r="E27" i="128" s="1"/>
  <c r="G27" i="128" s="1"/>
  <c r="A30" i="31"/>
  <c r="D29" i="31"/>
  <c r="C29" i="31"/>
  <c r="F33" i="48"/>
  <c r="D33" i="48"/>
  <c r="B29" i="123"/>
  <c r="C28" i="123"/>
  <c r="E28" i="123" s="1"/>
  <c r="G28" i="123" s="1"/>
  <c r="B28" i="124"/>
  <c r="C27" i="124"/>
  <c r="E27" i="124" s="1"/>
  <c r="G27" i="124" s="1"/>
  <c r="C27" i="83"/>
  <c r="E27" i="83" s="1"/>
  <c r="G27" i="83" s="1"/>
  <c r="B28" i="83"/>
  <c r="C27" i="81"/>
  <c r="E27" i="81" s="1"/>
  <c r="G27" i="81" s="1"/>
  <c r="B28" i="81"/>
  <c r="AL30" i="27"/>
  <c r="AJ30" i="27"/>
  <c r="BS30" i="27"/>
  <c r="AD30" i="27"/>
  <c r="BM33" i="41" s="1"/>
  <c r="BO33" i="41" s="1"/>
  <c r="AC30" i="27"/>
  <c r="AB30" i="27"/>
  <c r="AN30" i="27"/>
  <c r="A31" i="27"/>
  <c r="AK30" i="27"/>
  <c r="B28" i="110"/>
  <c r="C27" i="110"/>
  <c r="E27" i="110" s="1"/>
  <c r="G27" i="110" s="1"/>
  <c r="C27" i="88"/>
  <c r="E27" i="88" s="1"/>
  <c r="G27" i="88" s="1"/>
  <c r="B28" i="88"/>
  <c r="C29" i="11"/>
  <c r="B28" i="11"/>
  <c r="B29" i="16"/>
  <c r="C28" i="16"/>
  <c r="E28" i="16" s="1"/>
  <c r="G28" i="16" s="1"/>
  <c r="B29" i="24"/>
  <c r="C28" i="24"/>
  <c r="E28" i="24" s="1"/>
  <c r="G28" i="24" s="1"/>
  <c r="B17" i="92"/>
  <c r="E17" i="92"/>
  <c r="C27" i="96"/>
  <c r="E27" i="96" s="1"/>
  <c r="G27" i="96" s="1"/>
  <c r="B28" i="96"/>
  <c r="C27" i="117"/>
  <c r="E27" i="117" s="1"/>
  <c r="G27" i="117" s="1"/>
  <c r="B28" i="117"/>
  <c r="C27" i="51"/>
  <c r="E27" i="51" s="1"/>
  <c r="G27" i="51" s="1"/>
  <c r="B28" i="51"/>
  <c r="B28" i="77"/>
  <c r="C27" i="77"/>
  <c r="E27" i="77" s="1"/>
  <c r="G27" i="77" s="1"/>
  <c r="B27" i="69"/>
  <c r="C26" i="69"/>
  <c r="E26" i="69" s="1"/>
  <c r="G26" i="69" s="1"/>
  <c r="C28" i="46"/>
  <c r="E28" i="46" s="1"/>
  <c r="G28" i="46" s="1"/>
  <c r="B29" i="46"/>
  <c r="C28" i="50"/>
  <c r="E28" i="50" s="1"/>
  <c r="G28" i="50" s="1"/>
  <c r="B29" i="50"/>
  <c r="B30" i="43"/>
  <c r="C29" i="43"/>
  <c r="E29" i="43" s="1"/>
  <c r="G29" i="43" s="1"/>
  <c r="E27" i="75"/>
  <c r="G26" i="75"/>
  <c r="B28" i="107"/>
  <c r="C27" i="107"/>
  <c r="E27" i="107" s="1"/>
  <c r="G27" i="107" s="1"/>
  <c r="B29" i="17"/>
  <c r="C28" i="17"/>
  <c r="E28" i="17" s="1"/>
  <c r="G28" i="17" s="1"/>
  <c r="B28" i="57"/>
  <c r="C27" i="57"/>
  <c r="E27" i="57" s="1"/>
  <c r="G27" i="57" s="1"/>
  <c r="B29" i="18"/>
  <c r="C28" i="18"/>
  <c r="E28" i="18" s="1"/>
  <c r="G28" i="18" s="1"/>
  <c r="B28" i="111"/>
  <c r="C27" i="111"/>
  <c r="E27" i="111" s="1"/>
  <c r="G27" i="111" s="1"/>
  <c r="B27" i="73"/>
  <c r="C26" i="73"/>
  <c r="E26" i="73" s="1"/>
  <c r="G26" i="73" s="1"/>
  <c r="C28" i="66"/>
  <c r="E28" i="66" s="1"/>
  <c r="G28" i="66" s="1"/>
  <c r="B29" i="66"/>
  <c r="B28" i="104"/>
  <c r="C27" i="104"/>
  <c r="E27" i="104" s="1"/>
  <c r="G27" i="104" s="1"/>
  <c r="C27" i="109"/>
  <c r="E27" i="109" s="1"/>
  <c r="G27" i="109" s="1"/>
  <c r="B28" i="109"/>
  <c r="B28" i="91"/>
  <c r="C27" i="91"/>
  <c r="E27" i="91" s="1"/>
  <c r="G27" i="91" s="1"/>
  <c r="C27" i="76"/>
  <c r="E27" i="76" s="1"/>
  <c r="G27" i="76" s="1"/>
  <c r="B28" i="76"/>
  <c r="B28" i="36"/>
  <c r="C27" i="36"/>
  <c r="E27" i="36" s="1"/>
  <c r="G27" i="36" s="1"/>
  <c r="C27" i="3"/>
  <c r="E27" i="3" s="1"/>
  <c r="G27" i="3" s="1"/>
  <c r="B28" i="3"/>
  <c r="E27" i="23"/>
  <c r="G27" i="23" s="1"/>
  <c r="C27" i="85"/>
  <c r="E27" i="85" s="1"/>
  <c r="G27" i="85" s="1"/>
  <c r="B28" i="85"/>
  <c r="B29" i="23"/>
  <c r="C28" i="23"/>
  <c r="B28" i="125"/>
  <c r="C27" i="125"/>
  <c r="E27" i="125" s="1"/>
  <c r="G27" i="125" s="1"/>
  <c r="C28" i="49"/>
  <c r="E28" i="49" s="1"/>
  <c r="G28" i="49" s="1"/>
  <c r="B29" i="49"/>
  <c r="B28" i="82"/>
  <c r="C27" i="82"/>
  <c r="E27" i="82" s="1"/>
  <c r="G27" i="82" s="1"/>
  <c r="C27" i="71"/>
  <c r="E27" i="71" s="1"/>
  <c r="G27" i="71" s="1"/>
  <c r="B28" i="71"/>
  <c r="C26" i="38"/>
  <c r="E26" i="38" s="1"/>
  <c r="G26" i="38" s="1"/>
  <c r="B27" i="38"/>
  <c r="G27" i="44"/>
  <c r="E28" i="44"/>
  <c r="C28" i="44"/>
  <c r="B29" i="44"/>
  <c r="B28" i="67"/>
  <c r="C27" i="67"/>
  <c r="E27" i="67" s="1"/>
  <c r="G27" i="67" s="1"/>
  <c r="B29" i="19"/>
  <c r="C28" i="19"/>
  <c r="E28" i="19" s="1"/>
  <c r="G28" i="19" s="1"/>
  <c r="B28" i="61"/>
  <c r="C27" i="61"/>
  <c r="E27" i="61" s="1"/>
  <c r="G27" i="61" s="1"/>
  <c r="C27" i="65"/>
  <c r="E27" i="65" s="1"/>
  <c r="G27" i="65" s="1"/>
  <c r="B28" i="65"/>
  <c r="B28" i="21"/>
  <c r="C27" i="21"/>
  <c r="E27" i="21" s="1"/>
  <c r="G27" i="21" s="1"/>
  <c r="C28" i="8"/>
  <c r="E27" i="8"/>
  <c r="G27" i="8" s="1"/>
  <c r="B28" i="121"/>
  <c r="C27" i="121"/>
  <c r="E27" i="121" s="1"/>
  <c r="G27" i="121" s="1"/>
  <c r="C28" i="22"/>
  <c r="E28" i="22" s="1"/>
  <c r="G28" i="22" s="1"/>
  <c r="B29" i="22"/>
  <c r="B28" i="90"/>
  <c r="C27" i="90"/>
  <c r="E27" i="90" s="1"/>
  <c r="G27" i="90" s="1"/>
  <c r="B28" i="84"/>
  <c r="C27" i="84"/>
  <c r="E27" i="84" s="1"/>
  <c r="G27" i="84" s="1"/>
  <c r="B28" i="80"/>
  <c r="C27" i="80"/>
  <c r="E27" i="80" s="1"/>
  <c r="G27" i="80" s="1"/>
  <c r="B28" i="95"/>
  <c r="C27" i="95"/>
  <c r="E27" i="95" s="1"/>
  <c r="G27" i="95" s="1"/>
  <c r="C27" i="94"/>
  <c r="E27" i="94" s="1"/>
  <c r="G27" i="94" s="1"/>
  <c r="B28" i="94"/>
  <c r="B28" i="70"/>
  <c r="C27" i="70"/>
  <c r="E27" i="70" s="1"/>
  <c r="G27" i="70" s="1"/>
  <c r="B28" i="75"/>
  <c r="C27" i="75"/>
  <c r="C27" i="25"/>
  <c r="E27" i="25" s="1"/>
  <c r="G27" i="25" s="1"/>
  <c r="B28" i="25"/>
  <c r="B29" i="48"/>
  <c r="C28" i="48"/>
  <c r="E28" i="48" s="1"/>
  <c r="G28" i="48" s="1"/>
  <c r="B28" i="119"/>
  <c r="C27" i="119"/>
  <c r="E27" i="119" s="1"/>
  <c r="G27" i="119" s="1"/>
  <c r="B28" i="112"/>
  <c r="C27" i="112"/>
  <c r="E27" i="112" s="1"/>
  <c r="G27" i="112" s="1"/>
  <c r="E17" i="93"/>
  <c r="B17" i="93"/>
  <c r="B32" i="60"/>
  <c r="B38" i="87" l="1"/>
  <c r="B41" i="87" s="1"/>
  <c r="BW31" i="27"/>
  <c r="BN33" i="41"/>
  <c r="C38" i="87"/>
  <c r="B29" i="42"/>
  <c r="C28" i="42"/>
  <c r="E28" i="42" s="1"/>
  <c r="G28" i="42" s="1"/>
  <c r="C29" i="53"/>
  <c r="E29" i="53" s="1"/>
  <c r="G29" i="53" s="1"/>
  <c r="B30" i="53"/>
  <c r="BQ31" i="27"/>
  <c r="AH31" i="27"/>
  <c r="B31" i="14"/>
  <c r="C30" i="14"/>
  <c r="E30" i="14" s="1"/>
  <c r="G30" i="14" s="1"/>
  <c r="C30" i="64"/>
  <c r="E30" i="64" s="1"/>
  <c r="G30" i="64" s="1"/>
  <c r="B31" i="64"/>
  <c r="C28" i="128"/>
  <c r="E28" i="128" s="1"/>
  <c r="G28" i="128" s="1"/>
  <c r="B29" i="128"/>
  <c r="F34" i="48"/>
  <c r="D34" i="48"/>
  <c r="A31" i="31"/>
  <c r="D30" i="31"/>
  <c r="C30" i="31"/>
  <c r="G28" i="44"/>
  <c r="B29" i="57"/>
  <c r="C28" i="57"/>
  <c r="E28" i="57" s="1"/>
  <c r="G28" i="57" s="1"/>
  <c r="C29" i="24"/>
  <c r="E29" i="24" s="1"/>
  <c r="G29" i="24" s="1"/>
  <c r="B30" i="24"/>
  <c r="B30" i="66"/>
  <c r="C29" i="66"/>
  <c r="E29" i="66" s="1"/>
  <c r="G29" i="66" s="1"/>
  <c r="B29" i="125"/>
  <c r="C28" i="125"/>
  <c r="E28" i="125" s="1"/>
  <c r="G28" i="125" s="1"/>
  <c r="E28" i="23"/>
  <c r="G28" i="23" s="1"/>
  <c r="B29" i="70"/>
  <c r="C28" i="70"/>
  <c r="E28" i="70" s="1"/>
  <c r="G28" i="70" s="1"/>
  <c r="C28" i="67"/>
  <c r="E28" i="67" s="1"/>
  <c r="G28" i="67" s="1"/>
  <c r="B29" i="67"/>
  <c r="B29" i="76"/>
  <c r="C28" i="76"/>
  <c r="E28" i="76" s="1"/>
  <c r="G28" i="76" s="1"/>
  <c r="C30" i="43"/>
  <c r="E30" i="43" s="1"/>
  <c r="G30" i="43" s="1"/>
  <c r="B31" i="43"/>
  <c r="B29" i="77"/>
  <c r="C28" i="77"/>
  <c r="E28" i="77" s="1"/>
  <c r="G28" i="77" s="1"/>
  <c r="B29" i="81"/>
  <c r="C28" i="81"/>
  <c r="E28" i="81" s="1"/>
  <c r="G28" i="81" s="1"/>
  <c r="B30" i="16"/>
  <c r="C29" i="16"/>
  <c r="E29" i="16" s="1"/>
  <c r="G29" i="16" s="1"/>
  <c r="B29" i="112"/>
  <c r="C28" i="112"/>
  <c r="E28" i="112" s="1"/>
  <c r="G28" i="112" s="1"/>
  <c r="BS31" i="27"/>
  <c r="AD31" i="27"/>
  <c r="BM34" i="41" s="1"/>
  <c r="BO34" i="41" s="1"/>
  <c r="AC31" i="27"/>
  <c r="AN31" i="27"/>
  <c r="A32" i="27"/>
  <c r="AK31" i="27"/>
  <c r="AJ31" i="27"/>
  <c r="AL31" i="27"/>
  <c r="AB31" i="27"/>
  <c r="B29" i="83"/>
  <c r="C28" i="83"/>
  <c r="E28" i="83" s="1"/>
  <c r="G28" i="83" s="1"/>
  <c r="B29" i="61"/>
  <c r="C28" i="61"/>
  <c r="E28" i="61" s="1"/>
  <c r="G28" i="61" s="1"/>
  <c r="B28" i="69"/>
  <c r="C27" i="69"/>
  <c r="E27" i="69" s="1"/>
  <c r="G27" i="69" s="1"/>
  <c r="E28" i="8"/>
  <c r="G28" i="8" s="1"/>
  <c r="C29" i="8"/>
  <c r="B29" i="51"/>
  <c r="C28" i="51"/>
  <c r="E28" i="51" s="1"/>
  <c r="G28" i="51" s="1"/>
  <c r="B29" i="11"/>
  <c r="E29" i="11" s="1"/>
  <c r="G29" i="11" s="1"/>
  <c r="C30" i="11"/>
  <c r="B30" i="22"/>
  <c r="B31" i="22" s="1"/>
  <c r="C29" i="22"/>
  <c r="E29" i="22" s="1"/>
  <c r="G29" i="22" s="1"/>
  <c r="C28" i="119"/>
  <c r="E28" i="119" s="1"/>
  <c r="G28" i="119" s="1"/>
  <c r="B29" i="119"/>
  <c r="B29" i="94"/>
  <c r="C28" i="94"/>
  <c r="E28" i="94" s="1"/>
  <c r="G28" i="94" s="1"/>
  <c r="B30" i="23"/>
  <c r="C29" i="23"/>
  <c r="E29" i="44"/>
  <c r="C29" i="44"/>
  <c r="B30" i="44"/>
  <c r="C28" i="82"/>
  <c r="E28" i="82" s="1"/>
  <c r="G28" i="82" s="1"/>
  <c r="B29" i="82"/>
  <c r="B30" i="50"/>
  <c r="C29" i="50"/>
  <c r="E29" i="50" s="1"/>
  <c r="G29" i="50" s="1"/>
  <c r="B29" i="88"/>
  <c r="C28" i="88"/>
  <c r="E28" i="88" s="1"/>
  <c r="G28" i="88" s="1"/>
  <c r="C29" i="19"/>
  <c r="E29" i="19" s="1"/>
  <c r="G29" i="19" s="1"/>
  <c r="B30" i="19"/>
  <c r="B30" i="17"/>
  <c r="C29" i="17"/>
  <c r="E29" i="17" s="1"/>
  <c r="G29" i="17" s="1"/>
  <c r="C27" i="73"/>
  <c r="E27" i="73" s="1"/>
  <c r="G27" i="73" s="1"/>
  <c r="B28" i="73"/>
  <c r="C27" i="38"/>
  <c r="E27" i="38" s="1"/>
  <c r="G27" i="38" s="1"/>
  <c r="B28" i="38"/>
  <c r="B29" i="3"/>
  <c r="C28" i="3"/>
  <c r="E28" i="3" s="1"/>
  <c r="G28" i="3" s="1"/>
  <c r="B29" i="91"/>
  <c r="C28" i="91"/>
  <c r="E28" i="91" s="1"/>
  <c r="G28" i="91" s="1"/>
  <c r="B29" i="117"/>
  <c r="C28" i="117"/>
  <c r="E28" i="117" s="1"/>
  <c r="G28" i="117" s="1"/>
  <c r="B29" i="95"/>
  <c r="C28" i="95"/>
  <c r="E28" i="95" s="1"/>
  <c r="G28" i="95" s="1"/>
  <c r="B29" i="71"/>
  <c r="C28" i="71"/>
  <c r="E28" i="71" s="1"/>
  <c r="G28" i="71" s="1"/>
  <c r="B29" i="96"/>
  <c r="C28" i="96"/>
  <c r="E28" i="96" s="1"/>
  <c r="G28" i="96" s="1"/>
  <c r="C28" i="104"/>
  <c r="E28" i="104" s="1"/>
  <c r="G28" i="104" s="1"/>
  <c r="B29" i="104"/>
  <c r="B29" i="25"/>
  <c r="C28" i="25"/>
  <c r="E28" i="25" s="1"/>
  <c r="G28" i="25" s="1"/>
  <c r="B30" i="49"/>
  <c r="C29" i="49"/>
  <c r="E29" i="49" s="1"/>
  <c r="G29" i="49" s="1"/>
  <c r="B29" i="111"/>
  <c r="C28" i="111"/>
  <c r="E28" i="111" s="1"/>
  <c r="G28" i="111" s="1"/>
  <c r="B30" i="46"/>
  <c r="C29" i="46"/>
  <c r="E29" i="46" s="1"/>
  <c r="G29" i="46" s="1"/>
  <c r="B29" i="124"/>
  <c r="C28" i="124"/>
  <c r="E28" i="124" s="1"/>
  <c r="G28" i="124" s="1"/>
  <c r="C28" i="21"/>
  <c r="E28" i="21" s="1"/>
  <c r="G28" i="21" s="1"/>
  <c r="B29" i="21"/>
  <c r="C28" i="75"/>
  <c r="B29" i="75"/>
  <c r="C28" i="84"/>
  <c r="E28" i="84" s="1"/>
  <c r="G28" i="84" s="1"/>
  <c r="B29" i="84"/>
  <c r="B29" i="121"/>
  <c r="C28" i="121"/>
  <c r="E28" i="121" s="1"/>
  <c r="G28" i="121" s="1"/>
  <c r="C28" i="107"/>
  <c r="E28" i="107" s="1"/>
  <c r="G28" i="107" s="1"/>
  <c r="B29" i="107"/>
  <c r="C18" i="92"/>
  <c r="G17" i="92"/>
  <c r="C28" i="110"/>
  <c r="E28" i="110" s="1"/>
  <c r="G28" i="110" s="1"/>
  <c r="B29" i="110"/>
  <c r="C28" i="36"/>
  <c r="E28" i="36" s="1"/>
  <c r="G28" i="36" s="1"/>
  <c r="B29" i="36"/>
  <c r="B30" i="48"/>
  <c r="C29" i="48"/>
  <c r="E29" i="48" s="1"/>
  <c r="G29" i="48" s="1"/>
  <c r="B29" i="80"/>
  <c r="C28" i="80"/>
  <c r="E28" i="80" s="1"/>
  <c r="G28" i="80" s="1"/>
  <c r="C18" i="93"/>
  <c r="G17" i="93"/>
  <c r="C28" i="65"/>
  <c r="E28" i="65" s="1"/>
  <c r="G28" i="65" s="1"/>
  <c r="B29" i="65"/>
  <c r="B30" i="123"/>
  <c r="C29" i="123"/>
  <c r="E29" i="123" s="1"/>
  <c r="G29" i="123" s="1"/>
  <c r="C28" i="85"/>
  <c r="E28" i="85" s="1"/>
  <c r="G28" i="85" s="1"/>
  <c r="B29" i="85"/>
  <c r="B29" i="90"/>
  <c r="C28" i="90"/>
  <c r="E28" i="90" s="1"/>
  <c r="G28" i="90" s="1"/>
  <c r="E28" i="11"/>
  <c r="G28" i="11" s="1"/>
  <c r="B29" i="109"/>
  <c r="C28" i="109"/>
  <c r="E28" i="109" s="1"/>
  <c r="G28" i="109" s="1"/>
  <c r="B30" i="18"/>
  <c r="C29" i="18"/>
  <c r="E29" i="18" s="1"/>
  <c r="G29" i="18" s="1"/>
  <c r="E28" i="75"/>
  <c r="G27" i="75"/>
  <c r="B33" i="60"/>
  <c r="BW32" i="27" l="1"/>
  <c r="BN34" i="41"/>
  <c r="B30" i="42"/>
  <c r="C29" i="42"/>
  <c r="E29" i="42" s="1"/>
  <c r="G29" i="42" s="1"/>
  <c r="F35" i="48"/>
  <c r="D35" i="48"/>
  <c r="C30" i="53"/>
  <c r="E30" i="53" s="1"/>
  <c r="G30" i="53" s="1"/>
  <c r="B31" i="53"/>
  <c r="C31" i="14"/>
  <c r="E31" i="14" s="1"/>
  <c r="G31" i="14" s="1"/>
  <c r="B32" i="14"/>
  <c r="C31" i="22"/>
  <c r="E31" i="22" s="1"/>
  <c r="G31" i="22" s="1"/>
  <c r="B32" i="22"/>
  <c r="BQ32" i="27"/>
  <c r="AH32" i="27"/>
  <c r="C31" i="64"/>
  <c r="E31" i="64" s="1"/>
  <c r="G31" i="64" s="1"/>
  <c r="B32" i="64"/>
  <c r="C29" i="128"/>
  <c r="E29" i="128" s="1"/>
  <c r="G29" i="128" s="1"/>
  <c r="B30" i="128"/>
  <c r="A32" i="31"/>
  <c r="D31" i="31"/>
  <c r="C31" i="31"/>
  <c r="B30" i="61"/>
  <c r="C29" i="61"/>
  <c r="E29" i="61" s="1"/>
  <c r="G29" i="61" s="1"/>
  <c r="B30" i="3"/>
  <c r="C29" i="3"/>
  <c r="E29" i="3" s="1"/>
  <c r="G29" i="3" s="1"/>
  <c r="B30" i="11"/>
  <c r="C31" i="11"/>
  <c r="AK32" i="27"/>
  <c r="AD32" i="27"/>
  <c r="BM35" i="41" s="1"/>
  <c r="BO35" i="41" s="1"/>
  <c r="AC32" i="27"/>
  <c r="AN32" i="27"/>
  <c r="AL32" i="27"/>
  <c r="A33" i="27"/>
  <c r="BS32" i="27"/>
  <c r="AJ32" i="27"/>
  <c r="AB32" i="27"/>
  <c r="B31" i="16"/>
  <c r="C30" i="16"/>
  <c r="E30" i="16" s="1"/>
  <c r="G30" i="16" s="1"/>
  <c r="B30" i="96"/>
  <c r="C29" i="96"/>
  <c r="E29" i="96" s="1"/>
  <c r="G29" i="96" s="1"/>
  <c r="B29" i="38"/>
  <c r="C28" i="38"/>
  <c r="E28" i="38" s="1"/>
  <c r="G28" i="38" s="1"/>
  <c r="C29" i="67"/>
  <c r="E29" i="67" s="1"/>
  <c r="G29" i="67" s="1"/>
  <c r="B30" i="67"/>
  <c r="C30" i="66"/>
  <c r="E30" i="66" s="1"/>
  <c r="G30" i="66" s="1"/>
  <c r="B31" i="66"/>
  <c r="B30" i="83"/>
  <c r="C29" i="83"/>
  <c r="E29" i="83" s="1"/>
  <c r="G29" i="83" s="1"/>
  <c r="C29" i="95"/>
  <c r="E29" i="95" s="1"/>
  <c r="G29" i="95" s="1"/>
  <c r="B30" i="95"/>
  <c r="B31" i="23"/>
  <c r="C30" i="23"/>
  <c r="B30" i="88"/>
  <c r="C29" i="88"/>
  <c r="E29" i="88" s="1"/>
  <c r="G29" i="88" s="1"/>
  <c r="C29" i="91"/>
  <c r="E29" i="91" s="1"/>
  <c r="G29" i="91" s="1"/>
  <c r="B30" i="91"/>
  <c r="B30" i="71"/>
  <c r="C29" i="71"/>
  <c r="E29" i="71" s="1"/>
  <c r="G29" i="71" s="1"/>
  <c r="C29" i="76"/>
  <c r="E29" i="76" s="1"/>
  <c r="G29" i="76" s="1"/>
  <c r="B30" i="76"/>
  <c r="E18" i="93"/>
  <c r="B18" i="93"/>
  <c r="B30" i="75"/>
  <c r="C29" i="75"/>
  <c r="C30" i="49"/>
  <c r="E30" i="49" s="1"/>
  <c r="G30" i="49" s="1"/>
  <c r="B31" i="49"/>
  <c r="B29" i="73"/>
  <c r="C28" i="73"/>
  <c r="E28" i="73" s="1"/>
  <c r="G28" i="73" s="1"/>
  <c r="B30" i="94"/>
  <c r="C29" i="94"/>
  <c r="E29" i="94" s="1"/>
  <c r="G29" i="94" s="1"/>
  <c r="B31" i="24"/>
  <c r="C30" i="24"/>
  <c r="E30" i="24" s="1"/>
  <c r="G30" i="24" s="1"/>
  <c r="B30" i="110"/>
  <c r="C29" i="110"/>
  <c r="E29" i="110" s="1"/>
  <c r="G29" i="110" s="1"/>
  <c r="C29" i="51"/>
  <c r="E29" i="51" s="1"/>
  <c r="G29" i="51" s="1"/>
  <c r="B30" i="51"/>
  <c r="B30" i="81"/>
  <c r="C29" i="81"/>
  <c r="E29" i="81" s="1"/>
  <c r="G29" i="81" s="1"/>
  <c r="B30" i="36"/>
  <c r="C29" i="36"/>
  <c r="E29" i="36" s="1"/>
  <c r="G29" i="36" s="1"/>
  <c r="C29" i="121"/>
  <c r="E29" i="121" s="1"/>
  <c r="G29" i="121" s="1"/>
  <c r="B30" i="121"/>
  <c r="B30" i="84"/>
  <c r="C29" i="84"/>
  <c r="E29" i="84" s="1"/>
  <c r="G29" i="84" s="1"/>
  <c r="B31" i="123"/>
  <c r="C30" i="123"/>
  <c r="E30" i="123" s="1"/>
  <c r="G30" i="123" s="1"/>
  <c r="B30" i="124"/>
  <c r="C29" i="124"/>
  <c r="E29" i="124" s="1"/>
  <c r="G29" i="124" s="1"/>
  <c r="B30" i="25"/>
  <c r="C29" i="25"/>
  <c r="E29" i="25" s="1"/>
  <c r="G29" i="25" s="1"/>
  <c r="C30" i="50"/>
  <c r="E30" i="50" s="1"/>
  <c r="G30" i="50" s="1"/>
  <c r="B31" i="50"/>
  <c r="B30" i="119"/>
  <c r="C29" i="119"/>
  <c r="E29" i="119" s="1"/>
  <c r="G29" i="119" s="1"/>
  <c r="C29" i="70"/>
  <c r="E29" i="70" s="1"/>
  <c r="G29" i="70" s="1"/>
  <c r="B30" i="70"/>
  <c r="B30" i="65"/>
  <c r="C29" i="65"/>
  <c r="E29" i="65" s="1"/>
  <c r="G29" i="65" s="1"/>
  <c r="B30" i="82"/>
  <c r="C29" i="82"/>
  <c r="E29" i="82" s="1"/>
  <c r="G29" i="82" s="1"/>
  <c r="C30" i="8"/>
  <c r="E29" i="8"/>
  <c r="G29" i="8" s="1"/>
  <c r="B30" i="112"/>
  <c r="C29" i="112"/>
  <c r="E29" i="112" s="1"/>
  <c r="G29" i="112" s="1"/>
  <c r="G28" i="75"/>
  <c r="E29" i="75"/>
  <c r="B30" i="107"/>
  <c r="C29" i="107"/>
  <c r="E29" i="107" s="1"/>
  <c r="G29" i="107" s="1"/>
  <c r="C29" i="117"/>
  <c r="E29" i="117" s="1"/>
  <c r="G29" i="117" s="1"/>
  <c r="B30" i="117"/>
  <c r="C30" i="44"/>
  <c r="B31" i="44"/>
  <c r="E30" i="44"/>
  <c r="C28" i="69"/>
  <c r="E28" i="69" s="1"/>
  <c r="G28" i="69" s="1"/>
  <c r="B29" i="69"/>
  <c r="B30" i="104"/>
  <c r="C29" i="104"/>
  <c r="E29" i="104" s="1"/>
  <c r="G29" i="104" s="1"/>
  <c r="B30" i="85"/>
  <c r="C29" i="85"/>
  <c r="E29" i="85" s="1"/>
  <c r="G29" i="85" s="1"/>
  <c r="C29" i="80"/>
  <c r="E29" i="80" s="1"/>
  <c r="G29" i="80" s="1"/>
  <c r="B30" i="80"/>
  <c r="B31" i="17"/>
  <c r="C30" i="17"/>
  <c r="E30" i="17" s="1"/>
  <c r="G30" i="17" s="1"/>
  <c r="C29" i="77"/>
  <c r="E29" i="77" s="1"/>
  <c r="G29" i="77" s="1"/>
  <c r="B30" i="77"/>
  <c r="B30" i="57"/>
  <c r="C29" i="57"/>
  <c r="E29" i="57" s="1"/>
  <c r="G29" i="57" s="1"/>
  <c r="C30" i="46"/>
  <c r="E30" i="46" s="1"/>
  <c r="G30" i="46" s="1"/>
  <c r="B31" i="46"/>
  <c r="C30" i="18"/>
  <c r="E30" i="18" s="1"/>
  <c r="G30" i="18" s="1"/>
  <c r="B31" i="18"/>
  <c r="C29" i="90"/>
  <c r="E29" i="90" s="1"/>
  <c r="G29" i="90" s="1"/>
  <c r="B30" i="90"/>
  <c r="G29" i="44"/>
  <c r="C30" i="22"/>
  <c r="E30" i="22" s="1"/>
  <c r="G30" i="22" s="1"/>
  <c r="C31" i="43"/>
  <c r="E31" i="43" s="1"/>
  <c r="G31" i="43" s="1"/>
  <c r="B32" i="43"/>
  <c r="C29" i="125"/>
  <c r="E29" i="125" s="1"/>
  <c r="G29" i="125" s="1"/>
  <c r="B30" i="125"/>
  <c r="B30" i="21"/>
  <c r="C29" i="21"/>
  <c r="E29" i="21" s="1"/>
  <c r="G29" i="21" s="1"/>
  <c r="B30" i="109"/>
  <c r="C29" i="109"/>
  <c r="E29" i="109" s="1"/>
  <c r="G29" i="109" s="1"/>
  <c r="E18" i="92"/>
  <c r="B18" i="92"/>
  <c r="C30" i="48"/>
  <c r="E30" i="48" s="1"/>
  <c r="G30" i="48" s="1"/>
  <c r="B31" i="48"/>
  <c r="C29" i="111"/>
  <c r="E29" i="111" s="1"/>
  <c r="G29" i="111" s="1"/>
  <c r="B30" i="111"/>
  <c r="B31" i="19"/>
  <c r="C30" i="19"/>
  <c r="E30" i="19" s="1"/>
  <c r="G30" i="19" s="1"/>
  <c r="E29" i="23"/>
  <c r="G29" i="23" s="1"/>
  <c r="B34" i="60"/>
  <c r="BW33" i="27" l="1"/>
  <c r="BN35" i="41"/>
  <c r="Q12" i="86"/>
  <c r="Z12" i="86"/>
  <c r="N12" i="86"/>
  <c r="W12" i="86"/>
  <c r="T12" i="86"/>
  <c r="AC12" i="86"/>
  <c r="N13" i="86"/>
  <c r="W13" i="86"/>
  <c r="AC13" i="86"/>
  <c r="Q13" i="86"/>
  <c r="Z13" i="86"/>
  <c r="T13" i="86"/>
  <c r="N14" i="86"/>
  <c r="Q14" i="86"/>
  <c r="W14" i="86"/>
  <c r="AC14" i="86"/>
  <c r="T14" i="86"/>
  <c r="Z14" i="86"/>
  <c r="W15" i="86"/>
  <c r="Z15" i="86"/>
  <c r="T15" i="86"/>
  <c r="Q15" i="86"/>
  <c r="AC15" i="86"/>
  <c r="N15" i="86"/>
  <c r="Q20" i="86"/>
  <c r="Z20" i="86"/>
  <c r="T20" i="86"/>
  <c r="W20" i="86"/>
  <c r="AC20" i="86"/>
  <c r="N20" i="86"/>
  <c r="Z21" i="86"/>
  <c r="T21" i="86"/>
  <c r="W21" i="86"/>
  <c r="N21" i="86"/>
  <c r="AC21" i="86"/>
  <c r="Q21" i="86"/>
  <c r="W22" i="86"/>
  <c r="N22" i="86"/>
  <c r="Z22" i="86"/>
  <c r="Q22" i="86"/>
  <c r="AC22" i="86"/>
  <c r="T22" i="86"/>
  <c r="Z23" i="86"/>
  <c r="AC23" i="86"/>
  <c r="W23" i="86"/>
  <c r="Q23" i="86"/>
  <c r="N23" i="86"/>
  <c r="T23" i="86"/>
  <c r="AC24" i="86"/>
  <c r="T24" i="86"/>
  <c r="W24" i="86"/>
  <c r="Z24" i="86"/>
  <c r="N24" i="86"/>
  <c r="Q24" i="86"/>
  <c r="N30" i="86"/>
  <c r="Q30" i="86"/>
  <c r="W30" i="86"/>
  <c r="Z30" i="86"/>
  <c r="T30" i="86"/>
  <c r="AC30" i="86"/>
  <c r="Z31" i="86"/>
  <c r="Q31" i="86"/>
  <c r="T31" i="86"/>
  <c r="N31" i="86"/>
  <c r="W31" i="86"/>
  <c r="AC31" i="86"/>
  <c r="W32" i="86"/>
  <c r="N32" i="86"/>
  <c r="AC32" i="86"/>
  <c r="T32" i="86"/>
  <c r="Z32" i="86"/>
  <c r="Q32" i="86"/>
  <c r="AC33" i="86"/>
  <c r="Q33" i="86"/>
  <c r="T33" i="86"/>
  <c r="W33" i="86"/>
  <c r="Z33" i="86"/>
  <c r="N33" i="86"/>
  <c r="Q37" i="86"/>
  <c r="AC37" i="86"/>
  <c r="Z37" i="86"/>
  <c r="W37" i="86"/>
  <c r="T37" i="86"/>
  <c r="N37" i="86"/>
  <c r="AC38" i="86"/>
  <c r="Z38" i="86"/>
  <c r="Q38" i="86"/>
  <c r="N38" i="86"/>
  <c r="W38" i="86"/>
  <c r="T38" i="86"/>
  <c r="N39" i="86"/>
  <c r="AC39" i="86"/>
  <c r="W39" i="86"/>
  <c r="Z39" i="86"/>
  <c r="Q39" i="86"/>
  <c r="T39" i="86"/>
  <c r="AC40" i="86"/>
  <c r="N40" i="86"/>
  <c r="W40" i="86"/>
  <c r="T40" i="86"/>
  <c r="Z40" i="86"/>
  <c r="Q40" i="86"/>
  <c r="B31" i="42"/>
  <c r="C30" i="42"/>
  <c r="E30" i="42" s="1"/>
  <c r="G30" i="42" s="1"/>
  <c r="F36" i="48"/>
  <c r="D36" i="48"/>
  <c r="C31" i="53"/>
  <c r="E31" i="53" s="1"/>
  <c r="G31" i="53" s="1"/>
  <c r="B32" i="53"/>
  <c r="B33" i="64"/>
  <c r="C32" i="64"/>
  <c r="E32" i="64" s="1"/>
  <c r="G32" i="64" s="1"/>
  <c r="B33" i="14"/>
  <c r="C32" i="14"/>
  <c r="E32" i="14" s="1"/>
  <c r="G32" i="14" s="1"/>
  <c r="BQ33" i="27"/>
  <c r="AH33" i="27"/>
  <c r="B33" i="22"/>
  <c r="C32" i="22"/>
  <c r="E32" i="22" s="1"/>
  <c r="G32" i="22" s="1"/>
  <c r="C30" i="128"/>
  <c r="E30" i="128" s="1"/>
  <c r="G30" i="128" s="1"/>
  <c r="B31" i="128"/>
  <c r="N10" i="86"/>
  <c r="Z10" i="86"/>
  <c r="Q10" i="86"/>
  <c r="T10" i="86"/>
  <c r="W10" i="86"/>
  <c r="AC10" i="86"/>
  <c r="W11" i="86"/>
  <c r="T11" i="86"/>
  <c r="AC11" i="86"/>
  <c r="Z11" i="86"/>
  <c r="Q11" i="86"/>
  <c r="N11" i="86"/>
  <c r="T18" i="86"/>
  <c r="AC18" i="86"/>
  <c r="N18" i="86"/>
  <c r="Q18" i="86"/>
  <c r="Z18" i="86"/>
  <c r="W18" i="86"/>
  <c r="W19" i="86"/>
  <c r="Z19" i="86"/>
  <c r="N19" i="86"/>
  <c r="AC19" i="86"/>
  <c r="T19" i="86"/>
  <c r="Q19" i="86"/>
  <c r="Q27" i="86"/>
  <c r="AC27" i="86"/>
  <c r="N27" i="86"/>
  <c r="T27" i="86"/>
  <c r="Z27" i="86"/>
  <c r="W27" i="86"/>
  <c r="W28" i="86"/>
  <c r="T28" i="86"/>
  <c r="AC28" i="86"/>
  <c r="Z28" i="86"/>
  <c r="Q28" i="86"/>
  <c r="N28" i="86"/>
  <c r="Q29" i="86"/>
  <c r="AC29" i="86"/>
  <c r="T29" i="86"/>
  <c r="Z29" i="86"/>
  <c r="W29" i="86"/>
  <c r="N29" i="86"/>
  <c r="Z36" i="86"/>
  <c r="AC36" i="86"/>
  <c r="Q36" i="86"/>
  <c r="W36" i="86"/>
  <c r="N36" i="86"/>
  <c r="T36" i="86"/>
  <c r="D32" i="31"/>
  <c r="C32" i="31"/>
  <c r="G30" i="44"/>
  <c r="C31" i="123"/>
  <c r="E31" i="123" s="1"/>
  <c r="G31" i="123" s="1"/>
  <c r="B32" i="123"/>
  <c r="B31" i="51"/>
  <c r="C30" i="51"/>
  <c r="E30" i="51" s="1"/>
  <c r="G30" i="51" s="1"/>
  <c r="B32" i="24"/>
  <c r="C31" i="24"/>
  <c r="E31" i="24" s="1"/>
  <c r="G31" i="24" s="1"/>
  <c r="C30" i="61"/>
  <c r="E30" i="61" s="1"/>
  <c r="G30" i="61" s="1"/>
  <c r="B31" i="61"/>
  <c r="B31" i="77"/>
  <c r="C30" i="77"/>
  <c r="E30" i="77" s="1"/>
  <c r="G30" i="77" s="1"/>
  <c r="C30" i="88"/>
  <c r="E30" i="88" s="1"/>
  <c r="G30" i="88" s="1"/>
  <c r="B31" i="88"/>
  <c r="B31" i="84"/>
  <c r="C30" i="84"/>
  <c r="E30" i="84" s="1"/>
  <c r="G30" i="84" s="1"/>
  <c r="B32" i="48"/>
  <c r="C31" i="48"/>
  <c r="E31" i="48" s="1"/>
  <c r="G31" i="48" s="1"/>
  <c r="B31" i="75"/>
  <c r="C30" i="75"/>
  <c r="E30" i="23"/>
  <c r="G30" i="23" s="1"/>
  <c r="B32" i="66"/>
  <c r="C31" i="66"/>
  <c r="E31" i="66" s="1"/>
  <c r="G31" i="66" s="1"/>
  <c r="B32" i="16"/>
  <c r="C31" i="16"/>
  <c r="E31" i="16" s="1"/>
  <c r="G31" i="16" s="1"/>
  <c r="C30" i="124"/>
  <c r="E30" i="124" s="1"/>
  <c r="G30" i="124" s="1"/>
  <c r="B31" i="124"/>
  <c r="C31" i="17"/>
  <c r="E31" i="17" s="1"/>
  <c r="G31" i="17" s="1"/>
  <c r="B32" i="17"/>
  <c r="B32" i="23"/>
  <c r="C31" i="23"/>
  <c r="G18" i="93"/>
  <c r="C19" i="93"/>
  <c r="B31" i="94"/>
  <c r="C30" i="94"/>
  <c r="E30" i="94" s="1"/>
  <c r="G30" i="94" s="1"/>
  <c r="B31" i="76"/>
  <c r="C30" i="76"/>
  <c r="E30" i="76" s="1"/>
  <c r="G30" i="76" s="1"/>
  <c r="C30" i="67"/>
  <c r="E30" i="67" s="1"/>
  <c r="G30" i="67" s="1"/>
  <c r="B31" i="67"/>
  <c r="B31" i="11"/>
  <c r="C32" i="11"/>
  <c r="C29" i="69"/>
  <c r="E29" i="69" s="1"/>
  <c r="G29" i="69" s="1"/>
  <c r="B30" i="69"/>
  <c r="B31" i="112"/>
  <c r="C30" i="112"/>
  <c r="E30" i="112" s="1"/>
  <c r="G30" i="112" s="1"/>
  <c r="C31" i="50"/>
  <c r="E31" i="50" s="1"/>
  <c r="G31" i="50" s="1"/>
  <c r="B32" i="50"/>
  <c r="B31" i="121"/>
  <c r="C30" i="121"/>
  <c r="E30" i="121" s="1"/>
  <c r="G30" i="121" s="1"/>
  <c r="B31" i="95"/>
  <c r="C30" i="95"/>
  <c r="E30" i="95" s="1"/>
  <c r="G30" i="95" s="1"/>
  <c r="E30" i="11"/>
  <c r="G30" i="11" s="1"/>
  <c r="B31" i="80"/>
  <c r="C30" i="80"/>
  <c r="E30" i="80" s="1"/>
  <c r="G30" i="80" s="1"/>
  <c r="B31" i="117"/>
  <c r="C30" i="117"/>
  <c r="E30" i="117" s="1"/>
  <c r="G30" i="117" s="1"/>
  <c r="B31" i="65"/>
  <c r="C30" i="65"/>
  <c r="E30" i="65" s="1"/>
  <c r="G30" i="65" s="1"/>
  <c r="G18" i="92"/>
  <c r="C19" i="92"/>
  <c r="C30" i="109"/>
  <c r="E30" i="109" s="1"/>
  <c r="G30" i="109" s="1"/>
  <c r="B31" i="109"/>
  <c r="B31" i="25"/>
  <c r="C30" i="25"/>
  <c r="E30" i="25" s="1"/>
  <c r="G30" i="25" s="1"/>
  <c r="B31" i="36"/>
  <c r="C30" i="36"/>
  <c r="E30" i="36" s="1"/>
  <c r="G30" i="36" s="1"/>
  <c r="B31" i="71"/>
  <c r="C30" i="71"/>
  <c r="E30" i="71" s="1"/>
  <c r="G30" i="71" s="1"/>
  <c r="C30" i="83"/>
  <c r="E30" i="83" s="1"/>
  <c r="G30" i="83" s="1"/>
  <c r="B31" i="83"/>
  <c r="B33" i="43"/>
  <c r="C32" i="43"/>
  <c r="E32" i="43" s="1"/>
  <c r="G32" i="43" s="1"/>
  <c r="B31" i="85"/>
  <c r="C30" i="85"/>
  <c r="E30" i="85" s="1"/>
  <c r="G30" i="85" s="1"/>
  <c r="C29" i="73"/>
  <c r="E29" i="73" s="1"/>
  <c r="G29" i="73" s="1"/>
  <c r="B30" i="73"/>
  <c r="C30" i="119"/>
  <c r="E30" i="119" s="1"/>
  <c r="G30" i="119" s="1"/>
  <c r="B31" i="119"/>
  <c r="C30" i="90"/>
  <c r="E30" i="90" s="1"/>
  <c r="G30" i="90" s="1"/>
  <c r="B31" i="90"/>
  <c r="B32" i="19"/>
  <c r="C31" i="19"/>
  <c r="E31" i="19" s="1"/>
  <c r="G31" i="19" s="1"/>
  <c r="C31" i="46"/>
  <c r="E31" i="46" s="1"/>
  <c r="G31" i="46" s="1"/>
  <c r="B32" i="46"/>
  <c r="B31" i="70"/>
  <c r="C30" i="70"/>
  <c r="E30" i="70" s="1"/>
  <c r="G30" i="70" s="1"/>
  <c r="B31" i="110"/>
  <c r="C30" i="110"/>
  <c r="E30" i="110" s="1"/>
  <c r="G30" i="110" s="1"/>
  <c r="BS33" i="27"/>
  <c r="AD33" i="27"/>
  <c r="BM36" i="41" s="1"/>
  <c r="BO36" i="41" s="1"/>
  <c r="AN33" i="27"/>
  <c r="AL33" i="27"/>
  <c r="AJ33" i="27"/>
  <c r="A34" i="27"/>
  <c r="AK33" i="27"/>
  <c r="AC33" i="27"/>
  <c r="AB33" i="27"/>
  <c r="C30" i="82"/>
  <c r="E30" i="82" s="1"/>
  <c r="G30" i="82" s="1"/>
  <c r="B31" i="82"/>
  <c r="B31" i="125"/>
  <c r="C30" i="125"/>
  <c r="E30" i="125" s="1"/>
  <c r="G30" i="125" s="1"/>
  <c r="E30" i="75"/>
  <c r="G29" i="75"/>
  <c r="B32" i="44"/>
  <c r="E31" i="44"/>
  <c r="C31" i="44"/>
  <c r="B31" i="111"/>
  <c r="C30" i="111"/>
  <c r="E30" i="111" s="1"/>
  <c r="G30" i="111" s="1"/>
  <c r="B32" i="18"/>
  <c r="C31" i="18"/>
  <c r="E31" i="18" s="1"/>
  <c r="G31" i="18" s="1"/>
  <c r="B31" i="104"/>
  <c r="C30" i="104"/>
  <c r="E30" i="104" s="1"/>
  <c r="G30" i="104" s="1"/>
  <c r="C30" i="81"/>
  <c r="E30" i="81" s="1"/>
  <c r="G30" i="81" s="1"/>
  <c r="B31" i="81"/>
  <c r="B32" i="49"/>
  <c r="C31" i="49"/>
  <c r="E31" i="49" s="1"/>
  <c r="G31" i="49" s="1"/>
  <c r="B31" i="91"/>
  <c r="C30" i="91"/>
  <c r="E30" i="91" s="1"/>
  <c r="G30" i="91" s="1"/>
  <c r="C30" i="3"/>
  <c r="E30" i="3" s="1"/>
  <c r="G30" i="3" s="1"/>
  <c r="B31" i="3"/>
  <c r="C30" i="96"/>
  <c r="E30" i="96" s="1"/>
  <c r="G30" i="96" s="1"/>
  <c r="B31" i="96"/>
  <c r="C30" i="107"/>
  <c r="E30" i="107" s="1"/>
  <c r="G30" i="107" s="1"/>
  <c r="B31" i="107"/>
  <c r="C30" i="21"/>
  <c r="E30" i="21" s="1"/>
  <c r="G30" i="21" s="1"/>
  <c r="B31" i="21"/>
  <c r="E30" i="8"/>
  <c r="G30" i="8" s="1"/>
  <c r="C31" i="8"/>
  <c r="C32" i="8" s="1"/>
  <c r="C29" i="38"/>
  <c r="E29" i="38" s="1"/>
  <c r="G29" i="38" s="1"/>
  <c r="B30" i="38"/>
  <c r="C30" i="57"/>
  <c r="E30" i="57" s="1"/>
  <c r="G30" i="57" s="1"/>
  <c r="B31" i="57"/>
  <c r="B35" i="60"/>
  <c r="T16" i="86" l="1"/>
  <c r="Q41" i="86"/>
  <c r="BW34" i="27"/>
  <c r="Z16" i="86"/>
  <c r="N16" i="86"/>
  <c r="N25" i="86"/>
  <c r="Q16" i="86"/>
  <c r="AC16" i="86"/>
  <c r="W25" i="86"/>
  <c r="Z25" i="86"/>
  <c r="Q25" i="86"/>
  <c r="AC25" i="86"/>
  <c r="W34" i="86"/>
  <c r="Z34" i="86"/>
  <c r="T25" i="86"/>
  <c r="N34" i="86"/>
  <c r="AC34" i="86"/>
  <c r="Q34" i="86"/>
  <c r="T34" i="86"/>
  <c r="W16" i="86"/>
  <c r="AC41" i="86"/>
  <c r="N41" i="86"/>
  <c r="BN36" i="41"/>
  <c r="Z41" i="86"/>
  <c r="T41" i="86"/>
  <c r="W41" i="86"/>
  <c r="C41" i="87"/>
  <c r="B42" i="87"/>
  <c r="B32" i="42"/>
  <c r="C31" i="42"/>
  <c r="E31" i="42" s="1"/>
  <c r="G31" i="42" s="1"/>
  <c r="F37" i="48"/>
  <c r="D37" i="48"/>
  <c r="C32" i="53"/>
  <c r="E32" i="53" s="1"/>
  <c r="G32" i="53" s="1"/>
  <c r="B33" i="53"/>
  <c r="B34" i="22"/>
  <c r="C33" i="22"/>
  <c r="E33" i="22" s="1"/>
  <c r="G33" i="22" s="1"/>
  <c r="BQ34" i="27"/>
  <c r="AH34" i="27"/>
  <c r="C33" i="14"/>
  <c r="E33" i="14" s="1"/>
  <c r="G33" i="14" s="1"/>
  <c r="B34" i="14"/>
  <c r="B34" i="64"/>
  <c r="C33" i="64"/>
  <c r="E33" i="64" s="1"/>
  <c r="G33" i="64" s="1"/>
  <c r="E32" i="8"/>
  <c r="C33" i="8"/>
  <c r="B32" i="128"/>
  <c r="C31" i="128"/>
  <c r="E31" i="128" s="1"/>
  <c r="G31" i="128" s="1"/>
  <c r="A35" i="27"/>
  <c r="G31" i="44"/>
  <c r="B33" i="50"/>
  <c r="C32" i="50"/>
  <c r="E32" i="50" s="1"/>
  <c r="G32" i="50" s="1"/>
  <c r="C31" i="80"/>
  <c r="E31" i="80" s="1"/>
  <c r="G31" i="80" s="1"/>
  <c r="B32" i="80"/>
  <c r="AL34" i="27"/>
  <c r="AJ34" i="27"/>
  <c r="AN34" i="27"/>
  <c r="AK34" i="27"/>
  <c r="BS34" i="27"/>
  <c r="AD34" i="27"/>
  <c r="AB34" i="27"/>
  <c r="AC34" i="27"/>
  <c r="C31" i="67"/>
  <c r="E31" i="67" s="1"/>
  <c r="G31" i="67" s="1"/>
  <c r="B32" i="67"/>
  <c r="C32" i="46"/>
  <c r="E32" i="46" s="1"/>
  <c r="G32" i="46" s="1"/>
  <c r="B33" i="46"/>
  <c r="E19" i="92"/>
  <c r="B19" i="92"/>
  <c r="C32" i="123"/>
  <c r="E32" i="123" s="1"/>
  <c r="G32" i="123" s="1"/>
  <c r="B33" i="123"/>
  <c r="B32" i="57"/>
  <c r="C31" i="57"/>
  <c r="E31" i="57" s="1"/>
  <c r="G31" i="57" s="1"/>
  <c r="B32" i="109"/>
  <c r="C31" i="109"/>
  <c r="E31" i="109" s="1"/>
  <c r="G31" i="109" s="1"/>
  <c r="B32" i="83"/>
  <c r="C31" i="83"/>
  <c r="E31" i="83" s="1"/>
  <c r="G31" i="83" s="1"/>
  <c r="C32" i="48"/>
  <c r="E32" i="48" s="1"/>
  <c r="G32" i="48" s="1"/>
  <c r="B33" i="48"/>
  <c r="E31" i="8"/>
  <c r="C30" i="73"/>
  <c r="E30" i="73" s="1"/>
  <c r="G30" i="73" s="1"/>
  <c r="B31" i="73"/>
  <c r="B32" i="76"/>
  <c r="C31" i="76"/>
  <c r="E31" i="76" s="1"/>
  <c r="G31" i="76" s="1"/>
  <c r="C31" i="61"/>
  <c r="E31" i="61" s="1"/>
  <c r="G31" i="61" s="1"/>
  <c r="B32" i="61"/>
  <c r="B32" i="82"/>
  <c r="C31" i="82"/>
  <c r="E31" i="82" s="1"/>
  <c r="G31" i="82" s="1"/>
  <c r="C32" i="49"/>
  <c r="E32" i="49" s="1"/>
  <c r="G32" i="49" s="1"/>
  <c r="B33" i="49"/>
  <c r="B32" i="71"/>
  <c r="C31" i="71"/>
  <c r="E31" i="71" s="1"/>
  <c r="G31" i="71" s="1"/>
  <c r="C31" i="112"/>
  <c r="E31" i="112" s="1"/>
  <c r="G31" i="112" s="1"/>
  <c r="B32" i="112"/>
  <c r="B33" i="17"/>
  <c r="C32" i="17"/>
  <c r="E32" i="17" s="1"/>
  <c r="G32" i="17" s="1"/>
  <c r="C32" i="66"/>
  <c r="E32" i="66" s="1"/>
  <c r="G32" i="66" s="1"/>
  <c r="B33" i="66"/>
  <c r="B34" i="66" s="1"/>
  <c r="C31" i="84"/>
  <c r="E31" i="84" s="1"/>
  <c r="G31" i="84" s="1"/>
  <c r="B32" i="84"/>
  <c r="B32" i="125"/>
  <c r="C31" i="125"/>
  <c r="E31" i="125" s="1"/>
  <c r="G31" i="125" s="1"/>
  <c r="B32" i="117"/>
  <c r="C31" i="117"/>
  <c r="E31" i="117" s="1"/>
  <c r="G31" i="117" s="1"/>
  <c r="C32" i="16"/>
  <c r="E32" i="16" s="1"/>
  <c r="G32" i="16" s="1"/>
  <c r="B33" i="16"/>
  <c r="C31" i="36"/>
  <c r="E31" i="36" s="1"/>
  <c r="G31" i="36" s="1"/>
  <c r="B32" i="36"/>
  <c r="E31" i="23"/>
  <c r="G31" i="23" s="1"/>
  <c r="C31" i="91"/>
  <c r="E31" i="91" s="1"/>
  <c r="G31" i="91" s="1"/>
  <c r="B32" i="91"/>
  <c r="C32" i="19"/>
  <c r="E32" i="19" s="1"/>
  <c r="G32" i="19" s="1"/>
  <c r="B33" i="19"/>
  <c r="B33" i="23"/>
  <c r="C32" i="23"/>
  <c r="C32" i="24"/>
  <c r="E32" i="24" s="1"/>
  <c r="G32" i="24" s="1"/>
  <c r="B33" i="24"/>
  <c r="C31" i="111"/>
  <c r="E31" i="111" s="1"/>
  <c r="G31" i="111" s="1"/>
  <c r="B32" i="111"/>
  <c r="B32" i="90"/>
  <c r="C31" i="90"/>
  <c r="E31" i="90" s="1"/>
  <c r="G31" i="90" s="1"/>
  <c r="B32" i="85"/>
  <c r="C31" i="85"/>
  <c r="E31" i="85" s="1"/>
  <c r="G31" i="85" s="1"/>
  <c r="C31" i="25"/>
  <c r="E31" i="25" s="1"/>
  <c r="G31" i="25" s="1"/>
  <c r="B32" i="25"/>
  <c r="C31" i="124"/>
  <c r="E31" i="124" s="1"/>
  <c r="G31" i="124" s="1"/>
  <c r="B32" i="124"/>
  <c r="B32" i="121"/>
  <c r="C31" i="121"/>
  <c r="E31" i="121" s="1"/>
  <c r="G31" i="121" s="1"/>
  <c r="B31" i="69"/>
  <c r="C30" i="69"/>
  <c r="E30" i="69" s="1"/>
  <c r="G30" i="69" s="1"/>
  <c r="B32" i="94"/>
  <c r="C31" i="94"/>
  <c r="E31" i="94" s="1"/>
  <c r="G31" i="94" s="1"/>
  <c r="B19" i="93"/>
  <c r="E19" i="93"/>
  <c r="B32" i="21"/>
  <c r="C31" i="21"/>
  <c r="E31" i="21" s="1"/>
  <c r="G31" i="21" s="1"/>
  <c r="B32" i="65"/>
  <c r="C31" i="65"/>
  <c r="E31" i="65" s="1"/>
  <c r="G31" i="65" s="1"/>
  <c r="C31" i="95"/>
  <c r="E31" i="95" s="1"/>
  <c r="G31" i="95" s="1"/>
  <c r="B32" i="95"/>
  <c r="C31" i="77"/>
  <c r="E31" i="77" s="1"/>
  <c r="G31" i="77" s="1"/>
  <c r="B32" i="77"/>
  <c r="G30" i="75"/>
  <c r="E31" i="75"/>
  <c r="C31" i="110"/>
  <c r="E31" i="110" s="1"/>
  <c r="G31" i="110" s="1"/>
  <c r="B32" i="110"/>
  <c r="B32" i="96"/>
  <c r="C31" i="96"/>
  <c r="E31" i="96" s="1"/>
  <c r="G31" i="96" s="1"/>
  <c r="C31" i="104"/>
  <c r="E31" i="104" s="1"/>
  <c r="G31" i="104" s="1"/>
  <c r="B32" i="104"/>
  <c r="B32" i="119"/>
  <c r="C31" i="119"/>
  <c r="E31" i="119" s="1"/>
  <c r="G31" i="119" s="1"/>
  <c r="C31" i="75"/>
  <c r="B32" i="75"/>
  <c r="B33" i="44"/>
  <c r="E32" i="44"/>
  <c r="C32" i="44"/>
  <c r="B31" i="38"/>
  <c r="C30" i="38"/>
  <c r="E30" i="38" s="1"/>
  <c r="G30" i="38" s="1"/>
  <c r="C31" i="70"/>
  <c r="E31" i="70" s="1"/>
  <c r="G31" i="70" s="1"/>
  <c r="B32" i="70"/>
  <c r="C33" i="11"/>
  <c r="B32" i="11"/>
  <c r="B32" i="81"/>
  <c r="C31" i="81"/>
  <c r="E31" i="81" s="1"/>
  <c r="G31" i="81" s="1"/>
  <c r="B34" i="43"/>
  <c r="C33" i="43"/>
  <c r="E33" i="43" s="1"/>
  <c r="G33" i="43" s="1"/>
  <c r="E31" i="11"/>
  <c r="G31" i="11" s="1"/>
  <c r="B32" i="88"/>
  <c r="C31" i="88"/>
  <c r="E31" i="88" s="1"/>
  <c r="G31" i="88" s="1"/>
  <c r="C31" i="107"/>
  <c r="E31" i="107" s="1"/>
  <c r="G31" i="107" s="1"/>
  <c r="B32" i="107"/>
  <c r="C32" i="18"/>
  <c r="E32" i="18" s="1"/>
  <c r="G32" i="18" s="1"/>
  <c r="B33" i="18"/>
  <c r="C31" i="3"/>
  <c r="E31" i="3" s="1"/>
  <c r="G31" i="3" s="1"/>
  <c r="B32" i="3"/>
  <c r="C31" i="51"/>
  <c r="E31" i="51" s="1"/>
  <c r="G31" i="51" s="1"/>
  <c r="B32" i="51"/>
  <c r="O31" i="60"/>
  <c r="Q31" i="60" s="1"/>
  <c r="B36" i="60"/>
  <c r="BW35" i="27" l="1"/>
  <c r="BM37" i="41"/>
  <c r="BO37" i="41" s="1"/>
  <c r="C42" i="87"/>
  <c r="B43" i="87"/>
  <c r="B33" i="42"/>
  <c r="C32" i="42"/>
  <c r="E32" i="42" s="1"/>
  <c r="G32" i="42" s="1"/>
  <c r="B34" i="53"/>
  <c r="C33" i="53"/>
  <c r="E33" i="53" s="1"/>
  <c r="G33" i="53" s="1"/>
  <c r="B35" i="14"/>
  <c r="C34" i="14"/>
  <c r="E34" i="14" s="1"/>
  <c r="G34" i="14" s="1"/>
  <c r="C34" i="22"/>
  <c r="E34" i="22" s="1"/>
  <c r="G34" i="22" s="1"/>
  <c r="B35" i="22"/>
  <c r="C34" i="66"/>
  <c r="E34" i="66" s="1"/>
  <c r="G34" i="66" s="1"/>
  <c r="B35" i="66"/>
  <c r="C34" i="8"/>
  <c r="E33" i="8"/>
  <c r="BQ35" i="27"/>
  <c r="AH35" i="27"/>
  <c r="C34" i="64"/>
  <c r="E34" i="64" s="1"/>
  <c r="G34" i="64" s="1"/>
  <c r="B35" i="64"/>
  <c r="C32" i="128"/>
  <c r="E32" i="128" s="1"/>
  <c r="G32" i="128" s="1"/>
  <c r="B33" i="128"/>
  <c r="B46" i="86"/>
  <c r="C45" i="86"/>
  <c r="AD35" i="27"/>
  <c r="BM40" i="41" s="1"/>
  <c r="BO40" i="41" s="1"/>
  <c r="AB35" i="27"/>
  <c r="AC35" i="27"/>
  <c r="AL35" i="27"/>
  <c r="AN35" i="27"/>
  <c r="AJ35" i="27"/>
  <c r="BS35" i="27"/>
  <c r="A36" i="27"/>
  <c r="AK35" i="27"/>
  <c r="C32" i="95"/>
  <c r="E32" i="95" s="1"/>
  <c r="G32" i="95" s="1"/>
  <c r="B33" i="95"/>
  <c r="B33" i="51"/>
  <c r="C32" i="51"/>
  <c r="E32" i="51" s="1"/>
  <c r="G32" i="51" s="1"/>
  <c r="C32" i="88"/>
  <c r="E32" i="88" s="1"/>
  <c r="G32" i="88" s="1"/>
  <c r="B33" i="88"/>
  <c r="B33" i="70"/>
  <c r="C32" i="70"/>
  <c r="E32" i="70" s="1"/>
  <c r="G32" i="70" s="1"/>
  <c r="C32" i="117"/>
  <c r="E32" i="117" s="1"/>
  <c r="G32" i="117" s="1"/>
  <c r="B33" i="117"/>
  <c r="B34" i="117" s="1"/>
  <c r="B33" i="83"/>
  <c r="C32" i="83"/>
  <c r="E32" i="83" s="1"/>
  <c r="G32" i="83" s="1"/>
  <c r="B33" i="81"/>
  <c r="C32" i="81"/>
  <c r="E32" i="81" s="1"/>
  <c r="G32" i="81" s="1"/>
  <c r="C32" i="94"/>
  <c r="E32" i="94" s="1"/>
  <c r="G32" i="94" s="1"/>
  <c r="B33" i="94"/>
  <c r="B34" i="19"/>
  <c r="C33" i="19"/>
  <c r="E33" i="19" s="1"/>
  <c r="G33" i="19" s="1"/>
  <c r="B34" i="50"/>
  <c r="C33" i="50"/>
  <c r="E33" i="50" s="1"/>
  <c r="G33" i="50" s="1"/>
  <c r="C32" i="76"/>
  <c r="E32" i="76" s="1"/>
  <c r="G32" i="76" s="1"/>
  <c r="B33" i="76"/>
  <c r="C32" i="65"/>
  <c r="E32" i="65" s="1"/>
  <c r="G32" i="65" s="1"/>
  <c r="B33" i="65"/>
  <c r="B33" i="125"/>
  <c r="B34" i="125" s="1"/>
  <c r="C32" i="125"/>
  <c r="E32" i="125" s="1"/>
  <c r="G32" i="125" s="1"/>
  <c r="B32" i="73"/>
  <c r="C31" i="73"/>
  <c r="E31" i="73" s="1"/>
  <c r="G31" i="73" s="1"/>
  <c r="B34" i="123"/>
  <c r="C33" i="123"/>
  <c r="E33" i="123" s="1"/>
  <c r="G33" i="123" s="1"/>
  <c r="C33" i="18"/>
  <c r="E33" i="18" s="1"/>
  <c r="G33" i="18" s="1"/>
  <c r="B34" i="18"/>
  <c r="B33" i="36"/>
  <c r="C32" i="36"/>
  <c r="E32" i="36" s="1"/>
  <c r="G32" i="36" s="1"/>
  <c r="B34" i="17"/>
  <c r="C33" i="17"/>
  <c r="E33" i="17" s="1"/>
  <c r="G33" i="17" s="1"/>
  <c r="C31" i="69"/>
  <c r="E31" i="69" s="1"/>
  <c r="G31" i="69" s="1"/>
  <c r="B32" i="69"/>
  <c r="B33" i="84"/>
  <c r="C32" i="84"/>
  <c r="E32" i="84" s="1"/>
  <c r="G32" i="84" s="1"/>
  <c r="B33" i="82"/>
  <c r="C32" i="82"/>
  <c r="E32" i="82" s="1"/>
  <c r="G32" i="82" s="1"/>
  <c r="B34" i="46"/>
  <c r="C33" i="46"/>
  <c r="E33" i="46" s="1"/>
  <c r="G33" i="46" s="1"/>
  <c r="C32" i="57"/>
  <c r="E32" i="57" s="1"/>
  <c r="G32" i="57" s="1"/>
  <c r="B33" i="57"/>
  <c r="B33" i="112"/>
  <c r="C32" i="112"/>
  <c r="E32" i="112" s="1"/>
  <c r="G32" i="112" s="1"/>
  <c r="B33" i="107"/>
  <c r="C32" i="107"/>
  <c r="E32" i="107" s="1"/>
  <c r="G32" i="107" s="1"/>
  <c r="B33" i="104"/>
  <c r="C32" i="104"/>
  <c r="E32" i="104" s="1"/>
  <c r="G32" i="104" s="1"/>
  <c r="G32" i="44"/>
  <c r="B33" i="61"/>
  <c r="C32" i="61"/>
  <c r="E32" i="61" s="1"/>
  <c r="G32" i="61" s="1"/>
  <c r="C20" i="92"/>
  <c r="G19" i="92"/>
  <c r="B35" i="43"/>
  <c r="C34" i="43"/>
  <c r="E34" i="43" s="1"/>
  <c r="G34" i="43" s="1"/>
  <c r="E33" i="44"/>
  <c r="C33" i="44"/>
  <c r="B34" i="44"/>
  <c r="C32" i="25"/>
  <c r="E32" i="25" s="1"/>
  <c r="G32" i="25" s="1"/>
  <c r="B33" i="25"/>
  <c r="B33" i="111"/>
  <c r="C32" i="111"/>
  <c r="E32" i="111" s="1"/>
  <c r="G32" i="111" s="1"/>
  <c r="C32" i="67"/>
  <c r="E32" i="67" s="1"/>
  <c r="G32" i="67" s="1"/>
  <c r="B33" i="67"/>
  <c r="C31" i="38"/>
  <c r="E31" i="38" s="1"/>
  <c r="G31" i="38" s="1"/>
  <c r="B32" i="38"/>
  <c r="B33" i="75"/>
  <c r="C32" i="75"/>
  <c r="G31" i="75"/>
  <c r="E32" i="75"/>
  <c r="C32" i="90"/>
  <c r="E32" i="90" s="1"/>
  <c r="G32" i="90" s="1"/>
  <c r="B33" i="90"/>
  <c r="B34" i="23"/>
  <c r="B35" i="23" s="1"/>
  <c r="C33" i="23"/>
  <c r="C33" i="66"/>
  <c r="E33" i="66" s="1"/>
  <c r="G33" i="66" s="1"/>
  <c r="B34" i="49"/>
  <c r="BR35" i="27" s="1"/>
  <c r="C33" i="49"/>
  <c r="E33" i="49" s="1"/>
  <c r="G33" i="49" s="1"/>
  <c r="B33" i="119"/>
  <c r="C32" i="119"/>
  <c r="E32" i="119" s="1"/>
  <c r="G32" i="119" s="1"/>
  <c r="B33" i="96"/>
  <c r="C32" i="96"/>
  <c r="E32" i="96" s="1"/>
  <c r="G32" i="96" s="1"/>
  <c r="B33" i="121"/>
  <c r="B34" i="121" s="1"/>
  <c r="C32" i="121"/>
  <c r="E32" i="121" s="1"/>
  <c r="G32" i="121" s="1"/>
  <c r="B34" i="16"/>
  <c r="C33" i="16"/>
  <c r="E33" i="16" s="1"/>
  <c r="G33" i="16" s="1"/>
  <c r="B33" i="109"/>
  <c r="C32" i="109"/>
  <c r="E32" i="109" s="1"/>
  <c r="G32" i="109" s="1"/>
  <c r="C34" i="11"/>
  <c r="C35" i="11" s="1"/>
  <c r="B33" i="11"/>
  <c r="E33" i="11" s="1"/>
  <c r="G33" i="11" s="1"/>
  <c r="E32" i="23"/>
  <c r="G32" i="23" s="1"/>
  <c r="E32" i="11"/>
  <c r="G32" i="11" s="1"/>
  <c r="B33" i="77"/>
  <c r="C32" i="77"/>
  <c r="E32" i="77" s="1"/>
  <c r="G32" i="77" s="1"/>
  <c r="B33" i="21"/>
  <c r="C32" i="21"/>
  <c r="E32" i="21" s="1"/>
  <c r="G32" i="21" s="1"/>
  <c r="B33" i="124"/>
  <c r="C32" i="124"/>
  <c r="E32" i="124" s="1"/>
  <c r="G32" i="124" s="1"/>
  <c r="B34" i="48"/>
  <c r="X33" i="27" s="1"/>
  <c r="AO36" i="41" s="1"/>
  <c r="AQ36" i="41" s="1"/>
  <c r="C33" i="48"/>
  <c r="E33" i="48" s="1"/>
  <c r="G33" i="48" s="1"/>
  <c r="B33" i="80"/>
  <c r="C32" i="80"/>
  <c r="E32" i="80" s="1"/>
  <c r="G32" i="80" s="1"/>
  <c r="B33" i="3"/>
  <c r="C32" i="3"/>
  <c r="E32" i="3" s="1"/>
  <c r="G32" i="3" s="1"/>
  <c r="C20" i="93"/>
  <c r="G19" i="93"/>
  <c r="C32" i="85"/>
  <c r="E32" i="85" s="1"/>
  <c r="G32" i="85" s="1"/>
  <c r="B33" i="85"/>
  <c r="B33" i="91"/>
  <c r="C32" i="91"/>
  <c r="E32" i="91" s="1"/>
  <c r="G32" i="91" s="1"/>
  <c r="B33" i="110"/>
  <c r="C32" i="110"/>
  <c r="E32" i="110" s="1"/>
  <c r="G32" i="110" s="1"/>
  <c r="B34" i="24"/>
  <c r="C33" i="24"/>
  <c r="E33" i="24" s="1"/>
  <c r="G33" i="24" s="1"/>
  <c r="B33" i="71"/>
  <c r="C32" i="71"/>
  <c r="E32" i="71" s="1"/>
  <c r="G32" i="71" s="1"/>
  <c r="R34" i="60"/>
  <c r="T34" i="60" s="1"/>
  <c r="AP30" i="60"/>
  <c r="AR30" i="60" s="1"/>
  <c r="AM28" i="60"/>
  <c r="AO28" i="60" s="1"/>
  <c r="AM34" i="60"/>
  <c r="AO34" i="60" s="1"/>
  <c r="AD30" i="60"/>
  <c r="AF30" i="60" s="1"/>
  <c r="X34" i="60"/>
  <c r="Z34" i="60" s="1"/>
  <c r="R32" i="60"/>
  <c r="T32" i="60" s="1"/>
  <c r="AP28" i="60"/>
  <c r="AR28" i="60" s="1"/>
  <c r="X33" i="60"/>
  <c r="Z33" i="60" s="1"/>
  <c r="U27" i="60"/>
  <c r="W27" i="60" s="1"/>
  <c r="AY27" i="60"/>
  <c r="BA27" i="60" s="1"/>
  <c r="AJ28" i="60"/>
  <c r="AL28" i="60" s="1"/>
  <c r="L31" i="60"/>
  <c r="N31" i="60" s="1"/>
  <c r="O35" i="60"/>
  <c r="Q35" i="60" s="1"/>
  <c r="AD28" i="60"/>
  <c r="AF28" i="60" s="1"/>
  <c r="AV26" i="60"/>
  <c r="AX26" i="60" s="1"/>
  <c r="AS35" i="60"/>
  <c r="AU35" i="60" s="1"/>
  <c r="O26" i="60"/>
  <c r="Q26" i="60" s="1"/>
  <c r="R35" i="60"/>
  <c r="T35" i="60" s="1"/>
  <c r="L33" i="60"/>
  <c r="N33" i="60" s="1"/>
  <c r="AV35" i="60"/>
  <c r="AX35" i="60" s="1"/>
  <c r="AG30" i="60"/>
  <c r="AI30" i="60" s="1"/>
  <c r="AG29" i="60"/>
  <c r="AI29" i="60" s="1"/>
  <c r="AP27" i="60"/>
  <c r="AR27" i="60" s="1"/>
  <c r="AG34" i="60"/>
  <c r="AI34" i="60" s="1"/>
  <c r="AA34" i="60"/>
  <c r="AC34" i="60" s="1"/>
  <c r="AY32" i="60"/>
  <c r="BA32" i="60" s="1"/>
  <c r="AG31" i="60"/>
  <c r="AI31" i="60" s="1"/>
  <c r="U28" i="60"/>
  <c r="W28" i="60" s="1"/>
  <c r="U34" i="60"/>
  <c r="W34" i="60" s="1"/>
  <c r="X31" i="60"/>
  <c r="Z31" i="60" s="1"/>
  <c r="AS29" i="60"/>
  <c r="AU29" i="60" s="1"/>
  <c r="X28" i="60"/>
  <c r="Z28" i="60" s="1"/>
  <c r="AA31" i="60"/>
  <c r="AC31" i="60" s="1"/>
  <c r="AD29" i="60"/>
  <c r="AF29" i="60" s="1"/>
  <c r="AS31" i="60"/>
  <c r="AU31" i="60" s="1"/>
  <c r="AV33" i="60"/>
  <c r="AX33" i="60" s="1"/>
  <c r="R30" i="60"/>
  <c r="T30" i="60" s="1"/>
  <c r="AJ35" i="60"/>
  <c r="AL35" i="60" s="1"/>
  <c r="R33" i="60"/>
  <c r="T33" i="60" s="1"/>
  <c r="AD34" i="60"/>
  <c r="AF34" i="60" s="1"/>
  <c r="AY30" i="60"/>
  <c r="BA30" i="60" s="1"/>
  <c r="AD35" i="60"/>
  <c r="AF35" i="60" s="1"/>
  <c r="AD32" i="60"/>
  <c r="AF32" i="60" s="1"/>
  <c r="R27" i="60"/>
  <c r="T27" i="60" s="1"/>
  <c r="X29" i="60"/>
  <c r="Z29" i="60" s="1"/>
  <c r="AG35" i="60"/>
  <c r="AI35" i="60" s="1"/>
  <c r="AY29" i="60"/>
  <c r="BA29" i="60" s="1"/>
  <c r="AM32" i="60"/>
  <c r="AO32" i="60" s="1"/>
  <c r="AD33" i="60"/>
  <c r="AF33" i="60" s="1"/>
  <c r="AM35" i="60"/>
  <c r="AO35" i="60" s="1"/>
  <c r="R31" i="60"/>
  <c r="T31" i="60" s="1"/>
  <c r="U32" i="60"/>
  <c r="W32" i="60" s="1"/>
  <c r="AP31" i="60"/>
  <c r="AR31" i="60" s="1"/>
  <c r="L35" i="60"/>
  <c r="N35" i="60" s="1"/>
  <c r="L28" i="60"/>
  <c r="N28" i="60" s="1"/>
  <c r="AJ30" i="60"/>
  <c r="AL30" i="60" s="1"/>
  <c r="AA27" i="60"/>
  <c r="AC27" i="60" s="1"/>
  <c r="AP35" i="60"/>
  <c r="AR35" i="60" s="1"/>
  <c r="L34" i="60"/>
  <c r="AA33" i="60"/>
  <c r="AC33" i="60" s="1"/>
  <c r="AA12" i="60"/>
  <c r="AC12" i="60" s="1"/>
  <c r="AY12" i="60"/>
  <c r="BA12" i="60" s="1"/>
  <c r="L13" i="60"/>
  <c r="AP12" i="60"/>
  <c r="L12" i="60"/>
  <c r="AD12" i="60"/>
  <c r="AF12" i="60" s="1"/>
  <c r="AV12" i="60"/>
  <c r="AX12" i="60" s="1"/>
  <c r="R13" i="60"/>
  <c r="T13" i="60" s="1"/>
  <c r="U12" i="60"/>
  <c r="W12" i="60" s="1"/>
  <c r="AM14" i="60"/>
  <c r="AO14" i="60" s="1"/>
  <c r="U16" i="60"/>
  <c r="W16" i="60" s="1"/>
  <c r="X12" i="60"/>
  <c r="Z12" i="60" s="1"/>
  <c r="O12" i="60"/>
  <c r="Q12" i="60" s="1"/>
  <c r="R12" i="60"/>
  <c r="T12" i="60" s="1"/>
  <c r="AP13" i="60"/>
  <c r="AP14" i="60"/>
  <c r="AJ13" i="60"/>
  <c r="AL13" i="60" s="1"/>
  <c r="AS12" i="60"/>
  <c r="AU12" i="60" s="1"/>
  <c r="AA14" i="60"/>
  <c r="AC14" i="60" s="1"/>
  <c r="AM12" i="60"/>
  <c r="AO12" i="60" s="1"/>
  <c r="AM13" i="60"/>
  <c r="AO13" i="60" s="1"/>
  <c r="U14" i="60"/>
  <c r="W14" i="60" s="1"/>
  <c r="X14" i="60"/>
  <c r="Z14" i="60" s="1"/>
  <c r="X13" i="60"/>
  <c r="Z13" i="60" s="1"/>
  <c r="AD13" i="60"/>
  <c r="AF13" i="60" s="1"/>
  <c r="R14" i="60"/>
  <c r="T14" i="60" s="1"/>
  <c r="AV14" i="60"/>
  <c r="AX14" i="60" s="1"/>
  <c r="AJ12" i="60"/>
  <c r="AL12" i="60" s="1"/>
  <c r="AG12" i="60"/>
  <c r="AI12" i="60" s="1"/>
  <c r="O15" i="60"/>
  <c r="Q15" i="60" s="1"/>
  <c r="O14" i="60"/>
  <c r="Q14" i="60" s="1"/>
  <c r="AS13" i="60"/>
  <c r="AU13" i="60" s="1"/>
  <c r="AJ14" i="60"/>
  <c r="AL14" i="60" s="1"/>
  <c r="AA15" i="60"/>
  <c r="AC15" i="60" s="1"/>
  <c r="L14" i="60"/>
  <c r="AG13" i="60"/>
  <c r="AI13" i="60" s="1"/>
  <c r="AS14" i="60"/>
  <c r="AU14" i="60" s="1"/>
  <c r="AV13" i="60"/>
  <c r="AX13" i="60" s="1"/>
  <c r="AS15" i="60"/>
  <c r="AU15" i="60" s="1"/>
  <c r="L16" i="60"/>
  <c r="AY14" i="60"/>
  <c r="BA14" i="60" s="1"/>
  <c r="U13" i="60"/>
  <c r="W13" i="60" s="1"/>
  <c r="AJ15" i="60"/>
  <c r="AL15" i="60" s="1"/>
  <c r="AY15" i="60"/>
  <c r="BA15" i="60" s="1"/>
  <c r="O13" i="60"/>
  <c r="Q13" i="60" s="1"/>
  <c r="AG16" i="60"/>
  <c r="AI16" i="60" s="1"/>
  <c r="AS17" i="60"/>
  <c r="AU17" i="60" s="1"/>
  <c r="R15" i="60"/>
  <c r="T15" i="60" s="1"/>
  <c r="AM16" i="60"/>
  <c r="AO16" i="60" s="1"/>
  <c r="AV17" i="60"/>
  <c r="AX17" i="60" s="1"/>
  <c r="X15" i="60"/>
  <c r="Z15" i="60" s="1"/>
  <c r="AA13" i="60"/>
  <c r="AC13" i="60" s="1"/>
  <c r="L15" i="60"/>
  <c r="AV16" i="60"/>
  <c r="AX16" i="60" s="1"/>
  <c r="AS16" i="60"/>
  <c r="AU16" i="60" s="1"/>
  <c r="AY16" i="60"/>
  <c r="BA16" i="60" s="1"/>
  <c r="AS18" i="60"/>
  <c r="AU18" i="60" s="1"/>
  <c r="AP15" i="60"/>
  <c r="X17" i="60"/>
  <c r="Z17" i="60" s="1"/>
  <c r="AY13" i="60"/>
  <c r="BA13" i="60" s="1"/>
  <c r="AP16" i="60"/>
  <c r="AA16" i="60"/>
  <c r="AC16" i="60" s="1"/>
  <c r="AD14" i="60"/>
  <c r="AF14" i="60" s="1"/>
  <c r="R16" i="60"/>
  <c r="T16" i="60" s="1"/>
  <c r="AG15" i="60"/>
  <c r="AI15" i="60" s="1"/>
  <c r="AG14" i="60"/>
  <c r="AI14" i="60" s="1"/>
  <c r="AD17" i="60"/>
  <c r="AF17" i="60" s="1"/>
  <c r="U15" i="60"/>
  <c r="W15" i="60" s="1"/>
  <c r="AP17" i="60"/>
  <c r="AG18" i="60"/>
  <c r="AI18" i="60" s="1"/>
  <c r="L18" i="60"/>
  <c r="AM15" i="60"/>
  <c r="AO15" i="60" s="1"/>
  <c r="AA17" i="60"/>
  <c r="AC17" i="60" s="1"/>
  <c r="AJ18" i="60"/>
  <c r="AL18" i="60" s="1"/>
  <c r="AD15" i="60"/>
  <c r="AF15" i="60" s="1"/>
  <c r="AV18" i="60"/>
  <c r="AX18" i="60" s="1"/>
  <c r="U17" i="60"/>
  <c r="W17" i="60" s="1"/>
  <c r="AV15" i="60"/>
  <c r="AX15" i="60" s="1"/>
  <c r="AD16" i="60"/>
  <c r="AF16" i="60" s="1"/>
  <c r="AG17" i="60"/>
  <c r="AI17" i="60" s="1"/>
  <c r="O16" i="60"/>
  <c r="Q16" i="60" s="1"/>
  <c r="X16" i="60"/>
  <c r="Z16" i="60" s="1"/>
  <c r="AA20" i="60"/>
  <c r="AC20" i="60" s="1"/>
  <c r="X18" i="60"/>
  <c r="Z18" i="60" s="1"/>
  <c r="AS19" i="60"/>
  <c r="AU19" i="60" s="1"/>
  <c r="AY17" i="60"/>
  <c r="BA17" i="60" s="1"/>
  <c r="R17" i="60"/>
  <c r="T17" i="60" s="1"/>
  <c r="R21" i="60"/>
  <c r="T21" i="60" s="1"/>
  <c r="O18" i="60"/>
  <c r="Q18" i="60" s="1"/>
  <c r="AJ17" i="60"/>
  <c r="AL17" i="60" s="1"/>
  <c r="AJ16" i="60"/>
  <c r="AL16" i="60" s="1"/>
  <c r="AY18" i="60"/>
  <c r="BA18" i="60" s="1"/>
  <c r="AM19" i="60"/>
  <c r="AO19" i="60" s="1"/>
  <c r="AP21" i="60"/>
  <c r="AY20" i="60"/>
  <c r="BA20" i="60" s="1"/>
  <c r="AD18" i="60"/>
  <c r="AF18" i="60" s="1"/>
  <c r="AM17" i="60"/>
  <c r="AO17" i="60" s="1"/>
  <c r="AV19" i="60"/>
  <c r="AX19" i="60" s="1"/>
  <c r="L21" i="60"/>
  <c r="AJ19" i="60"/>
  <c r="AL19" i="60" s="1"/>
  <c r="U19" i="60"/>
  <c r="W19" i="60" s="1"/>
  <c r="R18" i="60"/>
  <c r="T18" i="60" s="1"/>
  <c r="AP18" i="60"/>
  <c r="AD21" i="60"/>
  <c r="AF21" i="60" s="1"/>
  <c r="AG19" i="60"/>
  <c r="AI19" i="60" s="1"/>
  <c r="L19" i="60"/>
  <c r="AA18" i="60"/>
  <c r="AC18" i="60" s="1"/>
  <c r="O20" i="60"/>
  <c r="Q20" i="60" s="1"/>
  <c r="U18" i="60"/>
  <c r="W18" i="60" s="1"/>
  <c r="R20" i="60"/>
  <c r="T20" i="60" s="1"/>
  <c r="U20" i="60"/>
  <c r="W20" i="60" s="1"/>
  <c r="AP19" i="60"/>
  <c r="AM18" i="60"/>
  <c r="AO18" i="60" s="1"/>
  <c r="AV21" i="60"/>
  <c r="AX21" i="60" s="1"/>
  <c r="AD22" i="60"/>
  <c r="AF22" i="60" s="1"/>
  <c r="AV20" i="60"/>
  <c r="AX20" i="60" s="1"/>
  <c r="AJ22" i="60"/>
  <c r="AL22" i="60" s="1"/>
  <c r="AM20" i="60"/>
  <c r="AO20" i="60" s="1"/>
  <c r="L17" i="60"/>
  <c r="AG21" i="60"/>
  <c r="AI21" i="60" s="1"/>
  <c r="AS20" i="60"/>
  <c r="AU20" i="60" s="1"/>
  <c r="O17" i="60"/>
  <c r="Q17" i="60" s="1"/>
  <c r="AD19" i="60"/>
  <c r="AF19" i="60" s="1"/>
  <c r="L20" i="60"/>
  <c r="O19" i="60"/>
  <c r="Q19" i="60" s="1"/>
  <c r="AD20" i="60"/>
  <c r="AF20" i="60" s="1"/>
  <c r="AP20" i="60"/>
  <c r="AM21" i="60"/>
  <c r="AO21" i="60" s="1"/>
  <c r="AJ21" i="60"/>
  <c r="AL21" i="60" s="1"/>
  <c r="AS22" i="60"/>
  <c r="AU22" i="60" s="1"/>
  <c r="U22" i="60"/>
  <c r="W22" i="60" s="1"/>
  <c r="AY19" i="60"/>
  <c r="BA19" i="60" s="1"/>
  <c r="X21" i="60"/>
  <c r="Z21" i="60" s="1"/>
  <c r="X19" i="60"/>
  <c r="Z19" i="60" s="1"/>
  <c r="X20" i="60"/>
  <c r="Z20" i="60" s="1"/>
  <c r="R19" i="60"/>
  <c r="T19" i="60" s="1"/>
  <c r="AA22" i="60"/>
  <c r="AC22" i="60" s="1"/>
  <c r="X22" i="60"/>
  <c r="Z22" i="60" s="1"/>
  <c r="AG24" i="60"/>
  <c r="AI24" i="60" s="1"/>
  <c r="AJ20" i="60"/>
  <c r="AL20" i="60" s="1"/>
  <c r="AA21" i="60"/>
  <c r="AC21" i="60" s="1"/>
  <c r="O21" i="60"/>
  <c r="Q21" i="60" s="1"/>
  <c r="AA19" i="60"/>
  <c r="AC19" i="60" s="1"/>
  <c r="AY21" i="60"/>
  <c r="BA21" i="60" s="1"/>
  <c r="AS21" i="60"/>
  <c r="AU21" i="60" s="1"/>
  <c r="AY22" i="60"/>
  <c r="BA22" i="60" s="1"/>
  <c r="AG20" i="60"/>
  <c r="AI20" i="60" s="1"/>
  <c r="U21" i="60"/>
  <c r="W21" i="60" s="1"/>
  <c r="L22" i="60"/>
  <c r="AY23" i="60"/>
  <c r="BA23" i="60" s="1"/>
  <c r="AG22" i="60"/>
  <c r="AI22" i="60" s="1"/>
  <c r="AM22" i="60"/>
  <c r="AO22" i="60" s="1"/>
  <c r="O23" i="60"/>
  <c r="Q23" i="60" s="1"/>
  <c r="AV22" i="60"/>
  <c r="AX22" i="60" s="1"/>
  <c r="R25" i="60"/>
  <c r="T25" i="60" s="1"/>
  <c r="AP23" i="60"/>
  <c r="AA23" i="60"/>
  <c r="AC23" i="60" s="1"/>
  <c r="AS23" i="60"/>
  <c r="AU23" i="60" s="1"/>
  <c r="AD24" i="60"/>
  <c r="AF24" i="60" s="1"/>
  <c r="O22" i="60"/>
  <c r="Q22" i="60" s="1"/>
  <c r="R22" i="60"/>
  <c r="T22" i="60" s="1"/>
  <c r="AP22" i="60"/>
  <c r="AG23" i="60"/>
  <c r="AI23" i="60" s="1"/>
  <c r="X23" i="60"/>
  <c r="Z23" i="60" s="1"/>
  <c r="AJ23" i="60"/>
  <c r="AL23" i="60" s="1"/>
  <c r="U26" i="60"/>
  <c r="W26" i="60" s="1"/>
  <c r="AD25" i="60"/>
  <c r="AF25" i="60" s="1"/>
  <c r="AD23" i="60"/>
  <c r="AF23" i="60" s="1"/>
  <c r="R26" i="60"/>
  <c r="T26" i="60" s="1"/>
  <c r="R23" i="60"/>
  <c r="T23" i="60" s="1"/>
  <c r="AP25" i="60"/>
  <c r="U23" i="60"/>
  <c r="W23" i="60" s="1"/>
  <c r="AV24" i="60"/>
  <c r="AX24" i="60" s="1"/>
  <c r="AS24" i="60"/>
  <c r="AU24" i="60" s="1"/>
  <c r="AG25" i="60"/>
  <c r="AI25" i="60" s="1"/>
  <c r="AS27" i="60"/>
  <c r="AU27" i="60" s="1"/>
  <c r="AV23" i="60"/>
  <c r="AX23" i="60" s="1"/>
  <c r="AA24" i="60"/>
  <c r="AC24" i="60" s="1"/>
  <c r="AV25" i="60"/>
  <c r="AX25" i="60" s="1"/>
  <c r="AM23" i="60"/>
  <c r="AO23" i="60" s="1"/>
  <c r="AA25" i="60"/>
  <c r="AC25" i="60" s="1"/>
  <c r="AM24" i="60"/>
  <c r="AO24" i="60" s="1"/>
  <c r="AP24" i="60"/>
  <c r="X24" i="60"/>
  <c r="Z24" i="60" s="1"/>
  <c r="L23" i="60"/>
  <c r="AA26" i="60"/>
  <c r="AC26" i="60" s="1"/>
  <c r="O24" i="60"/>
  <c r="Q24" i="60" s="1"/>
  <c r="AS25" i="60"/>
  <c r="AU25" i="60" s="1"/>
  <c r="R24" i="60"/>
  <c r="T24" i="60" s="1"/>
  <c r="O27" i="60"/>
  <c r="Q27" i="60" s="1"/>
  <c r="AG27" i="60"/>
  <c r="AI27" i="60" s="1"/>
  <c r="AJ26" i="60"/>
  <c r="AL26" i="60" s="1"/>
  <c r="L24" i="60"/>
  <c r="AY34" i="60"/>
  <c r="BA34" i="60" s="1"/>
  <c r="AS34" i="60"/>
  <c r="AU34" i="60" s="1"/>
  <c r="AA32" i="60"/>
  <c r="AC32" i="60" s="1"/>
  <c r="O30" i="60"/>
  <c r="Q30" i="60" s="1"/>
  <c r="O29" i="60"/>
  <c r="Q29" i="60" s="1"/>
  <c r="AV32" i="60"/>
  <c r="AX32" i="60" s="1"/>
  <c r="AM27" i="60"/>
  <c r="AO27" i="60" s="1"/>
  <c r="AJ27" i="60"/>
  <c r="AL27" i="60" s="1"/>
  <c r="AJ25" i="60"/>
  <c r="AL25" i="60" s="1"/>
  <c r="AV29" i="60"/>
  <c r="AX29" i="60" s="1"/>
  <c r="AJ31" i="60"/>
  <c r="AL31" i="60" s="1"/>
  <c r="AG33" i="60"/>
  <c r="AI33" i="60" s="1"/>
  <c r="U25" i="60"/>
  <c r="W25" i="60" s="1"/>
  <c r="X25" i="60"/>
  <c r="Z25" i="60" s="1"/>
  <c r="AV27" i="60"/>
  <c r="AX27" i="60" s="1"/>
  <c r="AA29" i="60"/>
  <c r="AC29" i="60" s="1"/>
  <c r="U33" i="60"/>
  <c r="W33" i="60" s="1"/>
  <c r="L25" i="60"/>
  <c r="O32" i="60"/>
  <c r="Q32" i="60" s="1"/>
  <c r="AG28" i="60"/>
  <c r="AI28" i="60" s="1"/>
  <c r="AY25" i="60"/>
  <c r="BA25" i="60" s="1"/>
  <c r="AD27" i="60"/>
  <c r="AF27" i="60" s="1"/>
  <c r="O25" i="60"/>
  <c r="Q25" i="60" s="1"/>
  <c r="O33" i="60"/>
  <c r="Q33" i="60" s="1"/>
  <c r="X27" i="60"/>
  <c r="Z27" i="60" s="1"/>
  <c r="AS28" i="60"/>
  <c r="AU28" i="60" s="1"/>
  <c r="AS26" i="60"/>
  <c r="AU26" i="60" s="1"/>
  <c r="AJ24" i="60"/>
  <c r="AL24" i="60" s="1"/>
  <c r="AM25" i="60"/>
  <c r="AO25" i="60" s="1"/>
  <c r="AY24" i="60"/>
  <c r="BA24" i="60" s="1"/>
  <c r="U24" i="60"/>
  <c r="W24" i="60" s="1"/>
  <c r="AA28" i="60"/>
  <c r="AC28" i="60" s="1"/>
  <c r="AS30" i="60"/>
  <c r="AU30" i="60" s="1"/>
  <c r="AY31" i="60"/>
  <c r="BA31" i="60" s="1"/>
  <c r="U29" i="60"/>
  <c r="W29" i="60" s="1"/>
  <c r="O28" i="60"/>
  <c r="Q28" i="60" s="1"/>
  <c r="L32" i="60"/>
  <c r="X26" i="60"/>
  <c r="Z26" i="60" s="1"/>
  <c r="AM26" i="60"/>
  <c r="AO26" i="60" s="1"/>
  <c r="AP32" i="60"/>
  <c r="U30" i="60"/>
  <c r="W30" i="60" s="1"/>
  <c r="AY33" i="60"/>
  <c r="BA33" i="60" s="1"/>
  <c r="R29" i="60"/>
  <c r="T29" i="60" s="1"/>
  <c r="AY28" i="60"/>
  <c r="BA28" i="60" s="1"/>
  <c r="AG26" i="60"/>
  <c r="AI26" i="60" s="1"/>
  <c r="AG32" i="60"/>
  <c r="AI32" i="60" s="1"/>
  <c r="AV31" i="60"/>
  <c r="AX31" i="60" s="1"/>
  <c r="AJ29" i="60"/>
  <c r="AL29" i="60" s="1"/>
  <c r="L26" i="60"/>
  <c r="AV30" i="60"/>
  <c r="AX30" i="60" s="1"/>
  <c r="AP33" i="60"/>
  <c r="AY26" i="60"/>
  <c r="BA26" i="60" s="1"/>
  <c r="AY35" i="60"/>
  <c r="BA35" i="60" s="1"/>
  <c r="AD26" i="60"/>
  <c r="AF26" i="60" s="1"/>
  <c r="O34" i="60"/>
  <c r="Q34" i="60" s="1"/>
  <c r="AJ32" i="60"/>
  <c r="AL32" i="60" s="1"/>
  <c r="R28" i="60"/>
  <c r="T28" i="60" s="1"/>
  <c r="AS33" i="60"/>
  <c r="AU33" i="60" s="1"/>
  <c r="U35" i="60"/>
  <c r="W35" i="60" s="1"/>
  <c r="L27" i="60"/>
  <c r="L29" i="60"/>
  <c r="AD31" i="60"/>
  <c r="AF31" i="60" s="1"/>
  <c r="AA30" i="60"/>
  <c r="AC30" i="60" s="1"/>
  <c r="AM31" i="60"/>
  <c r="AO31" i="60" s="1"/>
  <c r="X35" i="60"/>
  <c r="Z35" i="60" s="1"/>
  <c r="AS32" i="60"/>
  <c r="AU32" i="60" s="1"/>
  <c r="X32" i="60"/>
  <c r="Z32" i="60" s="1"/>
  <c r="AJ34" i="60"/>
  <c r="AL34" i="60" s="1"/>
  <c r="L30" i="60"/>
  <c r="U31" i="60"/>
  <c r="W31" i="60" s="1"/>
  <c r="AA35" i="60"/>
  <c r="AC35" i="60" s="1"/>
  <c r="AJ33" i="60"/>
  <c r="AL33" i="60" s="1"/>
  <c r="AM30" i="60"/>
  <c r="AO30" i="60" s="1"/>
  <c r="AV34" i="60"/>
  <c r="AX34" i="60" s="1"/>
  <c r="AP26" i="60"/>
  <c r="AV28" i="60"/>
  <c r="AX28" i="60" s="1"/>
  <c r="AP34" i="60"/>
  <c r="X30" i="60"/>
  <c r="Z30" i="60" s="1"/>
  <c r="AM33" i="60"/>
  <c r="AO33" i="60" s="1"/>
  <c r="AM29" i="60"/>
  <c r="AO29" i="60" s="1"/>
  <c r="AP29" i="60"/>
  <c r="AY36" i="60"/>
  <c r="BA36" i="60" s="1"/>
  <c r="U36" i="60"/>
  <c r="W36" i="60" s="1"/>
  <c r="AV36" i="60"/>
  <c r="AX36" i="60" s="1"/>
  <c r="R36" i="60"/>
  <c r="T36" i="60" s="1"/>
  <c r="AS36" i="60"/>
  <c r="AU36" i="60" s="1"/>
  <c r="O36" i="60"/>
  <c r="Q36" i="60" s="1"/>
  <c r="AP36" i="60"/>
  <c r="L36" i="60"/>
  <c r="AA36" i="60"/>
  <c r="AC36" i="60" s="1"/>
  <c r="AM36" i="60"/>
  <c r="AO36" i="60" s="1"/>
  <c r="AJ36" i="60"/>
  <c r="AL36" i="60" s="1"/>
  <c r="AG36" i="60"/>
  <c r="AI36" i="60" s="1"/>
  <c r="AD36" i="60"/>
  <c r="AF36" i="60" s="1"/>
  <c r="X36" i="60"/>
  <c r="Z36" i="60" s="1"/>
  <c r="B37" i="60"/>
  <c r="AI33" i="86" s="1"/>
  <c r="BW36" i="27" l="1"/>
  <c r="AI45" i="86"/>
  <c r="AI21" i="86"/>
  <c r="AI40" i="86"/>
  <c r="AI15" i="86"/>
  <c r="AI19" i="86"/>
  <c r="AI22" i="86"/>
  <c r="AI42" i="86"/>
  <c r="AI37" i="86"/>
  <c r="AI13" i="86"/>
  <c r="AI20" i="86"/>
  <c r="AI39" i="86"/>
  <c r="AI12" i="86"/>
  <c r="AI36" i="86"/>
  <c r="AI14" i="86"/>
  <c r="AI29" i="86"/>
  <c r="AI23" i="86"/>
  <c r="AI38" i="86"/>
  <c r="AI27" i="86"/>
  <c r="AI30" i="86"/>
  <c r="AI11" i="86"/>
  <c r="AI10" i="86"/>
  <c r="K15" i="86"/>
  <c r="H22" i="86"/>
  <c r="K19" i="86"/>
  <c r="H21" i="86"/>
  <c r="H15" i="86"/>
  <c r="E15" i="86" s="1"/>
  <c r="H24" i="86"/>
  <c r="K38" i="86"/>
  <c r="H40" i="86"/>
  <c r="K28" i="86"/>
  <c r="K30" i="86"/>
  <c r="H32" i="86"/>
  <c r="H38" i="86"/>
  <c r="H10" i="86"/>
  <c r="H28" i="86"/>
  <c r="K36" i="86"/>
  <c r="H31" i="86"/>
  <c r="K22" i="86"/>
  <c r="K20" i="86"/>
  <c r="H37" i="86"/>
  <c r="K27" i="86"/>
  <c r="K40" i="86"/>
  <c r="H18" i="86"/>
  <c r="H14" i="86"/>
  <c r="H36" i="86"/>
  <c r="K13" i="86"/>
  <c r="K37" i="86"/>
  <c r="H20" i="86"/>
  <c r="H33" i="86"/>
  <c r="K29" i="86"/>
  <c r="H12" i="86"/>
  <c r="H23" i="86"/>
  <c r="K10" i="86"/>
  <c r="K12" i="86"/>
  <c r="K23" i="86"/>
  <c r="H30" i="86"/>
  <c r="K21" i="86"/>
  <c r="K39" i="86"/>
  <c r="H27" i="86"/>
  <c r="K32" i="86"/>
  <c r="K14" i="86"/>
  <c r="H39" i="86"/>
  <c r="H11" i="86"/>
  <c r="H19" i="86"/>
  <c r="E19" i="86" s="1"/>
  <c r="K31" i="86"/>
  <c r="K11" i="86"/>
  <c r="K24" i="86"/>
  <c r="K18" i="86"/>
  <c r="K33" i="86"/>
  <c r="H29" i="86"/>
  <c r="H13" i="86"/>
  <c r="K41" i="86"/>
  <c r="H41" i="86"/>
  <c r="AI32" i="86"/>
  <c r="AI31" i="86"/>
  <c r="AI24" i="86"/>
  <c r="AI18" i="86"/>
  <c r="AI41" i="86"/>
  <c r="AI28" i="86"/>
  <c r="BO38" i="41"/>
  <c r="BM38" i="41"/>
  <c r="AP36" i="41"/>
  <c r="BN37" i="41"/>
  <c r="AC42" i="86"/>
  <c r="AC43" i="86" s="1"/>
  <c r="N42" i="86"/>
  <c r="N43" i="86" s="1"/>
  <c r="T42" i="86"/>
  <c r="T43" i="86" s="1"/>
  <c r="Q42" i="86"/>
  <c r="Q43" i="86" s="1"/>
  <c r="Z42" i="86"/>
  <c r="Z43" i="86" s="1"/>
  <c r="W42" i="86"/>
  <c r="W43" i="86" s="1"/>
  <c r="K42" i="86"/>
  <c r="H42" i="86"/>
  <c r="B35" i="18"/>
  <c r="C43" i="87"/>
  <c r="C33" i="42"/>
  <c r="E33" i="42" s="1"/>
  <c r="G33" i="42" s="1"/>
  <c r="B34" i="42"/>
  <c r="BN40" i="41"/>
  <c r="B35" i="16"/>
  <c r="B35" i="117"/>
  <c r="C34" i="117"/>
  <c r="E34" i="117" s="1"/>
  <c r="G34" i="117" s="1"/>
  <c r="B35" i="125"/>
  <c r="C34" i="125"/>
  <c r="C34" i="121"/>
  <c r="E34" i="121" s="1"/>
  <c r="G34" i="121" s="1"/>
  <c r="B35" i="121"/>
  <c r="B35" i="19"/>
  <c r="B35" i="48"/>
  <c r="X32" i="27"/>
  <c r="AO35" i="41" s="1"/>
  <c r="AQ35" i="41" s="1"/>
  <c r="B35" i="24"/>
  <c r="B36" i="43"/>
  <c r="B35" i="17"/>
  <c r="X35" i="27"/>
  <c r="AO40" i="41" s="1"/>
  <c r="AQ40" i="41" s="1"/>
  <c r="X34" i="27"/>
  <c r="AO37" i="41" s="1"/>
  <c r="AQ37" i="41" s="1"/>
  <c r="B35" i="53"/>
  <c r="C34" i="53"/>
  <c r="E34" i="53" s="1"/>
  <c r="G34" i="53" s="1"/>
  <c r="B36" i="23"/>
  <c r="C35" i="23"/>
  <c r="E35" i="23" s="1"/>
  <c r="G35" i="23" s="1"/>
  <c r="C35" i="64"/>
  <c r="E35" i="64" s="1"/>
  <c r="G35" i="64" s="1"/>
  <c r="B36" i="64"/>
  <c r="C35" i="8"/>
  <c r="E34" i="8"/>
  <c r="B36" i="66"/>
  <c r="C35" i="66"/>
  <c r="E35" i="66" s="1"/>
  <c r="G35" i="66" s="1"/>
  <c r="K45" i="86"/>
  <c r="BQ36" i="27"/>
  <c r="AH36" i="27"/>
  <c r="B35" i="44"/>
  <c r="C35" i="22"/>
  <c r="E35" i="22" s="1"/>
  <c r="G35" i="22" s="1"/>
  <c r="B36" i="22"/>
  <c r="B35" i="46"/>
  <c r="C35" i="14"/>
  <c r="E35" i="14" s="1"/>
  <c r="G35" i="14" s="1"/>
  <c r="B36" i="14"/>
  <c r="B35" i="11"/>
  <c r="E35" i="11" s="1"/>
  <c r="G35" i="11" s="1"/>
  <c r="C36" i="11"/>
  <c r="Q45" i="86"/>
  <c r="N45" i="86"/>
  <c r="T45" i="86"/>
  <c r="W45" i="86"/>
  <c r="Z45" i="86"/>
  <c r="H45" i="86"/>
  <c r="AC45" i="86"/>
  <c r="B34" i="128"/>
  <c r="C33" i="128"/>
  <c r="E33" i="128" s="1"/>
  <c r="G33" i="128" s="1"/>
  <c r="B47" i="86"/>
  <c r="V46" i="86"/>
  <c r="P46" i="86"/>
  <c r="AB46" i="86"/>
  <c r="C46" i="86"/>
  <c r="AI46" i="86"/>
  <c r="A37" i="27"/>
  <c r="AB36" i="27"/>
  <c r="AC36" i="27"/>
  <c r="BR36" i="27"/>
  <c r="AD36" i="27"/>
  <c r="BM41" i="41" s="1"/>
  <c r="BO41" i="41" s="1"/>
  <c r="BS36" i="27"/>
  <c r="AK36" i="27"/>
  <c r="AJ36" i="27"/>
  <c r="AN36" i="27"/>
  <c r="AL36" i="27"/>
  <c r="B34" i="111"/>
  <c r="C33" i="111"/>
  <c r="E33" i="111" s="1"/>
  <c r="G33" i="111" s="1"/>
  <c r="C34" i="16"/>
  <c r="E34" i="16" s="1"/>
  <c r="G34" i="16" s="1"/>
  <c r="C33" i="25"/>
  <c r="E33" i="25" s="1"/>
  <c r="G33" i="25" s="1"/>
  <c r="B34" i="25"/>
  <c r="B34" i="112"/>
  <c r="C33" i="112"/>
  <c r="E33" i="112" s="1"/>
  <c r="G33" i="112" s="1"/>
  <c r="B33" i="73"/>
  <c r="C32" i="73"/>
  <c r="E32" i="73" s="1"/>
  <c r="G32" i="73" s="1"/>
  <c r="B34" i="76"/>
  <c r="C33" i="76"/>
  <c r="E33" i="76" s="1"/>
  <c r="G33" i="76" s="1"/>
  <c r="C33" i="94"/>
  <c r="E33" i="94" s="1"/>
  <c r="G33" i="94" s="1"/>
  <c r="B34" i="94"/>
  <c r="B34" i="77"/>
  <c r="C33" i="77"/>
  <c r="E33" i="77" s="1"/>
  <c r="G33" i="77" s="1"/>
  <c r="C34" i="48"/>
  <c r="E34" i="48" s="1"/>
  <c r="G34" i="48" s="1"/>
  <c r="C33" i="125"/>
  <c r="E33" i="125" s="1"/>
  <c r="G33" i="125" s="1"/>
  <c r="E20" i="92"/>
  <c r="B20" i="92"/>
  <c r="C33" i="85"/>
  <c r="E33" i="85" s="1"/>
  <c r="G33" i="85" s="1"/>
  <c r="B34" i="85"/>
  <c r="C34" i="49"/>
  <c r="E34" i="49" s="1"/>
  <c r="G34" i="49" s="1"/>
  <c r="B33" i="38"/>
  <c r="C32" i="38"/>
  <c r="E32" i="38" s="1"/>
  <c r="G32" i="38" s="1"/>
  <c r="B34" i="82"/>
  <c r="C33" i="82"/>
  <c r="E33" i="82" s="1"/>
  <c r="G33" i="82" s="1"/>
  <c r="C34" i="50"/>
  <c r="E34" i="50" s="1"/>
  <c r="G34" i="50" s="1"/>
  <c r="B35" i="50"/>
  <c r="C33" i="81"/>
  <c r="E33" i="81" s="1"/>
  <c r="G33" i="81" s="1"/>
  <c r="B34" i="81"/>
  <c r="C34" i="17"/>
  <c r="E34" i="17" s="1"/>
  <c r="G34" i="17" s="1"/>
  <c r="E20" i="93"/>
  <c r="B20" i="93"/>
  <c r="E34" i="44"/>
  <c r="C34" i="44"/>
  <c r="B34" i="61"/>
  <c r="C33" i="61"/>
  <c r="E33" i="61" s="1"/>
  <c r="G33" i="61" s="1"/>
  <c r="C33" i="84"/>
  <c r="E33" i="84" s="1"/>
  <c r="G33" i="84" s="1"/>
  <c r="B34" i="84"/>
  <c r="C33" i="121"/>
  <c r="E33" i="121" s="1"/>
  <c r="G33" i="121" s="1"/>
  <c r="C33" i="36"/>
  <c r="E33" i="36" s="1"/>
  <c r="G33" i="36" s="1"/>
  <c r="B34" i="36"/>
  <c r="C33" i="83"/>
  <c r="E33" i="83" s="1"/>
  <c r="G33" i="83" s="1"/>
  <c r="B34" i="83"/>
  <c r="G33" i="44"/>
  <c r="B34" i="104"/>
  <c r="C33" i="104"/>
  <c r="E33" i="104" s="1"/>
  <c r="G33" i="104" s="1"/>
  <c r="C33" i="51"/>
  <c r="E33" i="51" s="1"/>
  <c r="G33" i="51" s="1"/>
  <c r="B34" i="51"/>
  <c r="B34" i="3"/>
  <c r="C33" i="3"/>
  <c r="E33" i="3" s="1"/>
  <c r="G33" i="3" s="1"/>
  <c r="B34" i="57"/>
  <c r="C33" i="57"/>
  <c r="E33" i="57" s="1"/>
  <c r="G33" i="57" s="1"/>
  <c r="C33" i="117"/>
  <c r="E33" i="117" s="1"/>
  <c r="G33" i="117" s="1"/>
  <c r="B34" i="110"/>
  <c r="C33" i="110"/>
  <c r="E33" i="110" s="1"/>
  <c r="G33" i="110" s="1"/>
  <c r="C33" i="65"/>
  <c r="E33" i="65" s="1"/>
  <c r="G33" i="65" s="1"/>
  <c r="B34" i="65"/>
  <c r="B35" i="65" s="1"/>
  <c r="C33" i="75"/>
  <c r="B34" i="75"/>
  <c r="B35" i="75" s="1"/>
  <c r="C34" i="24"/>
  <c r="E34" i="24" s="1"/>
  <c r="G34" i="24" s="1"/>
  <c r="B34" i="67"/>
  <c r="C33" i="67"/>
  <c r="E33" i="67" s="1"/>
  <c r="G33" i="67" s="1"/>
  <c r="B34" i="80"/>
  <c r="C33" i="80"/>
  <c r="E33" i="80" s="1"/>
  <c r="G33" i="80" s="1"/>
  <c r="B34" i="11"/>
  <c r="E33" i="23"/>
  <c r="G33" i="23" s="1"/>
  <c r="B33" i="69"/>
  <c r="C32" i="69"/>
  <c r="E32" i="69" s="1"/>
  <c r="G32" i="69" s="1"/>
  <c r="C34" i="23"/>
  <c r="E33" i="75"/>
  <c r="G32" i="75"/>
  <c r="C35" i="43"/>
  <c r="E35" i="43" s="1"/>
  <c r="G35" i="43" s="1"/>
  <c r="C34" i="18"/>
  <c r="E34" i="18" s="1"/>
  <c r="G34" i="18" s="1"/>
  <c r="C33" i="70"/>
  <c r="E33" i="70" s="1"/>
  <c r="G33" i="70" s="1"/>
  <c r="B34" i="70"/>
  <c r="B34" i="95"/>
  <c r="C33" i="95"/>
  <c r="E33" i="95" s="1"/>
  <c r="G33" i="95" s="1"/>
  <c r="C33" i="119"/>
  <c r="E33" i="119" s="1"/>
  <c r="G33" i="119" s="1"/>
  <c r="B34" i="119"/>
  <c r="B34" i="124"/>
  <c r="C33" i="124"/>
  <c r="E33" i="124" s="1"/>
  <c r="G33" i="124" s="1"/>
  <c r="C33" i="90"/>
  <c r="E33" i="90" s="1"/>
  <c r="G33" i="90" s="1"/>
  <c r="B34" i="90"/>
  <c r="C33" i="96"/>
  <c r="E33" i="96" s="1"/>
  <c r="G33" i="96" s="1"/>
  <c r="B34" i="96"/>
  <c r="C34" i="19"/>
  <c r="E34" i="19" s="1"/>
  <c r="G34" i="19" s="1"/>
  <c r="B34" i="71"/>
  <c r="C33" i="71"/>
  <c r="E33" i="71" s="1"/>
  <c r="G33" i="71" s="1"/>
  <c r="B34" i="109"/>
  <c r="C33" i="109"/>
  <c r="E33" i="109" s="1"/>
  <c r="G33" i="109" s="1"/>
  <c r="C33" i="107"/>
  <c r="E33" i="107" s="1"/>
  <c r="G33" i="107" s="1"/>
  <c r="B34" i="107"/>
  <c r="B35" i="123"/>
  <c r="C34" i="123"/>
  <c r="E34" i="123" s="1"/>
  <c r="G34" i="123" s="1"/>
  <c r="B34" i="91"/>
  <c r="C33" i="91"/>
  <c r="E33" i="91" s="1"/>
  <c r="G33" i="91" s="1"/>
  <c r="C33" i="21"/>
  <c r="E33" i="21" s="1"/>
  <c r="G33" i="21" s="1"/>
  <c r="B34" i="21"/>
  <c r="C34" i="46"/>
  <c r="E34" i="46" s="1"/>
  <c r="G34" i="46" s="1"/>
  <c r="B34" i="88"/>
  <c r="C33" i="88"/>
  <c r="E33" i="88" s="1"/>
  <c r="G33" i="88" s="1"/>
  <c r="H35" i="60"/>
  <c r="F31" i="60"/>
  <c r="H28" i="60"/>
  <c r="H31" i="60"/>
  <c r="H27" i="60"/>
  <c r="H30" i="60"/>
  <c r="F33" i="60"/>
  <c r="F28" i="60"/>
  <c r="F35" i="60"/>
  <c r="F34" i="60"/>
  <c r="N34" i="60"/>
  <c r="H33" i="60"/>
  <c r="AR33" i="60"/>
  <c r="F19" i="60"/>
  <c r="N19" i="60"/>
  <c r="F23" i="60"/>
  <c r="N23" i="60"/>
  <c r="F12" i="60"/>
  <c r="N12" i="60"/>
  <c r="H20" i="60"/>
  <c r="AR20" i="60"/>
  <c r="F13" i="60"/>
  <c r="N13" i="60"/>
  <c r="F20" i="60"/>
  <c r="N20" i="60"/>
  <c r="AR16" i="60"/>
  <c r="H16" i="60"/>
  <c r="H12" i="60"/>
  <c r="AR12" i="60"/>
  <c r="N21" i="60"/>
  <c r="F21" i="60"/>
  <c r="H24" i="60"/>
  <c r="AR24" i="60"/>
  <c r="AR29" i="60"/>
  <c r="H29" i="60"/>
  <c r="N29" i="60"/>
  <c r="F29" i="60"/>
  <c r="AR23" i="60"/>
  <c r="H23" i="60"/>
  <c r="H14" i="60"/>
  <c r="AR14" i="60"/>
  <c r="F30" i="60"/>
  <c r="N30" i="60"/>
  <c r="F27" i="60"/>
  <c r="N27" i="60"/>
  <c r="N14" i="60"/>
  <c r="F14" i="60"/>
  <c r="AR13" i="60"/>
  <c r="H13" i="60"/>
  <c r="F26" i="60"/>
  <c r="N26" i="60"/>
  <c r="AR21" i="60"/>
  <c r="H21" i="60"/>
  <c r="H32" i="60"/>
  <c r="AR32" i="60"/>
  <c r="N24" i="60"/>
  <c r="F24" i="60"/>
  <c r="N15" i="60"/>
  <c r="F15" i="60"/>
  <c r="H18" i="60"/>
  <c r="AR18" i="60"/>
  <c r="AR15" i="60"/>
  <c r="H15" i="60"/>
  <c r="AR34" i="60"/>
  <c r="H34" i="60"/>
  <c r="H19" i="60"/>
  <c r="AR19" i="60"/>
  <c r="N25" i="60"/>
  <c r="F25" i="60"/>
  <c r="H25" i="60"/>
  <c r="AR25" i="60"/>
  <c r="N18" i="60"/>
  <c r="F18" i="60"/>
  <c r="N17" i="60"/>
  <c r="F17" i="60"/>
  <c r="AR26" i="60"/>
  <c r="H26" i="60"/>
  <c r="F32" i="60"/>
  <c r="N32" i="60"/>
  <c r="AR22" i="60"/>
  <c r="H22" i="60"/>
  <c r="N16" i="60"/>
  <c r="F16" i="60"/>
  <c r="N22" i="60"/>
  <c r="F22" i="60"/>
  <c r="H17" i="60"/>
  <c r="AR17" i="60"/>
  <c r="AA37" i="60"/>
  <c r="X37" i="60"/>
  <c r="AY37" i="60"/>
  <c r="U37" i="60"/>
  <c r="AV37" i="60"/>
  <c r="R37" i="60"/>
  <c r="AP37" i="60"/>
  <c r="AP40" i="60" s="1"/>
  <c r="AP41" i="60" s="1"/>
  <c r="L37" i="60"/>
  <c r="L40" i="60" s="1"/>
  <c r="L41" i="60" s="1"/>
  <c r="AM37" i="60"/>
  <c r="AS37" i="60"/>
  <c r="AJ37" i="60"/>
  <c r="AG37" i="60"/>
  <c r="AD37" i="60"/>
  <c r="O37" i="60"/>
  <c r="N36" i="60"/>
  <c r="F36" i="60"/>
  <c r="AR36" i="60"/>
  <c r="H36" i="60"/>
  <c r="BW37" i="27" l="1"/>
  <c r="E30" i="86"/>
  <c r="E38" i="86"/>
  <c r="E14" i="86"/>
  <c r="E28" i="86"/>
  <c r="E23" i="86"/>
  <c r="E32" i="86"/>
  <c r="E40" i="86"/>
  <c r="E20" i="86"/>
  <c r="E31" i="86"/>
  <c r="E41" i="86"/>
  <c r="E13" i="86"/>
  <c r="E12" i="86"/>
  <c r="AI34" i="86"/>
  <c r="E33" i="86"/>
  <c r="AI43" i="86"/>
  <c r="E24" i="86"/>
  <c r="K16" i="86"/>
  <c r="E36" i="86"/>
  <c r="E21" i="86"/>
  <c r="H43" i="86"/>
  <c r="E11" i="86"/>
  <c r="H25" i="86"/>
  <c r="E18" i="86"/>
  <c r="E22" i="86"/>
  <c r="E10" i="86"/>
  <c r="H16" i="86"/>
  <c r="AI25" i="86"/>
  <c r="K43" i="86"/>
  <c r="E39" i="86"/>
  <c r="E29" i="86"/>
  <c r="K34" i="86"/>
  <c r="K25" i="86"/>
  <c r="E37" i="86"/>
  <c r="AI16" i="86"/>
  <c r="E27" i="86"/>
  <c r="H34" i="86"/>
  <c r="BN38" i="41"/>
  <c r="AP35" i="41"/>
  <c r="AP37" i="41"/>
  <c r="E42" i="86"/>
  <c r="Y46" i="86"/>
  <c r="V23" i="86"/>
  <c r="X23" i="86" s="1"/>
  <c r="P20" i="86"/>
  <c r="R20" i="86" s="1"/>
  <c r="M23" i="86"/>
  <c r="O23" i="86" s="1"/>
  <c r="S22" i="86"/>
  <c r="U22" i="86" s="1"/>
  <c r="Y10" i="86"/>
  <c r="V28" i="86"/>
  <c r="X28" i="86" s="1"/>
  <c r="G11" i="86"/>
  <c r="AB37" i="86"/>
  <c r="AD37" i="86" s="1"/>
  <c r="J31" i="86"/>
  <c r="L31" i="86" s="1"/>
  <c r="G40" i="86"/>
  <c r="AB38" i="86"/>
  <c r="AD38" i="86" s="1"/>
  <c r="P32" i="86"/>
  <c r="R32" i="86" s="1"/>
  <c r="G28" i="86"/>
  <c r="V32" i="86"/>
  <c r="X32" i="86" s="1"/>
  <c r="S14" i="86"/>
  <c r="U14" i="86" s="1"/>
  <c r="V33" i="86"/>
  <c r="X33" i="86" s="1"/>
  <c r="P13" i="86"/>
  <c r="R13" i="86" s="1"/>
  <c r="AB28" i="86"/>
  <c r="AD28" i="86" s="1"/>
  <c r="J15" i="86"/>
  <c r="L15" i="86" s="1"/>
  <c r="Y40" i="86"/>
  <c r="AA40" i="86" s="1"/>
  <c r="Y12" i="86"/>
  <c r="AA12" i="86" s="1"/>
  <c r="AB30" i="86"/>
  <c r="AD30" i="86" s="1"/>
  <c r="P10" i="86"/>
  <c r="V30" i="86"/>
  <c r="X30" i="86" s="1"/>
  <c r="P30" i="86"/>
  <c r="R30" i="86" s="1"/>
  <c r="AB14" i="86"/>
  <c r="AD14" i="86" s="1"/>
  <c r="P29" i="86"/>
  <c r="R29" i="86" s="1"/>
  <c r="J14" i="86"/>
  <c r="L14" i="86" s="1"/>
  <c r="P23" i="86"/>
  <c r="R23" i="86" s="1"/>
  <c r="M21" i="86"/>
  <c r="O21" i="86" s="1"/>
  <c r="Y21" i="86"/>
  <c r="AA21" i="86" s="1"/>
  <c r="G19" i="86"/>
  <c r="Y27" i="86"/>
  <c r="P18" i="86"/>
  <c r="Y32" i="86"/>
  <c r="AA32" i="86" s="1"/>
  <c r="M37" i="86"/>
  <c r="O37" i="86" s="1"/>
  <c r="P33" i="86"/>
  <c r="R33" i="86" s="1"/>
  <c r="J10" i="86"/>
  <c r="G20" i="86"/>
  <c r="P40" i="86"/>
  <c r="R40" i="86" s="1"/>
  <c r="J19" i="86"/>
  <c r="L19" i="86" s="1"/>
  <c r="M24" i="86"/>
  <c r="O24" i="86" s="1"/>
  <c r="Y30" i="86"/>
  <c r="AA30" i="86" s="1"/>
  <c r="J37" i="86"/>
  <c r="L37" i="86" s="1"/>
  <c r="M33" i="86"/>
  <c r="O33" i="86" s="1"/>
  <c r="S28" i="86"/>
  <c r="U28" i="86" s="1"/>
  <c r="P37" i="86"/>
  <c r="R37" i="86" s="1"/>
  <c r="G14" i="86"/>
  <c r="G21" i="86"/>
  <c r="Y22" i="86"/>
  <c r="AA22" i="86" s="1"/>
  <c r="G23" i="86"/>
  <c r="AB23" i="86"/>
  <c r="AD23" i="86" s="1"/>
  <c r="G12" i="86"/>
  <c r="M20" i="86"/>
  <c r="O20" i="86" s="1"/>
  <c r="J28" i="86"/>
  <c r="L28" i="86" s="1"/>
  <c r="G29" i="86"/>
  <c r="J18" i="86"/>
  <c r="P38" i="86"/>
  <c r="R38" i="86" s="1"/>
  <c r="M38" i="86"/>
  <c r="O38" i="86" s="1"/>
  <c r="Y33" i="86"/>
  <c r="AA33" i="86" s="1"/>
  <c r="AB29" i="86"/>
  <c r="AD29" i="86" s="1"/>
  <c r="AB33" i="86"/>
  <c r="AD33" i="86" s="1"/>
  <c r="V13" i="86"/>
  <c r="X13" i="86" s="1"/>
  <c r="P27" i="86"/>
  <c r="AB12" i="86"/>
  <c r="AD12" i="86" s="1"/>
  <c r="M27" i="86"/>
  <c r="J12" i="86"/>
  <c r="L12" i="86" s="1"/>
  <c r="M28" i="86"/>
  <c r="O28" i="86" s="1"/>
  <c r="P12" i="86"/>
  <c r="R12" i="86" s="1"/>
  <c r="Y31" i="86"/>
  <c r="AA31" i="86" s="1"/>
  <c r="S10" i="86"/>
  <c r="M30" i="86"/>
  <c r="O30" i="86" s="1"/>
  <c r="J22" i="86"/>
  <c r="L22" i="86" s="1"/>
  <c r="Y39" i="86"/>
  <c r="AA39" i="86" s="1"/>
  <c r="V10" i="86"/>
  <c r="AB19" i="86"/>
  <c r="AD19" i="86" s="1"/>
  <c r="G38" i="86"/>
  <c r="M10" i="86"/>
  <c r="Y19" i="86"/>
  <c r="AA19" i="86" s="1"/>
  <c r="Y24" i="86"/>
  <c r="AA24" i="86" s="1"/>
  <c r="P14" i="86"/>
  <c r="R14" i="86" s="1"/>
  <c r="S15" i="86"/>
  <c r="U15" i="86" s="1"/>
  <c r="V21" i="86"/>
  <c r="X21" i="86" s="1"/>
  <c r="V29" i="86"/>
  <c r="X29" i="86" s="1"/>
  <c r="Y29" i="86"/>
  <c r="AA29" i="86" s="1"/>
  <c r="G10" i="86"/>
  <c r="J40" i="86"/>
  <c r="L40" i="86" s="1"/>
  <c r="J32" i="86"/>
  <c r="L32" i="86" s="1"/>
  <c r="G33" i="86"/>
  <c r="V11" i="86"/>
  <c r="X11" i="86" s="1"/>
  <c r="J39" i="86"/>
  <c r="L39" i="86" s="1"/>
  <c r="G22" i="86"/>
  <c r="G31" i="86"/>
  <c r="G18" i="86"/>
  <c r="G15" i="86"/>
  <c r="Y38" i="86"/>
  <c r="AA38" i="86" s="1"/>
  <c r="S39" i="86"/>
  <c r="U39" i="86" s="1"/>
  <c r="J24" i="86"/>
  <c r="L24" i="86" s="1"/>
  <c r="J38" i="86"/>
  <c r="L38" i="86" s="1"/>
  <c r="M18" i="86"/>
  <c r="S27" i="86"/>
  <c r="P21" i="86"/>
  <c r="R21" i="86" s="1"/>
  <c r="J11" i="86"/>
  <c r="L11" i="86" s="1"/>
  <c r="G32" i="86"/>
  <c r="S30" i="86"/>
  <c r="U30" i="86" s="1"/>
  <c r="Y20" i="86"/>
  <c r="AA20" i="86" s="1"/>
  <c r="S24" i="86"/>
  <c r="U24" i="86" s="1"/>
  <c r="M14" i="86"/>
  <c r="O14" i="86" s="1"/>
  <c r="Y15" i="86"/>
  <c r="AA15" i="86" s="1"/>
  <c r="J27" i="86"/>
  <c r="G27" i="86"/>
  <c r="Y11" i="86"/>
  <c r="AA11" i="86" s="1"/>
  <c r="S38" i="86"/>
  <c r="U38" i="86" s="1"/>
  <c r="S32" i="86"/>
  <c r="U32" i="86" s="1"/>
  <c r="S33" i="86"/>
  <c r="U33" i="86" s="1"/>
  <c r="AB40" i="86"/>
  <c r="AD40" i="86" s="1"/>
  <c r="S13" i="86"/>
  <c r="U13" i="86" s="1"/>
  <c r="S20" i="86"/>
  <c r="U20" i="86" s="1"/>
  <c r="J41" i="86"/>
  <c r="L41" i="86" s="1"/>
  <c r="P11" i="86"/>
  <c r="R11" i="86" s="1"/>
  <c r="AB31" i="86"/>
  <c r="AD31" i="86" s="1"/>
  <c r="Y28" i="86"/>
  <c r="AA28" i="86" s="1"/>
  <c r="S29" i="86"/>
  <c r="U29" i="86" s="1"/>
  <c r="M12" i="86"/>
  <c r="O12" i="86" s="1"/>
  <c r="M31" i="86"/>
  <c r="O31" i="86" s="1"/>
  <c r="J21" i="86"/>
  <c r="L21" i="86" s="1"/>
  <c r="P22" i="86"/>
  <c r="R22" i="86" s="1"/>
  <c r="V37" i="86"/>
  <c r="X37" i="86" s="1"/>
  <c r="S37" i="86"/>
  <c r="U37" i="86" s="1"/>
  <c r="J30" i="86"/>
  <c r="L30" i="86" s="1"/>
  <c r="J33" i="86"/>
  <c r="L33" i="86" s="1"/>
  <c r="AB24" i="86"/>
  <c r="AD24" i="86" s="1"/>
  <c r="V15" i="86"/>
  <c r="X15" i="86" s="1"/>
  <c r="P15" i="86"/>
  <c r="R15" i="86" s="1"/>
  <c r="AB15" i="86"/>
  <c r="AD15" i="86" s="1"/>
  <c r="AB11" i="86"/>
  <c r="AD11" i="86" s="1"/>
  <c r="V18" i="86"/>
  <c r="S19" i="86"/>
  <c r="U19" i="86" s="1"/>
  <c r="M32" i="86"/>
  <c r="O32" i="86" s="1"/>
  <c r="P31" i="86"/>
  <c r="R31" i="86" s="1"/>
  <c r="AB39" i="86"/>
  <c r="AD39" i="86" s="1"/>
  <c r="J13" i="86"/>
  <c r="L13" i="86" s="1"/>
  <c r="Y37" i="86"/>
  <c r="AA37" i="86" s="1"/>
  <c r="AB10" i="86"/>
  <c r="G13" i="86"/>
  <c r="V40" i="86"/>
  <c r="X40" i="86" s="1"/>
  <c r="P19" i="86"/>
  <c r="R19" i="86" s="1"/>
  <c r="V39" i="86"/>
  <c r="X39" i="86" s="1"/>
  <c r="M29" i="86"/>
  <c r="O29" i="86" s="1"/>
  <c r="S11" i="86"/>
  <c r="U11" i="86" s="1"/>
  <c r="Y14" i="86"/>
  <c r="AA14" i="86" s="1"/>
  <c r="AB32" i="86"/>
  <c r="AD32" i="86" s="1"/>
  <c r="Y18" i="86"/>
  <c r="AB22" i="86"/>
  <c r="AD22" i="86" s="1"/>
  <c r="V19" i="86"/>
  <c r="X19" i="86" s="1"/>
  <c r="AB21" i="86"/>
  <c r="AD21" i="86" s="1"/>
  <c r="AB20" i="86"/>
  <c r="AD20" i="86" s="1"/>
  <c r="G24" i="86"/>
  <c r="V12" i="86"/>
  <c r="X12" i="86" s="1"/>
  <c r="V14" i="86"/>
  <c r="X14" i="86" s="1"/>
  <c r="AB18" i="86"/>
  <c r="S40" i="86"/>
  <c r="U40" i="86" s="1"/>
  <c r="M15" i="86"/>
  <c r="O15" i="86" s="1"/>
  <c r="AB27" i="86"/>
  <c r="M40" i="86"/>
  <c r="O40" i="86" s="1"/>
  <c r="V31" i="86"/>
  <c r="X31" i="86" s="1"/>
  <c r="P39" i="86"/>
  <c r="R39" i="86" s="1"/>
  <c r="M22" i="86"/>
  <c r="O22" i="86" s="1"/>
  <c r="Y13" i="86"/>
  <c r="AA13" i="86" s="1"/>
  <c r="J20" i="86"/>
  <c r="L20" i="86" s="1"/>
  <c r="V22" i="86"/>
  <c r="X22" i="86" s="1"/>
  <c r="P28" i="86"/>
  <c r="R28" i="86" s="1"/>
  <c r="M19" i="86"/>
  <c r="O19" i="86" s="1"/>
  <c r="J29" i="86"/>
  <c r="L29" i="86" s="1"/>
  <c r="AB13" i="86"/>
  <c r="AD13" i="86" s="1"/>
  <c r="V24" i="86"/>
  <c r="X24" i="86" s="1"/>
  <c r="J23" i="86"/>
  <c r="L23" i="86" s="1"/>
  <c r="Y23" i="86"/>
  <c r="AA23" i="86" s="1"/>
  <c r="V20" i="86"/>
  <c r="X20" i="86" s="1"/>
  <c r="S12" i="86"/>
  <c r="U12" i="86" s="1"/>
  <c r="S31" i="86"/>
  <c r="U31" i="86" s="1"/>
  <c r="S21" i="86"/>
  <c r="U21" i="86" s="1"/>
  <c r="M13" i="86"/>
  <c r="O13" i="86" s="1"/>
  <c r="S23" i="86"/>
  <c r="U23" i="86" s="1"/>
  <c r="G30" i="86"/>
  <c r="M11" i="86"/>
  <c r="O11" i="86" s="1"/>
  <c r="V27" i="86"/>
  <c r="S18" i="86"/>
  <c r="G37" i="86"/>
  <c r="G39" i="86"/>
  <c r="V38" i="86"/>
  <c r="X38" i="86" s="1"/>
  <c r="M39" i="86"/>
  <c r="O39" i="86" s="1"/>
  <c r="P24" i="86"/>
  <c r="R24" i="86" s="1"/>
  <c r="G41" i="86"/>
  <c r="G36" i="86"/>
  <c r="M36" i="86"/>
  <c r="AB36" i="86"/>
  <c r="M41" i="86"/>
  <c r="O41" i="86" s="1"/>
  <c r="AB41" i="86"/>
  <c r="AD41" i="86" s="1"/>
  <c r="V36" i="86"/>
  <c r="P41" i="86"/>
  <c r="R41" i="86" s="1"/>
  <c r="Y41" i="86"/>
  <c r="AA41" i="86" s="1"/>
  <c r="J36" i="86"/>
  <c r="S41" i="86"/>
  <c r="U41" i="86" s="1"/>
  <c r="V41" i="86"/>
  <c r="X41" i="86" s="1"/>
  <c r="Y36" i="86"/>
  <c r="S36" i="86"/>
  <c r="P36" i="86"/>
  <c r="G46" i="86"/>
  <c r="J46" i="86"/>
  <c r="AB42" i="86"/>
  <c r="G42" i="86"/>
  <c r="J42" i="86"/>
  <c r="M42" i="86"/>
  <c r="V42" i="86"/>
  <c r="Y42" i="86"/>
  <c r="P42" i="86"/>
  <c r="S42" i="86"/>
  <c r="M46" i="86"/>
  <c r="S46" i="86"/>
  <c r="B36" i="18"/>
  <c r="C35" i="18"/>
  <c r="E35" i="18" s="1"/>
  <c r="G35" i="18" s="1"/>
  <c r="C35" i="65"/>
  <c r="E35" i="65" s="1"/>
  <c r="G35" i="65" s="1"/>
  <c r="B36" i="65"/>
  <c r="AB45" i="86"/>
  <c r="G45" i="86"/>
  <c r="S45" i="86"/>
  <c r="J45" i="86"/>
  <c r="Y45" i="86"/>
  <c r="V45" i="86"/>
  <c r="P45" i="86"/>
  <c r="M45" i="86"/>
  <c r="C34" i="42"/>
  <c r="E34" i="42" s="1"/>
  <c r="G34" i="42" s="1"/>
  <c r="B35" i="42"/>
  <c r="BN41" i="41"/>
  <c r="AP40" i="41"/>
  <c r="B35" i="57"/>
  <c r="B35" i="94"/>
  <c r="B35" i="107"/>
  <c r="B36" i="50"/>
  <c r="B36" i="48"/>
  <c r="C35" i="48"/>
  <c r="E35" i="48" s="1"/>
  <c r="G35" i="48" s="1"/>
  <c r="B36" i="24"/>
  <c r="C35" i="24"/>
  <c r="E35" i="24" s="1"/>
  <c r="G35" i="24" s="1"/>
  <c r="B35" i="109"/>
  <c r="B36" i="19"/>
  <c r="C35" i="19"/>
  <c r="E35" i="19" s="1"/>
  <c r="G35" i="19" s="1"/>
  <c r="B35" i="80"/>
  <c r="B35" i="112"/>
  <c r="B36" i="121"/>
  <c r="C35" i="121"/>
  <c r="E35" i="121" s="1"/>
  <c r="G35" i="121" s="1"/>
  <c r="C36" i="43"/>
  <c r="E36" i="43" s="1"/>
  <c r="G36" i="43" s="1"/>
  <c r="B37" i="43"/>
  <c r="B35" i="21"/>
  <c r="B35" i="111"/>
  <c r="B36" i="117"/>
  <c r="C35" i="117"/>
  <c r="E35" i="117" s="1"/>
  <c r="G35" i="117" s="1"/>
  <c r="B35" i="88"/>
  <c r="B35" i="85"/>
  <c r="C35" i="125"/>
  <c r="B36" i="125"/>
  <c r="E34" i="125"/>
  <c r="G34" i="125" s="1"/>
  <c r="B35" i="119"/>
  <c r="B35" i="67"/>
  <c r="C36" i="23"/>
  <c r="E36" i="23" s="1"/>
  <c r="G36" i="23" s="1"/>
  <c r="B37" i="23"/>
  <c r="C37" i="23" s="1"/>
  <c r="E37" i="23" s="1"/>
  <c r="G37" i="23" s="1"/>
  <c r="B35" i="124"/>
  <c r="C35" i="17"/>
  <c r="E35" i="17" s="1"/>
  <c r="G35" i="17" s="1"/>
  <c r="B36" i="17"/>
  <c r="B36" i="16"/>
  <c r="C35" i="16"/>
  <c r="E35" i="16" s="1"/>
  <c r="G35" i="16" s="1"/>
  <c r="B35" i="77"/>
  <c r="B36" i="53"/>
  <c r="C35" i="53"/>
  <c r="E35" i="53" s="1"/>
  <c r="G35" i="53" s="1"/>
  <c r="B35" i="61"/>
  <c r="C35" i="44"/>
  <c r="E35" i="44"/>
  <c r="B36" i="44"/>
  <c r="C36" i="66"/>
  <c r="E36" i="66" s="1"/>
  <c r="G36" i="66" s="1"/>
  <c r="B37" i="66"/>
  <c r="C37" i="11"/>
  <c r="B37" i="11" s="1"/>
  <c r="E37" i="11" s="1"/>
  <c r="G37" i="11" s="1"/>
  <c r="B36" i="11"/>
  <c r="E36" i="11" s="1"/>
  <c r="G36" i="11" s="1"/>
  <c r="C36" i="14"/>
  <c r="E36" i="14" s="1"/>
  <c r="G36" i="14" s="1"/>
  <c r="B37" i="14"/>
  <c r="P35" i="27" s="1"/>
  <c r="C36" i="64"/>
  <c r="E36" i="64" s="1"/>
  <c r="G36" i="64" s="1"/>
  <c r="B37" i="64"/>
  <c r="U37" i="27" s="1"/>
  <c r="Q46" i="86"/>
  <c r="R46" i="86" s="1"/>
  <c r="BQ37" i="27"/>
  <c r="AH37" i="27"/>
  <c r="C35" i="46"/>
  <c r="E35" i="46" s="1"/>
  <c r="G35" i="46" s="1"/>
  <c r="B36" i="46"/>
  <c r="E35" i="8"/>
  <c r="C36" i="8"/>
  <c r="B36" i="75"/>
  <c r="C35" i="75"/>
  <c r="B37" i="22"/>
  <c r="R35" i="27" s="1"/>
  <c r="C36" i="22"/>
  <c r="E36" i="22" s="1"/>
  <c r="G36" i="22" s="1"/>
  <c r="B35" i="95"/>
  <c r="B35" i="91"/>
  <c r="E45" i="86"/>
  <c r="T46" i="86"/>
  <c r="W46" i="86"/>
  <c r="X46" i="86" s="1"/>
  <c r="H46" i="86"/>
  <c r="N46" i="86"/>
  <c r="K46" i="86"/>
  <c r="AC46" i="86"/>
  <c r="AD46" i="86" s="1"/>
  <c r="Z46" i="86"/>
  <c r="C34" i="128"/>
  <c r="E34" i="128" s="1"/>
  <c r="G34" i="128" s="1"/>
  <c r="G39" i="128" s="1"/>
  <c r="G40" i="128" s="1"/>
  <c r="B35" i="128"/>
  <c r="C47" i="86"/>
  <c r="V47" i="86"/>
  <c r="S47" i="86"/>
  <c r="M47" i="86"/>
  <c r="G47" i="86"/>
  <c r="J47" i="86"/>
  <c r="AI47" i="86"/>
  <c r="AB47" i="86"/>
  <c r="Y47" i="86"/>
  <c r="P47" i="86"/>
  <c r="A38" i="27"/>
  <c r="AD37" i="27"/>
  <c r="AK37" i="27"/>
  <c r="AL37" i="27"/>
  <c r="AN37" i="27"/>
  <c r="AJ37" i="27"/>
  <c r="BS37" i="27"/>
  <c r="AB37" i="27"/>
  <c r="AC37" i="27"/>
  <c r="BR37" i="27"/>
  <c r="FP2" i="41"/>
  <c r="GB2" i="41"/>
  <c r="CF2" i="41"/>
  <c r="BD2" i="41"/>
  <c r="CZ2" i="41"/>
  <c r="GV2" i="41"/>
  <c r="AB2" i="41"/>
  <c r="P2" i="41"/>
  <c r="AN2" i="41"/>
  <c r="EZ2" i="41"/>
  <c r="EN2" i="41"/>
  <c r="FT2" i="41"/>
  <c r="DX2" i="41"/>
  <c r="X2" i="41"/>
  <c r="T2" i="41"/>
  <c r="CJ2" i="41"/>
  <c r="AZ2" i="41"/>
  <c r="BP2" i="41"/>
  <c r="EV2" i="41"/>
  <c r="AR2" i="41"/>
  <c r="CV2" i="41"/>
  <c r="DD2" i="41"/>
  <c r="DT2" i="41"/>
  <c r="AF2" i="41"/>
  <c r="DL2" i="41"/>
  <c r="BX2" i="41"/>
  <c r="L2" i="41"/>
  <c r="EJ2" i="41"/>
  <c r="DP2" i="41"/>
  <c r="EB2" i="41"/>
  <c r="AJ2" i="41"/>
  <c r="FX2" i="41"/>
  <c r="AV2" i="41"/>
  <c r="DH2" i="41"/>
  <c r="C33" i="60"/>
  <c r="C24" i="60"/>
  <c r="GJ2" i="41"/>
  <c r="CB2" i="41"/>
  <c r="BL2" i="41"/>
  <c r="GF2" i="41"/>
  <c r="H2" i="41"/>
  <c r="GZ2" i="41"/>
  <c r="BH2" i="41"/>
  <c r="C35" i="60"/>
  <c r="C28" i="60"/>
  <c r="C35" i="50"/>
  <c r="E35" i="50" s="1"/>
  <c r="G35" i="50" s="1"/>
  <c r="C34" i="110"/>
  <c r="E34" i="110" s="1"/>
  <c r="G34" i="110" s="1"/>
  <c r="B35" i="110"/>
  <c r="B35" i="71"/>
  <c r="C34" i="71"/>
  <c r="E34" i="71" s="1"/>
  <c r="G34" i="71" s="1"/>
  <c r="E34" i="11"/>
  <c r="G34" i="11" s="1"/>
  <c r="C34" i="94"/>
  <c r="E34" i="94" s="1"/>
  <c r="G34" i="94" s="1"/>
  <c r="B35" i="90"/>
  <c r="C34" i="90"/>
  <c r="E34" i="90" s="1"/>
  <c r="G34" i="90" s="1"/>
  <c r="B35" i="70"/>
  <c r="C34" i="70"/>
  <c r="E34" i="70" s="1"/>
  <c r="G34" i="70" s="1"/>
  <c r="C34" i="65"/>
  <c r="E34" i="65" s="1"/>
  <c r="G34" i="65" s="1"/>
  <c r="C33" i="69"/>
  <c r="E33" i="69" s="1"/>
  <c r="G33" i="69" s="1"/>
  <c r="B34" i="69"/>
  <c r="C34" i="104"/>
  <c r="E34" i="104" s="1"/>
  <c r="G34" i="104" s="1"/>
  <c r="B35" i="104"/>
  <c r="B35" i="84"/>
  <c r="C34" i="84"/>
  <c r="E34" i="84" s="1"/>
  <c r="G34" i="84" s="1"/>
  <c r="B35" i="76"/>
  <c r="C34" i="76"/>
  <c r="E34" i="76" s="1"/>
  <c r="G34" i="76" s="1"/>
  <c r="C34" i="111"/>
  <c r="E34" i="111" s="1"/>
  <c r="G34" i="111" s="1"/>
  <c r="C34" i="95"/>
  <c r="E34" i="95" s="1"/>
  <c r="G34" i="95" s="1"/>
  <c r="C33" i="38"/>
  <c r="E33" i="38" s="1"/>
  <c r="G33" i="38" s="1"/>
  <c r="B34" i="38"/>
  <c r="C34" i="107"/>
  <c r="E34" i="107" s="1"/>
  <c r="G34" i="107" s="1"/>
  <c r="C34" i="67"/>
  <c r="E34" i="67" s="1"/>
  <c r="G34" i="67" s="1"/>
  <c r="C34" i="80"/>
  <c r="E34" i="80" s="1"/>
  <c r="G34" i="80" s="1"/>
  <c r="C34" i="57"/>
  <c r="E34" i="57" s="1"/>
  <c r="G34" i="57" s="1"/>
  <c r="B34" i="73"/>
  <c r="C33" i="73"/>
  <c r="E33" i="73" s="1"/>
  <c r="G33" i="73" s="1"/>
  <c r="C34" i="21"/>
  <c r="E34" i="21" s="1"/>
  <c r="G34" i="21" s="1"/>
  <c r="C35" i="123"/>
  <c r="E35" i="123" s="1"/>
  <c r="G35" i="123" s="1"/>
  <c r="B36" i="123"/>
  <c r="C36" i="123" s="1"/>
  <c r="E36" i="123" s="1"/>
  <c r="G36" i="123" s="1"/>
  <c r="C34" i="61"/>
  <c r="E34" i="61" s="1"/>
  <c r="G34" i="61" s="1"/>
  <c r="C34" i="112"/>
  <c r="E34" i="112" s="1"/>
  <c r="G34" i="112" s="1"/>
  <c r="C34" i="124"/>
  <c r="E34" i="124" s="1"/>
  <c r="G34" i="124" s="1"/>
  <c r="B35" i="83"/>
  <c r="C34" i="83"/>
  <c r="E34" i="83" s="1"/>
  <c r="G34" i="83" s="1"/>
  <c r="C34" i="85"/>
  <c r="E34" i="85" s="1"/>
  <c r="G34" i="85" s="1"/>
  <c r="B35" i="25"/>
  <c r="C34" i="25"/>
  <c r="E34" i="25" s="1"/>
  <c r="G34" i="25" s="1"/>
  <c r="B35" i="96"/>
  <c r="C34" i="96"/>
  <c r="E34" i="96" s="1"/>
  <c r="G34" i="96" s="1"/>
  <c r="B35" i="81"/>
  <c r="C34" i="81"/>
  <c r="E34" i="81" s="1"/>
  <c r="G34" i="81" s="1"/>
  <c r="C34" i="88"/>
  <c r="E34" i="88" s="1"/>
  <c r="G34" i="88" s="1"/>
  <c r="C34" i="91"/>
  <c r="E34" i="91" s="1"/>
  <c r="G34" i="91" s="1"/>
  <c r="C34" i="3"/>
  <c r="E34" i="3" s="1"/>
  <c r="G34" i="3" s="1"/>
  <c r="B35" i="3"/>
  <c r="C34" i="36"/>
  <c r="E34" i="36" s="1"/>
  <c r="G34" i="36" s="1"/>
  <c r="B35" i="36"/>
  <c r="G34" i="44"/>
  <c r="G20" i="92"/>
  <c r="C21" i="92"/>
  <c r="C34" i="109"/>
  <c r="E34" i="109" s="1"/>
  <c r="G34" i="109" s="1"/>
  <c r="C34" i="119"/>
  <c r="E34" i="119" s="1"/>
  <c r="G34" i="119" s="1"/>
  <c r="G33" i="75"/>
  <c r="E34" i="75"/>
  <c r="E35" i="75" s="1"/>
  <c r="B35" i="51"/>
  <c r="C34" i="51"/>
  <c r="E34" i="51" s="1"/>
  <c r="G34" i="51" s="1"/>
  <c r="E34" i="23"/>
  <c r="G34" i="23" s="1"/>
  <c r="C21" i="93"/>
  <c r="G20" i="93"/>
  <c r="C34" i="82"/>
  <c r="E34" i="82" s="1"/>
  <c r="G34" i="82" s="1"/>
  <c r="B35" i="82"/>
  <c r="C34" i="75"/>
  <c r="C34" i="77"/>
  <c r="E34" i="77" s="1"/>
  <c r="G34" i="77" s="1"/>
  <c r="C32" i="60"/>
  <c r="C27" i="60"/>
  <c r="C29" i="60"/>
  <c r="C22" i="60"/>
  <c r="C34" i="60"/>
  <c r="C30" i="60"/>
  <c r="C31" i="60"/>
  <c r="C20" i="60"/>
  <c r="C26" i="60"/>
  <c r="C14" i="60"/>
  <c r="C25" i="60"/>
  <c r="C16" i="60"/>
  <c r="C13" i="60"/>
  <c r="C15" i="60"/>
  <c r="C12" i="60"/>
  <c r="C17" i="60"/>
  <c r="C23" i="60"/>
  <c r="C18" i="60"/>
  <c r="C19" i="60"/>
  <c r="C21" i="60"/>
  <c r="Q37" i="60"/>
  <c r="Q40" i="60" s="1"/>
  <c r="Q41" i="60" s="1"/>
  <c r="O40" i="60"/>
  <c r="O41" i="60" s="1"/>
  <c r="AF37" i="60"/>
  <c r="AF40" i="60" s="1"/>
  <c r="AF41" i="60" s="1"/>
  <c r="AD40" i="60"/>
  <c r="AD41" i="60" s="1"/>
  <c r="AI37" i="60"/>
  <c r="AI40" i="60" s="1"/>
  <c r="AI41" i="60" s="1"/>
  <c r="AG40" i="60"/>
  <c r="AG41" i="60" s="1"/>
  <c r="AL37" i="60"/>
  <c r="AL40" i="60" s="1"/>
  <c r="AL41" i="60" s="1"/>
  <c r="AJ40" i="60"/>
  <c r="AJ41" i="60" s="1"/>
  <c r="AU37" i="60"/>
  <c r="AU40" i="60" s="1"/>
  <c r="AU41" i="60" s="1"/>
  <c r="AS40" i="60"/>
  <c r="AS41" i="60" s="1"/>
  <c r="AO37" i="60"/>
  <c r="AO40" i="60" s="1"/>
  <c r="AO41" i="60" s="1"/>
  <c r="AM40" i="60"/>
  <c r="AM41" i="60" s="1"/>
  <c r="T37" i="60"/>
  <c r="T40" i="60" s="1"/>
  <c r="T41" i="60" s="1"/>
  <c r="R40" i="60"/>
  <c r="R41" i="60" s="1"/>
  <c r="AX37" i="60"/>
  <c r="AX40" i="60" s="1"/>
  <c r="AX41" i="60" s="1"/>
  <c r="AV40" i="60"/>
  <c r="AV41" i="60" s="1"/>
  <c r="W37" i="60"/>
  <c r="W40" i="60" s="1"/>
  <c r="W41" i="60" s="1"/>
  <c r="U40" i="60"/>
  <c r="U41" i="60" s="1"/>
  <c r="BA37" i="60"/>
  <c r="BA40" i="60" s="1"/>
  <c r="BA41" i="60" s="1"/>
  <c r="AY40" i="60"/>
  <c r="AY41" i="60" s="1"/>
  <c r="Z37" i="60"/>
  <c r="Z40" i="60" s="1"/>
  <c r="Z41" i="60" s="1"/>
  <c r="X40" i="60"/>
  <c r="X41" i="60" s="1"/>
  <c r="AC37" i="60"/>
  <c r="AC40" i="60" s="1"/>
  <c r="AC41" i="60" s="1"/>
  <c r="AA40" i="60"/>
  <c r="AA41" i="60" s="1"/>
  <c r="C36" i="60"/>
  <c r="F37" i="60"/>
  <c r="F40" i="60" s="1"/>
  <c r="F41" i="60" s="1"/>
  <c r="N37" i="60"/>
  <c r="N40" i="60" s="1"/>
  <c r="N41" i="60" s="1"/>
  <c r="H37" i="60"/>
  <c r="AR37" i="60"/>
  <c r="AR40" i="60" s="1"/>
  <c r="AR41" i="60" s="1"/>
  <c r="BW38" i="27" l="1"/>
  <c r="E34" i="86"/>
  <c r="E43" i="86"/>
  <c r="E16" i="86"/>
  <c r="H40" i="60"/>
  <c r="H41" i="60" s="1"/>
  <c r="E25" i="86"/>
  <c r="Y48" i="86"/>
  <c r="AB48" i="86"/>
  <c r="G34" i="86"/>
  <c r="S48" i="86"/>
  <c r="V34" i="86"/>
  <c r="S25" i="86"/>
  <c r="AB16" i="86"/>
  <c r="P48" i="86"/>
  <c r="AI48" i="86"/>
  <c r="AI53" i="86" s="1"/>
  <c r="S16" i="86"/>
  <c r="J34" i="86"/>
  <c r="J48" i="86"/>
  <c r="R36" i="86"/>
  <c r="P43" i="86"/>
  <c r="G48" i="86"/>
  <c r="U36" i="86"/>
  <c r="S43" i="86"/>
  <c r="AA36" i="86"/>
  <c r="Y43" i="86"/>
  <c r="G16" i="86"/>
  <c r="M34" i="86"/>
  <c r="Y16" i="86"/>
  <c r="AB34" i="86"/>
  <c r="P34" i="86"/>
  <c r="L36" i="86"/>
  <c r="J43" i="86"/>
  <c r="P16" i="86"/>
  <c r="AB25" i="86"/>
  <c r="S34" i="86"/>
  <c r="X36" i="86"/>
  <c r="V43" i="86"/>
  <c r="M25" i="86"/>
  <c r="M16" i="86"/>
  <c r="J16" i="86"/>
  <c r="AD36" i="86"/>
  <c r="AB43" i="86"/>
  <c r="V25" i="86"/>
  <c r="J25" i="86"/>
  <c r="V48" i="86"/>
  <c r="O36" i="86"/>
  <c r="M43" i="86"/>
  <c r="G43" i="86"/>
  <c r="V16" i="86"/>
  <c r="G25" i="86"/>
  <c r="P25" i="86"/>
  <c r="M48" i="86"/>
  <c r="Y25" i="86"/>
  <c r="Y34" i="86"/>
  <c r="HA16" i="41"/>
  <c r="HC16" i="41" s="1"/>
  <c r="GK18" i="41"/>
  <c r="GM18" i="41" s="1"/>
  <c r="GG17" i="41"/>
  <c r="GI17" i="41" s="1"/>
  <c r="GG37" i="41"/>
  <c r="GI37" i="41" s="1"/>
  <c r="CC26" i="41"/>
  <c r="CE26" i="41" s="1"/>
  <c r="CC35" i="41"/>
  <c r="CE35" i="41" s="1"/>
  <c r="HA25" i="41"/>
  <c r="HC25" i="41" s="1"/>
  <c r="BI36" i="41"/>
  <c r="BK36" i="41" s="1"/>
  <c r="GG18" i="41"/>
  <c r="GI18" i="41" s="1"/>
  <c r="CC36" i="41"/>
  <c r="CE36" i="41" s="1"/>
  <c r="GG36" i="41"/>
  <c r="GI36" i="41" s="1"/>
  <c r="CC34" i="41"/>
  <c r="CE34" i="41" s="1"/>
  <c r="GG19" i="41"/>
  <c r="GI19" i="41" s="1"/>
  <c r="GG26" i="41"/>
  <c r="GI26" i="41" s="1"/>
  <c r="BI25" i="41"/>
  <c r="BK25" i="41" s="1"/>
  <c r="CC28" i="41"/>
  <c r="CE28" i="41" s="1"/>
  <c r="CC27" i="41"/>
  <c r="CE27" i="41" s="1"/>
  <c r="GK34" i="41"/>
  <c r="GM34" i="41" s="1"/>
  <c r="HA28" i="41"/>
  <c r="HC28" i="41" s="1"/>
  <c r="GG15" i="41"/>
  <c r="GI15" i="41" s="1"/>
  <c r="BI15" i="41"/>
  <c r="BK15" i="41" s="1"/>
  <c r="GK16" i="41"/>
  <c r="GM16" i="41" s="1"/>
  <c r="BI19" i="41"/>
  <c r="BK19" i="41" s="1"/>
  <c r="GK26" i="41"/>
  <c r="GM26" i="41" s="1"/>
  <c r="HA26" i="41"/>
  <c r="HC26" i="41" s="1"/>
  <c r="HA15" i="41"/>
  <c r="HC15" i="41" s="1"/>
  <c r="HA34" i="41"/>
  <c r="HC34" i="41" s="1"/>
  <c r="GK17" i="41"/>
  <c r="GM17" i="41" s="1"/>
  <c r="HA17" i="41"/>
  <c r="HC17" i="41" s="1"/>
  <c r="GG34" i="41"/>
  <c r="GI34" i="41" s="1"/>
  <c r="GG35" i="41"/>
  <c r="GI35" i="41" s="1"/>
  <c r="CC15" i="41"/>
  <c r="CE15" i="41" s="1"/>
  <c r="CC25" i="41"/>
  <c r="CE25" i="41" s="1"/>
  <c r="GK27" i="41"/>
  <c r="GM27" i="41" s="1"/>
  <c r="GK36" i="41"/>
  <c r="GM36" i="41" s="1"/>
  <c r="HA27" i="41"/>
  <c r="HC27" i="41" s="1"/>
  <c r="HA36" i="41"/>
  <c r="HC36" i="41" s="1"/>
  <c r="CC18" i="41"/>
  <c r="CE18" i="41" s="1"/>
  <c r="BI26" i="41"/>
  <c r="BK26" i="41" s="1"/>
  <c r="GG33" i="41"/>
  <c r="GI33" i="41" s="1"/>
  <c r="BI35" i="41"/>
  <c r="BK35" i="41" s="1"/>
  <c r="BI18" i="41"/>
  <c r="BK18" i="41" s="1"/>
  <c r="BI37" i="41"/>
  <c r="BK37" i="41" s="1"/>
  <c r="GG27" i="41"/>
  <c r="GI27" i="41" s="1"/>
  <c r="GK37" i="41"/>
  <c r="GM37" i="41" s="1"/>
  <c r="BI28" i="41"/>
  <c r="BK28" i="41" s="1"/>
  <c r="BI27" i="41"/>
  <c r="BK27" i="41" s="1"/>
  <c r="GK15" i="41"/>
  <c r="GM15" i="41" s="1"/>
  <c r="GK28" i="41"/>
  <c r="GM28" i="41" s="1"/>
  <c r="GK33" i="41"/>
  <c r="GM33" i="41" s="1"/>
  <c r="BI17" i="41"/>
  <c r="BK17" i="41" s="1"/>
  <c r="CC17" i="41"/>
  <c r="CE17" i="41" s="1"/>
  <c r="BI16" i="41"/>
  <c r="BK16" i="41" s="1"/>
  <c r="CC16" i="41"/>
  <c r="CE16" i="41" s="1"/>
  <c r="GG25" i="41"/>
  <c r="GI25" i="41" s="1"/>
  <c r="HA37" i="41"/>
  <c r="HC37" i="41" s="1"/>
  <c r="GK35" i="41"/>
  <c r="GM35" i="41" s="1"/>
  <c r="HA18" i="41"/>
  <c r="HC18" i="41" s="1"/>
  <c r="HA33" i="41"/>
  <c r="HC33" i="41" s="1"/>
  <c r="BI33" i="41"/>
  <c r="BK33" i="41" s="1"/>
  <c r="CC19" i="41"/>
  <c r="CE19" i="41" s="1"/>
  <c r="CC37" i="41"/>
  <c r="CE37" i="41" s="1"/>
  <c r="HA19" i="41"/>
  <c r="HC19" i="41" s="1"/>
  <c r="HA35" i="41"/>
  <c r="HC35" i="41" s="1"/>
  <c r="BI34" i="41"/>
  <c r="BK34" i="41" s="1"/>
  <c r="GG28" i="41"/>
  <c r="GI28" i="41" s="1"/>
  <c r="CC33" i="41"/>
  <c r="CE33" i="41" s="1"/>
  <c r="GG16" i="41"/>
  <c r="GI16" i="41" s="1"/>
  <c r="GK19" i="41"/>
  <c r="GM19" i="41" s="1"/>
  <c r="GK25" i="41"/>
  <c r="GM25" i="41" s="1"/>
  <c r="AI54" i="86"/>
  <c r="U46" i="86"/>
  <c r="D46" i="86"/>
  <c r="D24" i="86"/>
  <c r="F24" i="86" s="1"/>
  <c r="I24" i="86"/>
  <c r="O10" i="86"/>
  <c r="O16" i="86" s="1"/>
  <c r="L10" i="86"/>
  <c r="L16" i="86" s="1"/>
  <c r="AA18" i="86"/>
  <c r="AA25" i="86" s="1"/>
  <c r="D31" i="86"/>
  <c r="F31" i="86" s="1"/>
  <c r="I31" i="86"/>
  <c r="D12" i="86"/>
  <c r="F12" i="86" s="1"/>
  <c r="I12" i="86"/>
  <c r="AA27" i="86"/>
  <c r="AA34" i="86" s="1"/>
  <c r="D28" i="86"/>
  <c r="F28" i="86" s="1"/>
  <c r="I28" i="86"/>
  <c r="L18" i="86"/>
  <c r="L25" i="86" s="1"/>
  <c r="I36" i="86"/>
  <c r="D36" i="86"/>
  <c r="F36" i="86" s="1"/>
  <c r="I22" i="86"/>
  <c r="D22" i="86"/>
  <c r="F22" i="86" s="1"/>
  <c r="D19" i="86"/>
  <c r="F19" i="86" s="1"/>
  <c r="I19" i="86"/>
  <c r="U18" i="86"/>
  <c r="U25" i="86" s="1"/>
  <c r="I14" i="86"/>
  <c r="D14" i="86"/>
  <c r="F14" i="86" s="1"/>
  <c r="I39" i="86"/>
  <c r="D39" i="86"/>
  <c r="F39" i="86" s="1"/>
  <c r="D11" i="86"/>
  <c r="F11" i="86" s="1"/>
  <c r="I11" i="86"/>
  <c r="I23" i="86"/>
  <c r="D23" i="86"/>
  <c r="F23" i="86" s="1"/>
  <c r="D37" i="86"/>
  <c r="F37" i="86" s="1"/>
  <c r="I37" i="86"/>
  <c r="I21" i="86"/>
  <c r="D21" i="86"/>
  <c r="F21" i="86" s="1"/>
  <c r="O46" i="86"/>
  <c r="D10" i="86"/>
  <c r="I10" i="86"/>
  <c r="O27" i="86"/>
  <c r="O34" i="86" s="1"/>
  <c r="I38" i="86"/>
  <c r="D38" i="86"/>
  <c r="F38" i="86" s="1"/>
  <c r="U10" i="86"/>
  <c r="U16" i="86" s="1"/>
  <c r="I46" i="86"/>
  <c r="I30" i="86"/>
  <c r="D30" i="86"/>
  <c r="F30" i="86" s="1"/>
  <c r="I13" i="86"/>
  <c r="D13" i="86"/>
  <c r="F13" i="86" s="1"/>
  <c r="AA10" i="86"/>
  <c r="AA16" i="86" s="1"/>
  <c r="X18" i="86"/>
  <c r="X25" i="86" s="1"/>
  <c r="D29" i="86"/>
  <c r="F29" i="86" s="1"/>
  <c r="I29" i="86"/>
  <c r="I33" i="86"/>
  <c r="D33" i="86"/>
  <c r="F33" i="86" s="1"/>
  <c r="AD27" i="86"/>
  <c r="AD34" i="86" s="1"/>
  <c r="AD10" i="86"/>
  <c r="AD16" i="86" s="1"/>
  <c r="I32" i="86"/>
  <c r="D32" i="86"/>
  <c r="F32" i="86" s="1"/>
  <c r="R27" i="86"/>
  <c r="R34" i="86" s="1"/>
  <c r="I20" i="86"/>
  <c r="D20" i="86"/>
  <c r="F20" i="86" s="1"/>
  <c r="L27" i="86"/>
  <c r="L34" i="86" s="1"/>
  <c r="R10" i="86"/>
  <c r="R16" i="86" s="1"/>
  <c r="D18" i="86"/>
  <c r="I18" i="86"/>
  <c r="D27" i="86"/>
  <c r="I27" i="86"/>
  <c r="D15" i="86"/>
  <c r="F15" i="86" s="1"/>
  <c r="I15" i="86"/>
  <c r="I41" i="86"/>
  <c r="D41" i="86"/>
  <c r="F41" i="86" s="1"/>
  <c r="L46" i="86"/>
  <c r="AD18" i="86"/>
  <c r="AD25" i="86" s="1"/>
  <c r="U27" i="86"/>
  <c r="U34" i="86" s="1"/>
  <c r="X10" i="86"/>
  <c r="X16" i="86" s="1"/>
  <c r="R18" i="86"/>
  <c r="R25" i="86" s="1"/>
  <c r="I40" i="86"/>
  <c r="D40" i="86"/>
  <c r="F40" i="86" s="1"/>
  <c r="X27" i="86"/>
  <c r="X34" i="86" s="1"/>
  <c r="O18" i="86"/>
  <c r="O25" i="86" s="1"/>
  <c r="U42" i="86"/>
  <c r="AA42" i="86"/>
  <c r="O42" i="86"/>
  <c r="AD42" i="86"/>
  <c r="R42" i="86"/>
  <c r="X42" i="86"/>
  <c r="L42" i="86"/>
  <c r="I42" i="86"/>
  <c r="D42" i="86"/>
  <c r="R45" i="86"/>
  <c r="P54" i="86"/>
  <c r="X45" i="86"/>
  <c r="V54" i="86"/>
  <c r="AA45" i="86"/>
  <c r="Y54" i="86"/>
  <c r="L45" i="86"/>
  <c r="J54" i="86"/>
  <c r="U45" i="86"/>
  <c r="S54" i="86"/>
  <c r="G54" i="86"/>
  <c r="AD45" i="86"/>
  <c r="AB54" i="86"/>
  <c r="O45" i="86"/>
  <c r="M54" i="86"/>
  <c r="B37" i="18"/>
  <c r="S36" i="27" s="1"/>
  <c r="BQ41" i="41" s="1"/>
  <c r="BS41" i="41" s="1"/>
  <c r="C36" i="18"/>
  <c r="E36" i="18" s="1"/>
  <c r="G36" i="18" s="1"/>
  <c r="C36" i="65"/>
  <c r="E36" i="65" s="1"/>
  <c r="G36" i="65" s="1"/>
  <c r="D45" i="86"/>
  <c r="I45" i="86"/>
  <c r="B36" i="42"/>
  <c r="C35" i="42"/>
  <c r="E35" i="42" s="1"/>
  <c r="G35" i="42" s="1"/>
  <c r="BI40" i="41"/>
  <c r="BK40" i="41" s="1"/>
  <c r="U40" i="41"/>
  <c r="W40" i="41" s="1"/>
  <c r="M40" i="41"/>
  <c r="O40" i="41" s="1"/>
  <c r="CC31" i="41"/>
  <c r="CE31" i="41" s="1"/>
  <c r="CC41" i="41"/>
  <c r="CE41" i="41" s="1"/>
  <c r="BI31" i="41"/>
  <c r="BK31" i="41" s="1"/>
  <c r="GG31" i="41"/>
  <c r="GI31" i="41" s="1"/>
  <c r="GK40" i="41"/>
  <c r="GM40" i="41" s="1"/>
  <c r="HA31" i="41"/>
  <c r="HC31" i="41" s="1"/>
  <c r="GG41" i="41"/>
  <c r="GI41" i="41" s="1"/>
  <c r="CC40" i="41"/>
  <c r="CE40" i="41" s="1"/>
  <c r="HA41" i="41"/>
  <c r="HC41" i="41" s="1"/>
  <c r="HA40" i="41"/>
  <c r="HC40" i="41" s="1"/>
  <c r="GK41" i="41"/>
  <c r="GM41" i="41" s="1"/>
  <c r="BI41" i="41"/>
  <c r="BK41" i="41" s="1"/>
  <c r="GK31" i="41"/>
  <c r="GM31" i="41" s="1"/>
  <c r="GG40" i="41"/>
  <c r="GI40" i="41" s="1"/>
  <c r="BM42" i="41"/>
  <c r="BO42" i="41" s="1"/>
  <c r="N36" i="27"/>
  <c r="I41" i="41" s="1"/>
  <c r="K41" i="41" s="1"/>
  <c r="CC32" i="41"/>
  <c r="CE32" i="41" s="1"/>
  <c r="GG22" i="41"/>
  <c r="GI22" i="41" s="1"/>
  <c r="HA42" i="41"/>
  <c r="HC42" i="41" s="1"/>
  <c r="GK32" i="41"/>
  <c r="GM32" i="41" s="1"/>
  <c r="HA32" i="41"/>
  <c r="HC32" i="41" s="1"/>
  <c r="GG23" i="41"/>
  <c r="GI23" i="41" s="1"/>
  <c r="GK42" i="41"/>
  <c r="GM42" i="41" s="1"/>
  <c r="HA22" i="41"/>
  <c r="HC22" i="41" s="1"/>
  <c r="CC23" i="41"/>
  <c r="CE23" i="41" s="1"/>
  <c r="CC14" i="41"/>
  <c r="CE14" i="41" s="1"/>
  <c r="CC24" i="41"/>
  <c r="CE24" i="41" s="1"/>
  <c r="BI42" i="41"/>
  <c r="BK42" i="41" s="1"/>
  <c r="GG42" i="41"/>
  <c r="GI42" i="41" s="1"/>
  <c r="BI32" i="41"/>
  <c r="BK32" i="41" s="1"/>
  <c r="GG24" i="41"/>
  <c r="GI24" i="41" s="1"/>
  <c r="GK24" i="41"/>
  <c r="GM24" i="41" s="1"/>
  <c r="GK23" i="41"/>
  <c r="GM23" i="41" s="1"/>
  <c r="BI24" i="41"/>
  <c r="BK24" i="41" s="1"/>
  <c r="CC42" i="41"/>
  <c r="CE42" i="41" s="1"/>
  <c r="CC22" i="41"/>
  <c r="CE22" i="41" s="1"/>
  <c r="GK22" i="41"/>
  <c r="GM22" i="41" s="1"/>
  <c r="HA23" i="41"/>
  <c r="HC23" i="41" s="1"/>
  <c r="GG32" i="41"/>
  <c r="GI32" i="41" s="1"/>
  <c r="HA24" i="41"/>
  <c r="HC24" i="41" s="1"/>
  <c r="N35" i="27"/>
  <c r="I40" i="41" s="1"/>
  <c r="K40" i="41" s="1"/>
  <c r="E35" i="125"/>
  <c r="G35" i="125" s="1"/>
  <c r="B37" i="16"/>
  <c r="W35" i="27" s="1"/>
  <c r="AK40" i="41" s="1"/>
  <c r="AM40" i="41" s="1"/>
  <c r="C36" i="16"/>
  <c r="E36" i="16" s="1"/>
  <c r="G36" i="16" s="1"/>
  <c r="B36" i="85"/>
  <c r="C35" i="85"/>
  <c r="E35" i="85" s="1"/>
  <c r="G35" i="85" s="1"/>
  <c r="C36" i="117"/>
  <c r="E36" i="117" s="1"/>
  <c r="G36" i="117" s="1"/>
  <c r="B37" i="117"/>
  <c r="C36" i="24"/>
  <c r="E36" i="24" s="1"/>
  <c r="G36" i="24" s="1"/>
  <c r="B37" i="24"/>
  <c r="V38" i="27" s="1"/>
  <c r="B36" i="109"/>
  <c r="C35" i="109"/>
  <c r="E35" i="109" s="1"/>
  <c r="G35" i="109" s="1"/>
  <c r="B36" i="67"/>
  <c r="C35" i="67"/>
  <c r="E35" i="67" s="1"/>
  <c r="G35" i="67" s="1"/>
  <c r="C35" i="111"/>
  <c r="E35" i="111" s="1"/>
  <c r="G35" i="111" s="1"/>
  <c r="B36" i="111"/>
  <c r="C36" i="48"/>
  <c r="E36" i="48" s="1"/>
  <c r="G36" i="48" s="1"/>
  <c r="B37" i="48"/>
  <c r="P37" i="27"/>
  <c r="C36" i="50"/>
  <c r="E36" i="50" s="1"/>
  <c r="G36" i="50" s="1"/>
  <c r="B37" i="50"/>
  <c r="B38" i="50" s="1"/>
  <c r="C38" i="50" s="1"/>
  <c r="E38" i="50" s="1"/>
  <c r="G38" i="50" s="1"/>
  <c r="B37" i="17"/>
  <c r="O8" i="27" s="1"/>
  <c r="CS5" i="41" s="1"/>
  <c r="C36" i="17"/>
  <c r="E36" i="17" s="1"/>
  <c r="G36" i="17" s="1"/>
  <c r="B35" i="38"/>
  <c r="C35" i="119"/>
  <c r="E35" i="119" s="1"/>
  <c r="G35" i="119" s="1"/>
  <c r="B36" i="119"/>
  <c r="B37" i="119" s="1"/>
  <c r="C37" i="119" s="1"/>
  <c r="E37" i="119" s="1"/>
  <c r="G37" i="119" s="1"/>
  <c r="B36" i="94"/>
  <c r="C35" i="94"/>
  <c r="E35" i="94" s="1"/>
  <c r="G35" i="94" s="1"/>
  <c r="C36" i="121"/>
  <c r="E36" i="121" s="1"/>
  <c r="G36" i="121" s="1"/>
  <c r="B37" i="121"/>
  <c r="BF35" i="27" s="1"/>
  <c r="EW40" i="41" s="1"/>
  <c r="EY40" i="41" s="1"/>
  <c r="C35" i="57"/>
  <c r="E35" i="57" s="1"/>
  <c r="G35" i="57" s="1"/>
  <c r="B36" i="57"/>
  <c r="B36" i="88"/>
  <c r="C35" i="88"/>
  <c r="E35" i="88" s="1"/>
  <c r="G35" i="88" s="1"/>
  <c r="B36" i="124"/>
  <c r="C35" i="124"/>
  <c r="E35" i="124" s="1"/>
  <c r="G35" i="124" s="1"/>
  <c r="B36" i="21"/>
  <c r="C35" i="21"/>
  <c r="E35" i="21" s="1"/>
  <c r="G35" i="21" s="1"/>
  <c r="B36" i="107"/>
  <c r="C35" i="107"/>
  <c r="E35" i="107" s="1"/>
  <c r="G35" i="107" s="1"/>
  <c r="B38" i="43"/>
  <c r="C37" i="43"/>
  <c r="E37" i="43" s="1"/>
  <c r="G37" i="43" s="1"/>
  <c r="B36" i="112"/>
  <c r="C35" i="112"/>
  <c r="E35" i="112" s="1"/>
  <c r="G35" i="112" s="1"/>
  <c r="B37" i="19"/>
  <c r="C37" i="19" s="1"/>
  <c r="E37" i="19" s="1"/>
  <c r="G37" i="19" s="1"/>
  <c r="C36" i="19"/>
  <c r="E36" i="19" s="1"/>
  <c r="G36" i="19" s="1"/>
  <c r="N37" i="27"/>
  <c r="I42" i="41" s="1"/>
  <c r="K42" i="41" s="1"/>
  <c r="C36" i="125"/>
  <c r="B37" i="125"/>
  <c r="BG38" i="27" s="1"/>
  <c r="C35" i="80"/>
  <c r="E35" i="80" s="1"/>
  <c r="G35" i="80" s="1"/>
  <c r="B36" i="80"/>
  <c r="B36" i="77"/>
  <c r="B37" i="77" s="1"/>
  <c r="C37" i="77" s="1"/>
  <c r="E37" i="77" s="1"/>
  <c r="G37" i="77" s="1"/>
  <c r="C35" i="77"/>
  <c r="E35" i="77" s="1"/>
  <c r="G35" i="77" s="1"/>
  <c r="U35" i="27"/>
  <c r="AC40" i="41" s="1"/>
  <c r="AE40" i="41" s="1"/>
  <c r="C36" i="53"/>
  <c r="E36" i="53" s="1"/>
  <c r="G36" i="53" s="1"/>
  <c r="B37" i="53"/>
  <c r="C37" i="53" s="1"/>
  <c r="E37" i="53" s="1"/>
  <c r="G37" i="53" s="1"/>
  <c r="G35" i="44"/>
  <c r="C35" i="61"/>
  <c r="E35" i="61" s="1"/>
  <c r="G35" i="61" s="1"/>
  <c r="B36" i="61"/>
  <c r="C35" i="91"/>
  <c r="E35" i="91" s="1"/>
  <c r="G35" i="91" s="1"/>
  <c r="B36" i="91"/>
  <c r="E46" i="86"/>
  <c r="C37" i="22"/>
  <c r="E37" i="22" s="1"/>
  <c r="G37" i="22" s="1"/>
  <c r="R36" i="27"/>
  <c r="U41" i="41" s="1"/>
  <c r="W41" i="41" s="1"/>
  <c r="R37" i="27"/>
  <c r="C37" i="14"/>
  <c r="E37" i="14" s="1"/>
  <c r="G37" i="14" s="1"/>
  <c r="P36" i="27"/>
  <c r="M41" i="41" s="1"/>
  <c r="O41" i="41" s="1"/>
  <c r="BQ38" i="27"/>
  <c r="AH38" i="27"/>
  <c r="C36" i="75"/>
  <c r="B37" i="75"/>
  <c r="C37" i="75" s="1"/>
  <c r="B36" i="95"/>
  <c r="C35" i="95"/>
  <c r="E35" i="95" s="1"/>
  <c r="G35" i="95" s="1"/>
  <c r="AR37" i="27"/>
  <c r="C37" i="8"/>
  <c r="E37" i="8" s="1"/>
  <c r="E36" i="8"/>
  <c r="AR36" i="27"/>
  <c r="CW41" i="41" s="1"/>
  <c r="CY41" i="41" s="1"/>
  <c r="C37" i="64"/>
  <c r="E37" i="64" s="1"/>
  <c r="G37" i="64" s="1"/>
  <c r="U36" i="27"/>
  <c r="AC41" i="41" s="1"/>
  <c r="AE41" i="41" s="1"/>
  <c r="C37" i="66"/>
  <c r="E37" i="66" s="1"/>
  <c r="G37" i="66" s="1"/>
  <c r="B38" i="66"/>
  <c r="BU38" i="27" s="1"/>
  <c r="E36" i="75"/>
  <c r="G35" i="75"/>
  <c r="B37" i="46"/>
  <c r="BK38" i="27" s="1"/>
  <c r="C36" i="46"/>
  <c r="E36" i="46" s="1"/>
  <c r="G36" i="46" s="1"/>
  <c r="C36" i="44"/>
  <c r="E36" i="44"/>
  <c r="B37" i="44"/>
  <c r="AV36" i="27" s="1"/>
  <c r="DM41" i="41" s="1"/>
  <c r="DO41" i="41" s="1"/>
  <c r="AR35" i="27"/>
  <c r="CW40" i="41" s="1"/>
  <c r="CY40" i="41" s="1"/>
  <c r="Z47" i="86"/>
  <c r="Z54" i="86" s="1"/>
  <c r="N47" i="86"/>
  <c r="O47" i="86" s="1"/>
  <c r="K47" i="86"/>
  <c r="K48" i="86" s="1"/>
  <c r="Q47" i="86"/>
  <c r="R47" i="86" s="1"/>
  <c r="H47" i="86"/>
  <c r="I47" i="86" s="1"/>
  <c r="AA46" i="86"/>
  <c r="T47" i="86"/>
  <c r="T54" i="86" s="1"/>
  <c r="B36" i="128"/>
  <c r="C35" i="128"/>
  <c r="E35" i="128" s="1"/>
  <c r="G35" i="128" s="1"/>
  <c r="W47" i="86"/>
  <c r="W54" i="86" s="1"/>
  <c r="AC47" i="86"/>
  <c r="AC48" i="86" s="1"/>
  <c r="D47" i="86"/>
  <c r="U38" i="27"/>
  <c r="AN38" i="27"/>
  <c r="AN40" i="27" s="1"/>
  <c r="P38" i="27"/>
  <c r="AL38" i="27"/>
  <c r="AL40" i="27" s="1"/>
  <c r="R38" i="27"/>
  <c r="AK38" i="27"/>
  <c r="AK40" i="27" s="1"/>
  <c r="AJ38" i="27"/>
  <c r="AJ40" i="27" s="1"/>
  <c r="AB38" i="27"/>
  <c r="AR38" i="27"/>
  <c r="AD38" i="27"/>
  <c r="BS38" i="27"/>
  <c r="BR38" i="27"/>
  <c r="N38" i="27"/>
  <c r="AC38" i="27"/>
  <c r="AC40" i="27" s="1"/>
  <c r="E33" i="60"/>
  <c r="E24" i="60"/>
  <c r="E35" i="60"/>
  <c r="G39" i="123"/>
  <c r="G40" i="123" s="1"/>
  <c r="E12" i="60"/>
  <c r="E15" i="60"/>
  <c r="E13" i="60"/>
  <c r="E16" i="60"/>
  <c r="E25" i="60"/>
  <c r="E14" i="60"/>
  <c r="E17" i="60"/>
  <c r="E26" i="60"/>
  <c r="E20" i="60"/>
  <c r="E31" i="60"/>
  <c r="E30" i="60"/>
  <c r="E36" i="60"/>
  <c r="E34" i="60"/>
  <c r="E28" i="60"/>
  <c r="E22" i="60"/>
  <c r="E29" i="60"/>
  <c r="E27" i="60"/>
  <c r="E23" i="60"/>
  <c r="E32" i="60"/>
  <c r="E21" i="60"/>
  <c r="E19" i="60"/>
  <c r="E18" i="60"/>
  <c r="B36" i="96"/>
  <c r="C35" i="96"/>
  <c r="E35" i="96" s="1"/>
  <c r="G35" i="96" s="1"/>
  <c r="C35" i="70"/>
  <c r="E35" i="70" s="1"/>
  <c r="G35" i="70" s="1"/>
  <c r="B36" i="70"/>
  <c r="B36" i="81"/>
  <c r="C35" i="81"/>
  <c r="E35" i="81" s="1"/>
  <c r="G35" i="81" s="1"/>
  <c r="C35" i="51"/>
  <c r="E35" i="51" s="1"/>
  <c r="G35" i="51" s="1"/>
  <c r="B36" i="51"/>
  <c r="B36" i="82"/>
  <c r="C35" i="82"/>
  <c r="E35" i="82" s="1"/>
  <c r="G35" i="82" s="1"/>
  <c r="C35" i="90"/>
  <c r="E35" i="90" s="1"/>
  <c r="G35" i="90" s="1"/>
  <c r="B36" i="90"/>
  <c r="B36" i="25"/>
  <c r="C35" i="25"/>
  <c r="E35" i="25" s="1"/>
  <c r="G35" i="25" s="1"/>
  <c r="C35" i="76"/>
  <c r="E35" i="76" s="1"/>
  <c r="G35" i="76" s="1"/>
  <c r="B36" i="76"/>
  <c r="E21" i="93"/>
  <c r="B21" i="93"/>
  <c r="B36" i="84"/>
  <c r="C35" i="84"/>
  <c r="E35" i="84" s="1"/>
  <c r="G35" i="84" s="1"/>
  <c r="B36" i="36"/>
  <c r="C35" i="36"/>
  <c r="E35" i="36" s="1"/>
  <c r="G35" i="36" s="1"/>
  <c r="B35" i="73"/>
  <c r="C34" i="73"/>
  <c r="E34" i="73" s="1"/>
  <c r="G34" i="73" s="1"/>
  <c r="B36" i="104"/>
  <c r="C35" i="104"/>
  <c r="E35" i="104" s="1"/>
  <c r="G35" i="104" s="1"/>
  <c r="C35" i="3"/>
  <c r="E35" i="3" s="1"/>
  <c r="G35" i="3" s="1"/>
  <c r="B36" i="3"/>
  <c r="B36" i="110"/>
  <c r="C35" i="110"/>
  <c r="E35" i="110" s="1"/>
  <c r="G35" i="110" s="1"/>
  <c r="B36" i="83"/>
  <c r="C35" i="83"/>
  <c r="E35" i="83" s="1"/>
  <c r="G35" i="83" s="1"/>
  <c r="C34" i="38"/>
  <c r="E34" i="38" s="1"/>
  <c r="G34" i="38" s="1"/>
  <c r="G34" i="75"/>
  <c r="E21" i="92"/>
  <c r="B21" i="92"/>
  <c r="G40" i="48"/>
  <c r="G41" i="48" s="1"/>
  <c r="B35" i="69"/>
  <c r="C34" i="69"/>
  <c r="E34" i="69" s="1"/>
  <c r="G34" i="69" s="1"/>
  <c r="C35" i="71"/>
  <c r="E35" i="71" s="1"/>
  <c r="G35" i="71" s="1"/>
  <c r="B36" i="71"/>
  <c r="C37" i="60"/>
  <c r="AH46" i="86" s="1"/>
  <c r="AJ46" i="86" s="1"/>
  <c r="AH27" i="86" l="1"/>
  <c r="AJ27" i="86" s="1"/>
  <c r="AH13" i="86"/>
  <c r="AJ13" i="86" s="1"/>
  <c r="AH21" i="86"/>
  <c r="AJ21" i="86" s="1"/>
  <c r="AH19" i="86"/>
  <c r="AJ19" i="86" s="1"/>
  <c r="AH22" i="86"/>
  <c r="AJ22" i="86" s="1"/>
  <c r="AH15" i="86"/>
  <c r="AJ15" i="86" s="1"/>
  <c r="AH20" i="86"/>
  <c r="AJ20" i="86" s="1"/>
  <c r="AH14" i="86"/>
  <c r="AJ14" i="86" s="1"/>
  <c r="AH40" i="86"/>
  <c r="AJ40" i="86" s="1"/>
  <c r="AH12" i="86"/>
  <c r="AJ12" i="86" s="1"/>
  <c r="AH23" i="86"/>
  <c r="AJ23" i="86" s="1"/>
  <c r="AH29" i="86"/>
  <c r="AJ29" i="86" s="1"/>
  <c r="AH47" i="86"/>
  <c r="AJ47" i="86" s="1"/>
  <c r="AH42" i="86"/>
  <c r="AJ42" i="86" s="1"/>
  <c r="AH31" i="86"/>
  <c r="AJ31" i="86" s="1"/>
  <c r="AH11" i="86"/>
  <c r="AJ11" i="86" s="1"/>
  <c r="AH24" i="86"/>
  <c r="AJ24" i="86" s="1"/>
  <c r="AH38" i="86"/>
  <c r="AJ38" i="86" s="1"/>
  <c r="AH30" i="86"/>
  <c r="AJ30" i="86" s="1"/>
  <c r="AH41" i="86"/>
  <c r="AJ41" i="86" s="1"/>
  <c r="AH32" i="86"/>
  <c r="AJ32" i="86" s="1"/>
  <c r="AH37" i="86"/>
  <c r="AJ37" i="86" s="1"/>
  <c r="AH33" i="86"/>
  <c r="AJ33" i="86" s="1"/>
  <c r="AH39" i="86"/>
  <c r="AJ39" i="86" s="1"/>
  <c r="AH10" i="86"/>
  <c r="AH45" i="86"/>
  <c r="AJ45" i="86" s="1"/>
  <c r="AH36" i="86"/>
  <c r="AH18" i="86"/>
  <c r="U43" i="86"/>
  <c r="AH28" i="86"/>
  <c r="AJ28" i="86" s="1"/>
  <c r="K43" i="41"/>
  <c r="HC38" i="41"/>
  <c r="CE29" i="41"/>
  <c r="CE43" i="41"/>
  <c r="GM43" i="41"/>
  <c r="L43" i="86"/>
  <c r="BK43" i="41"/>
  <c r="GI38" i="41"/>
  <c r="GI43" i="41"/>
  <c r="BK38" i="41"/>
  <c r="CE20" i="41"/>
  <c r="CE46" i="41"/>
  <c r="HC29" i="41"/>
  <c r="GM29" i="41"/>
  <c r="GI29" i="41"/>
  <c r="HC43" i="41"/>
  <c r="CE38" i="41"/>
  <c r="GM38" i="41"/>
  <c r="BO43" i="41"/>
  <c r="BO45" i="41" s="1"/>
  <c r="BO46" i="41"/>
  <c r="O43" i="86"/>
  <c r="X43" i="86"/>
  <c r="R43" i="86"/>
  <c r="AD43" i="86"/>
  <c r="AA43" i="86"/>
  <c r="R48" i="86"/>
  <c r="Q48" i="86"/>
  <c r="Q53" i="86" s="1"/>
  <c r="I48" i="86"/>
  <c r="GG43" i="41"/>
  <c r="D48" i="86"/>
  <c r="W48" i="86"/>
  <c r="W53" i="86" s="1"/>
  <c r="I34" i="86"/>
  <c r="I25" i="86"/>
  <c r="O48" i="86"/>
  <c r="T48" i="86"/>
  <c r="T53" i="86" s="1"/>
  <c r="I16" i="86"/>
  <c r="Z48" i="86"/>
  <c r="Z53" i="86" s="1"/>
  <c r="I43" i="86"/>
  <c r="H48" i="86"/>
  <c r="H53" i="86" s="1"/>
  <c r="AC53" i="86"/>
  <c r="K53" i="86"/>
  <c r="N48" i="86"/>
  <c r="N53" i="86" s="1"/>
  <c r="HA43" i="41"/>
  <c r="CC43" i="41"/>
  <c r="GK38" i="41"/>
  <c r="CC46" i="41"/>
  <c r="HA38" i="41"/>
  <c r="HA29" i="41"/>
  <c r="BM43" i="41"/>
  <c r="BM45" i="41" s="1"/>
  <c r="BM46" i="41"/>
  <c r="GL33" i="41"/>
  <c r="GH35" i="41"/>
  <c r="GH36" i="41"/>
  <c r="BJ26" i="41"/>
  <c r="CD36" i="41"/>
  <c r="CD19" i="41"/>
  <c r="CC20" i="41"/>
  <c r="GL19" i="41"/>
  <c r="GL28" i="41"/>
  <c r="BJ18" i="41"/>
  <c r="CD18" i="41"/>
  <c r="GH34" i="41"/>
  <c r="GH15" i="41"/>
  <c r="GH17" i="41"/>
  <c r="HB16" i="41"/>
  <c r="GL37" i="41"/>
  <c r="GH18" i="41"/>
  <c r="BJ37" i="41"/>
  <c r="CD17" i="41"/>
  <c r="HB34" i="41"/>
  <c r="HB25" i="41"/>
  <c r="HB28" i="41"/>
  <c r="I43" i="41"/>
  <c r="BI38" i="41"/>
  <c r="GL26" i="41"/>
  <c r="CD33" i="41"/>
  <c r="CD15" i="41"/>
  <c r="GL15" i="41"/>
  <c r="BJ28" i="41"/>
  <c r="HB15" i="41"/>
  <c r="GL34" i="41"/>
  <c r="CC38" i="41"/>
  <c r="HB36" i="41"/>
  <c r="HB33" i="41"/>
  <c r="HB27" i="41"/>
  <c r="CD26" i="41"/>
  <c r="BJ19" i="41"/>
  <c r="BJ33" i="41"/>
  <c r="GH28" i="41"/>
  <c r="GK29" i="41"/>
  <c r="BJ34" i="41"/>
  <c r="HB19" i="41"/>
  <c r="GL36" i="41"/>
  <c r="GL16" i="41"/>
  <c r="CD27" i="41"/>
  <c r="GH37" i="41"/>
  <c r="GG38" i="41"/>
  <c r="CD25" i="41"/>
  <c r="CC29" i="41"/>
  <c r="GG29" i="41"/>
  <c r="BI43" i="41"/>
  <c r="CD28" i="41"/>
  <c r="GH19" i="41"/>
  <c r="GL18" i="41"/>
  <c r="BJ16" i="41"/>
  <c r="GH33" i="41"/>
  <c r="GL25" i="41"/>
  <c r="BJ17" i="41"/>
  <c r="HB35" i="41"/>
  <c r="HB17" i="41"/>
  <c r="BJ25" i="41"/>
  <c r="GH25" i="41"/>
  <c r="CD35" i="41"/>
  <c r="CD16" i="41"/>
  <c r="GL17" i="41"/>
  <c r="HB18" i="41"/>
  <c r="GK43" i="41"/>
  <c r="GL35" i="41"/>
  <c r="HB37" i="41"/>
  <c r="GH16" i="41"/>
  <c r="CD37" i="41"/>
  <c r="BJ27" i="41"/>
  <c r="GH27" i="41"/>
  <c r="BJ35" i="41"/>
  <c r="GL27" i="41"/>
  <c r="HB26" i="41"/>
  <c r="BJ15" i="41"/>
  <c r="GH26" i="41"/>
  <c r="CD34" i="41"/>
  <c r="BJ36" i="41"/>
  <c r="S38" i="27"/>
  <c r="AB53" i="86"/>
  <c r="J53" i="86"/>
  <c r="D34" i="86"/>
  <c r="F27" i="86"/>
  <c r="F34" i="86" s="1"/>
  <c r="D25" i="86"/>
  <c r="F18" i="86"/>
  <c r="F25" i="86" s="1"/>
  <c r="M53" i="86"/>
  <c r="P53" i="86"/>
  <c r="Y53" i="86"/>
  <c r="G53" i="86"/>
  <c r="V53" i="86"/>
  <c r="S53" i="86"/>
  <c r="D16" i="86"/>
  <c r="F10" i="86"/>
  <c r="F16" i="86" s="1"/>
  <c r="O54" i="86"/>
  <c r="F42" i="86"/>
  <c r="F43" i="86" s="1"/>
  <c r="D43" i="86"/>
  <c r="N54" i="86"/>
  <c r="R54" i="86"/>
  <c r="K54" i="86"/>
  <c r="Q54" i="86"/>
  <c r="AC54" i="86"/>
  <c r="H54" i="86"/>
  <c r="I54" i="86"/>
  <c r="F45" i="86"/>
  <c r="D54" i="86"/>
  <c r="C37" i="18"/>
  <c r="E37" i="18" s="1"/>
  <c r="G37" i="18" s="1"/>
  <c r="G39" i="18" s="1"/>
  <c r="G40" i="18" s="1"/>
  <c r="S35" i="27"/>
  <c r="BQ40" i="41" s="1"/>
  <c r="BS40" i="41" s="1"/>
  <c r="S37" i="27"/>
  <c r="AO17" i="27"/>
  <c r="FE16" i="41" s="1"/>
  <c r="FK16" i="41" s="1"/>
  <c r="AO25" i="27"/>
  <c r="FE26" i="41" s="1"/>
  <c r="FK26" i="41" s="1"/>
  <c r="AO13" i="27"/>
  <c r="FE10" i="41" s="1"/>
  <c r="FK10" i="41" s="1"/>
  <c r="AO24" i="27"/>
  <c r="FE25" i="41" s="1"/>
  <c r="FK25" i="41" s="1"/>
  <c r="AO32" i="27"/>
  <c r="FE35" i="41" s="1"/>
  <c r="FK35" i="41" s="1"/>
  <c r="AO14" i="27"/>
  <c r="AO10" i="27"/>
  <c r="FE7" i="41" s="1"/>
  <c r="FK7" i="41" s="1"/>
  <c r="AO11" i="27"/>
  <c r="FE8" i="41" s="1"/>
  <c r="FK8" i="41" s="1"/>
  <c r="AO37" i="27"/>
  <c r="AO20" i="27"/>
  <c r="FE19" i="41" s="1"/>
  <c r="FK19" i="41" s="1"/>
  <c r="AO22" i="27"/>
  <c r="AO15" i="27"/>
  <c r="AO8" i="27"/>
  <c r="FE5" i="41" s="1"/>
  <c r="FK5" i="41" s="1"/>
  <c r="AO19" i="27"/>
  <c r="FE18" i="41" s="1"/>
  <c r="FK18" i="41" s="1"/>
  <c r="AO21" i="27"/>
  <c r="AO18" i="27"/>
  <c r="FE17" i="41" s="1"/>
  <c r="FK17" i="41" s="1"/>
  <c r="AO34" i="27"/>
  <c r="FE37" i="41" s="1"/>
  <c r="FK37" i="41" s="1"/>
  <c r="AO35" i="27"/>
  <c r="AO23" i="27"/>
  <c r="AO36" i="27"/>
  <c r="AO27" i="27"/>
  <c r="FE28" i="41" s="1"/>
  <c r="FK28" i="41" s="1"/>
  <c r="AO28" i="27"/>
  <c r="AO30" i="27"/>
  <c r="FE33" i="41" s="1"/>
  <c r="FK33" i="41" s="1"/>
  <c r="AO16" i="27"/>
  <c r="FE15" i="41" s="1"/>
  <c r="FK15" i="41" s="1"/>
  <c r="AO29" i="27"/>
  <c r="AO9" i="27"/>
  <c r="FE6" i="41" s="1"/>
  <c r="FK6" i="41" s="1"/>
  <c r="AO12" i="27"/>
  <c r="FE9" i="41" s="1"/>
  <c r="FK9" i="41" s="1"/>
  <c r="AO33" i="27"/>
  <c r="FE36" i="41" s="1"/>
  <c r="FK36" i="41" s="1"/>
  <c r="AO31" i="27"/>
  <c r="FE34" i="41" s="1"/>
  <c r="FK34" i="41" s="1"/>
  <c r="AO26" i="27"/>
  <c r="FE27" i="41" s="1"/>
  <c r="FK27" i="41" s="1"/>
  <c r="AO38" i="27"/>
  <c r="U47" i="86"/>
  <c r="U48" i="86" s="1"/>
  <c r="AA47" i="86"/>
  <c r="AA48" i="86" s="1"/>
  <c r="X47" i="86"/>
  <c r="X48" i="86" s="1"/>
  <c r="F46" i="86"/>
  <c r="C36" i="42"/>
  <c r="E36" i="42" s="1"/>
  <c r="G36" i="42" s="1"/>
  <c r="B37" i="42"/>
  <c r="V41" i="41"/>
  <c r="AD40" i="41"/>
  <c r="CX40" i="41"/>
  <c r="J40" i="41"/>
  <c r="DN41" i="41"/>
  <c r="N41" i="41"/>
  <c r="CX41" i="41"/>
  <c r="AD41" i="41"/>
  <c r="CD41" i="41"/>
  <c r="GH41" i="41"/>
  <c r="GL41" i="41"/>
  <c r="CD40" i="41"/>
  <c r="CD31" i="41"/>
  <c r="BJ31" i="41"/>
  <c r="BR41" i="41"/>
  <c r="GL31" i="41"/>
  <c r="GH31" i="41"/>
  <c r="J41" i="41"/>
  <c r="EX40" i="41"/>
  <c r="HB41" i="41"/>
  <c r="GL40" i="41"/>
  <c r="BJ40" i="41"/>
  <c r="HB40" i="41"/>
  <c r="N40" i="41"/>
  <c r="AL40" i="41"/>
  <c r="HB31" i="41"/>
  <c r="BJ41" i="41"/>
  <c r="GH40" i="41"/>
  <c r="V40" i="41"/>
  <c r="BN42" i="41"/>
  <c r="GH22" i="41"/>
  <c r="HB22" i="41"/>
  <c r="GH24" i="41"/>
  <c r="HB23" i="41"/>
  <c r="HB24" i="41"/>
  <c r="BJ24" i="41"/>
  <c r="GL24" i="41"/>
  <c r="CD24" i="41"/>
  <c r="GL42" i="41"/>
  <c r="HB42" i="41"/>
  <c r="GL23" i="41"/>
  <c r="BJ42" i="41"/>
  <c r="T38" i="27"/>
  <c r="GL22" i="41"/>
  <c r="CD42" i="41"/>
  <c r="CD14" i="41"/>
  <c r="CD32" i="41"/>
  <c r="GH23" i="41"/>
  <c r="GH32" i="41"/>
  <c r="BJ32" i="41"/>
  <c r="GH42" i="41"/>
  <c r="CD22" i="41"/>
  <c r="CD23" i="41"/>
  <c r="GL32" i="41"/>
  <c r="HB32" i="41"/>
  <c r="W38" i="27"/>
  <c r="AV35" i="27"/>
  <c r="DM40" i="41" s="1"/>
  <c r="DO40" i="41" s="1"/>
  <c r="C36" i="21"/>
  <c r="E36" i="21" s="1"/>
  <c r="G36" i="21" s="1"/>
  <c r="B37" i="21"/>
  <c r="C37" i="21" s="1"/>
  <c r="E37" i="21" s="1"/>
  <c r="G37" i="21" s="1"/>
  <c r="AS38" i="27"/>
  <c r="AG38" i="27"/>
  <c r="AT38" i="27"/>
  <c r="AT36" i="27"/>
  <c r="DE41" i="41" s="1"/>
  <c r="DG41" i="41" s="1"/>
  <c r="AV38" i="27"/>
  <c r="C36" i="124"/>
  <c r="E36" i="124" s="1"/>
  <c r="G36" i="124" s="1"/>
  <c r="B37" i="124"/>
  <c r="AQ36" i="27" s="1"/>
  <c r="CK41" i="41" s="1"/>
  <c r="CM41" i="41" s="1"/>
  <c r="C36" i="88"/>
  <c r="E36" i="88" s="1"/>
  <c r="G36" i="88" s="1"/>
  <c r="B37" i="88"/>
  <c r="C37" i="88" s="1"/>
  <c r="E37" i="88" s="1"/>
  <c r="G37" i="88" s="1"/>
  <c r="C37" i="17"/>
  <c r="E37" i="17" s="1"/>
  <c r="G37" i="17" s="1"/>
  <c r="O20" i="27"/>
  <c r="CS19" i="41" s="1"/>
  <c r="CU19" i="41" s="1"/>
  <c r="C37" i="121"/>
  <c r="E37" i="121" s="1"/>
  <c r="G37" i="121" s="1"/>
  <c r="BF36" i="27"/>
  <c r="EW41" i="41" s="1"/>
  <c r="EY41" i="41" s="1"/>
  <c r="BF37" i="27"/>
  <c r="C37" i="48"/>
  <c r="E37" i="48" s="1"/>
  <c r="G37" i="48" s="1"/>
  <c r="X36" i="27"/>
  <c r="AO41" i="41" s="1"/>
  <c r="AQ41" i="41" s="1"/>
  <c r="X37" i="27"/>
  <c r="C36" i="57"/>
  <c r="E36" i="57" s="1"/>
  <c r="G36" i="57" s="1"/>
  <c r="B37" i="57"/>
  <c r="B37" i="85"/>
  <c r="BB36" i="27" s="1"/>
  <c r="EG41" i="41" s="1"/>
  <c r="EI41" i="41" s="1"/>
  <c r="C36" i="85"/>
  <c r="E36" i="85" s="1"/>
  <c r="G36" i="85" s="1"/>
  <c r="C37" i="50"/>
  <c r="E37" i="50" s="1"/>
  <c r="G37" i="50" s="1"/>
  <c r="BH35" i="27"/>
  <c r="FA40" i="41" s="1"/>
  <c r="BH37" i="27"/>
  <c r="BH36" i="27"/>
  <c r="FA41" i="41" s="1"/>
  <c r="C37" i="117"/>
  <c r="E37" i="117" s="1"/>
  <c r="G37" i="117" s="1"/>
  <c r="BE36" i="27"/>
  <c r="ES41" i="41" s="1"/>
  <c r="EU41" i="41" s="1"/>
  <c r="C36" i="111"/>
  <c r="E36" i="111" s="1"/>
  <c r="G36" i="111" s="1"/>
  <c r="B37" i="111"/>
  <c r="BD37" i="27" s="1"/>
  <c r="W36" i="27"/>
  <c r="AK41" i="41" s="1"/>
  <c r="AM41" i="41" s="1"/>
  <c r="W31" i="27"/>
  <c r="AK34" i="41" s="1"/>
  <c r="AM34" i="41" s="1"/>
  <c r="C36" i="112"/>
  <c r="E36" i="112" s="1"/>
  <c r="G36" i="112" s="1"/>
  <c r="B37" i="112"/>
  <c r="BC37" i="27" s="1"/>
  <c r="AT35" i="27"/>
  <c r="DE40" i="41" s="1"/>
  <c r="DG40" i="41" s="1"/>
  <c r="BG37" i="27"/>
  <c r="BG36" i="27"/>
  <c r="AW41" i="41" s="1"/>
  <c r="AY41" i="41" s="1"/>
  <c r="C37" i="125"/>
  <c r="BG35" i="27"/>
  <c r="AW40" i="41" s="1"/>
  <c r="AY40" i="41" s="1"/>
  <c r="C38" i="43"/>
  <c r="E38" i="43" s="1"/>
  <c r="G38" i="43" s="1"/>
  <c r="BF38" i="27"/>
  <c r="AS37" i="27"/>
  <c r="E36" i="125"/>
  <c r="G36" i="125" s="1"/>
  <c r="X38" i="27"/>
  <c r="C36" i="107"/>
  <c r="E36" i="107" s="1"/>
  <c r="G36" i="107" s="1"/>
  <c r="B37" i="107"/>
  <c r="Y37" i="27" s="1"/>
  <c r="C35" i="38"/>
  <c r="E35" i="38" s="1"/>
  <c r="G35" i="38" s="1"/>
  <c r="B36" i="38"/>
  <c r="C37" i="16"/>
  <c r="E37" i="16" s="1"/>
  <c r="G37" i="16" s="1"/>
  <c r="G39" i="16" s="1"/>
  <c r="G40" i="16" s="1"/>
  <c r="W37" i="27"/>
  <c r="C36" i="119"/>
  <c r="E36" i="119" s="1"/>
  <c r="G36" i="119" s="1"/>
  <c r="T37" i="27"/>
  <c r="T35" i="27"/>
  <c r="Y40" i="41" s="1"/>
  <c r="AA40" i="41" s="1"/>
  <c r="T36" i="27"/>
  <c r="Y41" i="41" s="1"/>
  <c r="AA41" i="41" s="1"/>
  <c r="C36" i="109"/>
  <c r="E36" i="109" s="1"/>
  <c r="G36" i="109" s="1"/>
  <c r="B37" i="109"/>
  <c r="Z36" i="27" s="1"/>
  <c r="BA41" i="41" s="1"/>
  <c r="BC41" i="41" s="1"/>
  <c r="C36" i="67"/>
  <c r="E36" i="67" s="1"/>
  <c r="G36" i="67" s="1"/>
  <c r="B37" i="67"/>
  <c r="BV37" i="27" s="1"/>
  <c r="BH38" i="27"/>
  <c r="AS36" i="27"/>
  <c r="DA41" i="41" s="1"/>
  <c r="DC41" i="41" s="1"/>
  <c r="B37" i="94"/>
  <c r="C36" i="94"/>
  <c r="E36" i="94" s="1"/>
  <c r="G36" i="94" s="1"/>
  <c r="C36" i="80"/>
  <c r="E36" i="80" s="1"/>
  <c r="G36" i="80" s="1"/>
  <c r="B37" i="80"/>
  <c r="AS35" i="27"/>
  <c r="DA40" i="41" s="1"/>
  <c r="DC40" i="41" s="1"/>
  <c r="C37" i="24"/>
  <c r="E37" i="24" s="1"/>
  <c r="G37" i="24" s="1"/>
  <c r="G40" i="24" s="1"/>
  <c r="G41" i="24" s="1"/>
  <c r="V36" i="27"/>
  <c r="AG41" i="41" s="1"/>
  <c r="AI41" i="41" s="1"/>
  <c r="V37" i="27"/>
  <c r="V35" i="27"/>
  <c r="AG40" i="41" s="1"/>
  <c r="AI40" i="41" s="1"/>
  <c r="C36" i="77"/>
  <c r="E36" i="77" s="1"/>
  <c r="G36" i="77" s="1"/>
  <c r="AG35" i="27"/>
  <c r="BY40" i="41" s="1"/>
  <c r="CA40" i="41" s="1"/>
  <c r="AG37" i="27"/>
  <c r="AG36" i="27"/>
  <c r="BY41" i="41" s="1"/>
  <c r="CA41" i="41" s="1"/>
  <c r="G36" i="44"/>
  <c r="B37" i="61"/>
  <c r="AW37" i="27" s="1"/>
  <c r="C36" i="61"/>
  <c r="E36" i="61" s="1"/>
  <c r="G36" i="61" s="1"/>
  <c r="C37" i="46"/>
  <c r="E37" i="46" s="1"/>
  <c r="G37" i="46" s="1"/>
  <c r="G39" i="46" s="1"/>
  <c r="G40" i="46" s="1"/>
  <c r="BK37" i="27"/>
  <c r="BK35" i="27"/>
  <c r="FM40" i="41" s="1"/>
  <c r="FO40" i="41" s="1"/>
  <c r="AT37" i="27"/>
  <c r="G36" i="75"/>
  <c r="E37" i="75"/>
  <c r="G37" i="75" s="1"/>
  <c r="C37" i="44"/>
  <c r="E37" i="44"/>
  <c r="AV37" i="27"/>
  <c r="C36" i="95"/>
  <c r="E36" i="95" s="1"/>
  <c r="G36" i="95" s="1"/>
  <c r="B37" i="95"/>
  <c r="B37" i="91"/>
  <c r="BO35" i="27" s="1"/>
  <c r="FY40" i="41" s="1"/>
  <c r="GA40" i="41" s="1"/>
  <c r="C36" i="91"/>
  <c r="E36" i="91" s="1"/>
  <c r="G36" i="91" s="1"/>
  <c r="C38" i="66"/>
  <c r="E38" i="66" s="1"/>
  <c r="G38" i="66" s="1"/>
  <c r="BU36" i="27"/>
  <c r="GO41" i="41" s="1"/>
  <c r="GQ41" i="41" s="1"/>
  <c r="BU35" i="27"/>
  <c r="GO40" i="41" s="1"/>
  <c r="GQ40" i="41" s="1"/>
  <c r="BU37" i="27"/>
  <c r="BK36" i="27"/>
  <c r="FM41" i="41" s="1"/>
  <c r="FO41" i="41" s="1"/>
  <c r="L47" i="86"/>
  <c r="L54" i="86" s="1"/>
  <c r="E47" i="86"/>
  <c r="E54" i="86" s="1"/>
  <c r="AD47" i="86"/>
  <c r="AD54" i="86" s="1"/>
  <c r="C36" i="128"/>
  <c r="E36" i="128" s="1"/>
  <c r="G36" i="128" s="1"/>
  <c r="B37" i="128"/>
  <c r="BW40" i="27"/>
  <c r="AH40" i="27"/>
  <c r="BQ40" i="27"/>
  <c r="R33" i="27"/>
  <c r="U36" i="41" s="1"/>
  <c r="W36" i="41" s="1"/>
  <c r="BR31" i="27"/>
  <c r="AR33" i="27"/>
  <c r="CW36" i="41" s="1"/>
  <c r="CY36" i="41" s="1"/>
  <c r="U33" i="27"/>
  <c r="AC36" i="41" s="1"/>
  <c r="AE36" i="41" s="1"/>
  <c r="AS32" i="27"/>
  <c r="DA35" i="41" s="1"/>
  <c r="DC35" i="41" s="1"/>
  <c r="BR30" i="27"/>
  <c r="BR32" i="27"/>
  <c r="BR34" i="27"/>
  <c r="AR34" i="27"/>
  <c r="CW37" i="41" s="1"/>
  <c r="CY37" i="41" s="1"/>
  <c r="AR32" i="27"/>
  <c r="R32" i="27"/>
  <c r="N32" i="27"/>
  <c r="I35" i="41" s="1"/>
  <c r="K35" i="41" s="1"/>
  <c r="W34" i="27"/>
  <c r="AK37" i="41" s="1"/>
  <c r="AM37" i="41" s="1"/>
  <c r="W33" i="27"/>
  <c r="AK36" i="41" s="1"/>
  <c r="AM36" i="41" s="1"/>
  <c r="U34" i="27"/>
  <c r="AC37" i="41" s="1"/>
  <c r="AE37" i="41" s="1"/>
  <c r="U32" i="27"/>
  <c r="N34" i="27"/>
  <c r="I37" i="41" s="1"/>
  <c r="K37" i="41" s="1"/>
  <c r="AV31" i="27"/>
  <c r="DM34" i="41" s="1"/>
  <c r="DO34" i="41" s="1"/>
  <c r="AV33" i="27"/>
  <c r="DM36" i="41" s="1"/>
  <c r="DO36" i="41" s="1"/>
  <c r="AV34" i="27"/>
  <c r="DM37" i="41" s="1"/>
  <c r="DO37" i="41" s="1"/>
  <c r="U31" i="27"/>
  <c r="AC34" i="41" s="1"/>
  <c r="AE34" i="41" s="1"/>
  <c r="V9" i="27"/>
  <c r="AG6" i="41" s="1"/>
  <c r="V8" i="27"/>
  <c r="AG5" i="41" s="1"/>
  <c r="V10" i="27"/>
  <c r="AG7" i="41" s="1"/>
  <c r="V11" i="27"/>
  <c r="AG8" i="41" s="1"/>
  <c r="V12" i="27"/>
  <c r="AG9" i="41" s="1"/>
  <c r="V15" i="27"/>
  <c r="V13" i="27"/>
  <c r="AG10" i="41" s="1"/>
  <c r="V14" i="27"/>
  <c r="V18" i="27"/>
  <c r="AG17" i="41" s="1"/>
  <c r="AI17" i="41" s="1"/>
  <c r="V16" i="27"/>
  <c r="AG15" i="41" s="1"/>
  <c r="AI15" i="41" s="1"/>
  <c r="V17" i="27"/>
  <c r="AG16" i="41" s="1"/>
  <c r="AI16" i="41" s="1"/>
  <c r="V20" i="27"/>
  <c r="AG19" i="41" s="1"/>
  <c r="AI19" i="41" s="1"/>
  <c r="V19" i="27"/>
  <c r="AG18" i="41" s="1"/>
  <c r="AI18" i="41" s="1"/>
  <c r="V21" i="27"/>
  <c r="V22" i="27"/>
  <c r="V25" i="27"/>
  <c r="AG26" i="41" s="1"/>
  <c r="AI26" i="41" s="1"/>
  <c r="V24" i="27"/>
  <c r="AG25" i="41" s="1"/>
  <c r="AI25" i="41" s="1"/>
  <c r="V23" i="27"/>
  <c r="V28" i="27"/>
  <c r="AG31" i="41" s="1"/>
  <c r="AI31" i="41" s="1"/>
  <c r="V26" i="27"/>
  <c r="AG27" i="41" s="1"/>
  <c r="AI27" i="41" s="1"/>
  <c r="V27" i="27"/>
  <c r="AG28" i="41" s="1"/>
  <c r="AI28" i="41" s="1"/>
  <c r="V30" i="27"/>
  <c r="AG33" i="41" s="1"/>
  <c r="AI33" i="41" s="1"/>
  <c r="V29" i="27"/>
  <c r="V33" i="27"/>
  <c r="AG36" i="41" s="1"/>
  <c r="AI36" i="41" s="1"/>
  <c r="V32" i="27"/>
  <c r="AG35" i="41" s="1"/>
  <c r="AI35" i="41" s="1"/>
  <c r="V31" i="27"/>
  <c r="AG34" i="41" s="1"/>
  <c r="AI34" i="41" s="1"/>
  <c r="C36" i="36"/>
  <c r="E36" i="36" s="1"/>
  <c r="G36" i="36" s="1"/>
  <c r="B37" i="36"/>
  <c r="C37" i="36" s="1"/>
  <c r="E37" i="36" s="1"/>
  <c r="G37" i="36" s="1"/>
  <c r="G21" i="92"/>
  <c r="C22" i="92"/>
  <c r="C36" i="25"/>
  <c r="E36" i="25" s="1"/>
  <c r="G36" i="25" s="1"/>
  <c r="B37" i="25"/>
  <c r="C37" i="25" s="1"/>
  <c r="E37" i="25" s="1"/>
  <c r="G37" i="25" s="1"/>
  <c r="B37" i="70"/>
  <c r="C37" i="70" s="1"/>
  <c r="E37" i="70" s="1"/>
  <c r="G37" i="70" s="1"/>
  <c r="C36" i="70"/>
  <c r="E36" i="70" s="1"/>
  <c r="G36" i="70" s="1"/>
  <c r="BK33" i="27"/>
  <c r="FM36" i="41" s="1"/>
  <c r="FO36" i="41" s="1"/>
  <c r="AU32" i="27"/>
  <c r="DI35" i="41" s="1"/>
  <c r="DK35" i="41" s="1"/>
  <c r="P30" i="27"/>
  <c r="M33" i="41" s="1"/>
  <c r="O33" i="41" s="1"/>
  <c r="G39" i="49"/>
  <c r="G40" i="49" s="1"/>
  <c r="BR8" i="27"/>
  <c r="BR9" i="27"/>
  <c r="BR13" i="27"/>
  <c r="BR11" i="27"/>
  <c r="BR10" i="27"/>
  <c r="BR15" i="27"/>
  <c r="BR12" i="27"/>
  <c r="BR16" i="27"/>
  <c r="BR17" i="27"/>
  <c r="BR14" i="27"/>
  <c r="BR19" i="27"/>
  <c r="BR18" i="27"/>
  <c r="BR20" i="27"/>
  <c r="BR22" i="27"/>
  <c r="BR21" i="27"/>
  <c r="BR23" i="27"/>
  <c r="BR27" i="27"/>
  <c r="BR24" i="27"/>
  <c r="BR26" i="27"/>
  <c r="BR25" i="27"/>
  <c r="BR28" i="27"/>
  <c r="BR33" i="27"/>
  <c r="BR29" i="27"/>
  <c r="AU33" i="27"/>
  <c r="DI36" i="41" s="1"/>
  <c r="DK36" i="41" s="1"/>
  <c r="B37" i="83"/>
  <c r="C37" i="83" s="1"/>
  <c r="E37" i="83" s="1"/>
  <c r="G37" i="83" s="1"/>
  <c r="C36" i="83"/>
  <c r="E36" i="83" s="1"/>
  <c r="G36" i="83" s="1"/>
  <c r="BK8" i="27"/>
  <c r="FM5" i="41" s="1"/>
  <c r="BK12" i="27"/>
  <c r="FM9" i="41" s="1"/>
  <c r="BK9" i="27"/>
  <c r="FM6" i="41" s="1"/>
  <c r="BK13" i="27"/>
  <c r="FM10" i="41" s="1"/>
  <c r="BK10" i="27"/>
  <c r="FM7" i="41" s="1"/>
  <c r="BK11" i="27"/>
  <c r="FM8" i="41" s="1"/>
  <c r="BK14" i="27"/>
  <c r="BK15" i="27"/>
  <c r="BK17" i="27"/>
  <c r="FM16" i="41" s="1"/>
  <c r="FO16" i="41" s="1"/>
  <c r="BK18" i="27"/>
  <c r="FM17" i="41" s="1"/>
  <c r="FO17" i="41" s="1"/>
  <c r="BK16" i="27"/>
  <c r="FM15" i="41" s="1"/>
  <c r="FO15" i="41" s="1"/>
  <c r="BK19" i="27"/>
  <c r="FM18" i="41" s="1"/>
  <c r="FO18" i="41" s="1"/>
  <c r="BK23" i="27"/>
  <c r="BK21" i="27"/>
  <c r="BK20" i="27"/>
  <c r="FM19" i="41" s="1"/>
  <c r="FO19" i="41" s="1"/>
  <c r="BK22" i="27"/>
  <c r="BK25" i="27"/>
  <c r="FM26" i="41" s="1"/>
  <c r="FO26" i="41" s="1"/>
  <c r="BK24" i="27"/>
  <c r="FM25" i="41" s="1"/>
  <c r="FO25" i="41" s="1"/>
  <c r="BK27" i="27"/>
  <c r="FM28" i="41" s="1"/>
  <c r="FO28" i="41" s="1"/>
  <c r="BK26" i="27"/>
  <c r="FM27" i="41" s="1"/>
  <c r="FO27" i="41" s="1"/>
  <c r="BK28" i="27"/>
  <c r="FM31" i="41" s="1"/>
  <c r="FO31" i="41" s="1"/>
  <c r="BK32" i="27"/>
  <c r="FM35" i="41" s="1"/>
  <c r="FO35" i="41" s="1"/>
  <c r="BK31" i="27"/>
  <c r="FM34" i="41" s="1"/>
  <c r="FO34" i="41" s="1"/>
  <c r="BK29" i="27"/>
  <c r="BK30" i="27"/>
  <c r="FM33" i="41" s="1"/>
  <c r="FO33" i="41" s="1"/>
  <c r="BK34" i="27"/>
  <c r="FM37" i="41" s="1"/>
  <c r="FO37" i="41" s="1"/>
  <c r="G41" i="19"/>
  <c r="G42" i="19" s="1"/>
  <c r="AS8" i="27"/>
  <c r="DA5" i="41" s="1"/>
  <c r="AS9" i="27"/>
  <c r="DA6" i="41" s="1"/>
  <c r="AS10" i="27"/>
  <c r="DA7" i="41" s="1"/>
  <c r="AS11" i="27"/>
  <c r="DA8" i="41" s="1"/>
  <c r="AS12" i="27"/>
  <c r="DA9" i="41" s="1"/>
  <c r="AS13" i="27"/>
  <c r="DA10" i="41" s="1"/>
  <c r="AS14" i="27"/>
  <c r="AS16" i="27"/>
  <c r="DA15" i="41" s="1"/>
  <c r="DC15" i="41" s="1"/>
  <c r="AS18" i="27"/>
  <c r="DA17" i="41" s="1"/>
  <c r="DC17" i="41" s="1"/>
  <c r="AS15" i="27"/>
  <c r="AS17" i="27"/>
  <c r="DA16" i="41" s="1"/>
  <c r="DC16" i="41" s="1"/>
  <c r="AS22" i="27"/>
  <c r="AS20" i="27"/>
  <c r="DA19" i="41" s="1"/>
  <c r="DC19" i="41" s="1"/>
  <c r="AS23" i="27"/>
  <c r="AS19" i="27"/>
  <c r="DA18" i="41" s="1"/>
  <c r="DC18" i="41" s="1"/>
  <c r="AS21" i="27"/>
  <c r="AS24" i="27"/>
  <c r="DA25" i="41" s="1"/>
  <c r="DC25" i="41" s="1"/>
  <c r="AS25" i="27"/>
  <c r="DA26" i="41" s="1"/>
  <c r="DC26" i="41" s="1"/>
  <c r="AS26" i="27"/>
  <c r="DA27" i="41" s="1"/>
  <c r="DC27" i="41" s="1"/>
  <c r="AS27" i="27"/>
  <c r="DA28" i="41" s="1"/>
  <c r="DC28" i="41" s="1"/>
  <c r="AS28" i="27"/>
  <c r="AS29" i="27"/>
  <c r="AS34" i="27"/>
  <c r="DA37" i="41" s="1"/>
  <c r="DC37" i="41" s="1"/>
  <c r="AS33" i="27"/>
  <c r="DA36" i="41" s="1"/>
  <c r="DC36" i="41" s="1"/>
  <c r="AS30" i="27"/>
  <c r="DA33" i="41" s="1"/>
  <c r="DC33" i="41" s="1"/>
  <c r="AS31" i="27"/>
  <c r="DA34" i="41" s="1"/>
  <c r="DC34" i="41" s="1"/>
  <c r="B37" i="3"/>
  <c r="C37" i="3" s="1"/>
  <c r="E37" i="3" s="1"/>
  <c r="G37" i="3" s="1"/>
  <c r="C36" i="3"/>
  <c r="E36" i="3" s="1"/>
  <c r="G36" i="3" s="1"/>
  <c r="B37" i="104"/>
  <c r="AM37" i="27" s="1"/>
  <c r="C36" i="104"/>
  <c r="E36" i="104" s="1"/>
  <c r="G36" i="104" s="1"/>
  <c r="BH32" i="27"/>
  <c r="FA35" i="41" s="1"/>
  <c r="C35" i="69"/>
  <c r="E35" i="69" s="1"/>
  <c r="G35" i="69" s="1"/>
  <c r="B36" i="69"/>
  <c r="G39" i="22"/>
  <c r="G40" i="22" s="1"/>
  <c r="R9" i="27"/>
  <c r="U6" i="41" s="1"/>
  <c r="R8" i="27"/>
  <c r="U5" i="41" s="1"/>
  <c r="R10" i="27"/>
  <c r="U7" i="41" s="1"/>
  <c r="R12" i="27"/>
  <c r="U9" i="41" s="1"/>
  <c r="R11" i="27"/>
  <c r="U8" i="41" s="1"/>
  <c r="R13" i="27"/>
  <c r="U10" i="41" s="1"/>
  <c r="R17" i="27"/>
  <c r="U16" i="41" s="1"/>
  <c r="W16" i="41" s="1"/>
  <c r="R14" i="27"/>
  <c r="R15" i="27"/>
  <c r="R16" i="27"/>
  <c r="U15" i="41" s="1"/>
  <c r="W15" i="41" s="1"/>
  <c r="R18" i="27"/>
  <c r="U17" i="41" s="1"/>
  <c r="W17" i="41" s="1"/>
  <c r="R23" i="27"/>
  <c r="R19" i="27"/>
  <c r="U18" i="41" s="1"/>
  <c r="W18" i="41" s="1"/>
  <c r="R20" i="27"/>
  <c r="U19" i="41" s="1"/>
  <c r="W19" i="41" s="1"/>
  <c r="R21" i="27"/>
  <c r="R22" i="27"/>
  <c r="R24" i="27"/>
  <c r="U25" i="41" s="1"/>
  <c r="W25" i="41" s="1"/>
  <c r="R26" i="27"/>
  <c r="U27" i="41" s="1"/>
  <c r="W27" i="41" s="1"/>
  <c r="R25" i="27"/>
  <c r="U26" i="41" s="1"/>
  <c r="W26" i="41" s="1"/>
  <c r="R31" i="27"/>
  <c r="U34" i="41" s="1"/>
  <c r="W34" i="41" s="1"/>
  <c r="R27" i="27"/>
  <c r="U28" i="41" s="1"/>
  <c r="W28" i="41" s="1"/>
  <c r="R29" i="27"/>
  <c r="R30" i="27"/>
  <c r="U33" i="41" s="1"/>
  <c r="W33" i="41" s="1"/>
  <c r="R28" i="27"/>
  <c r="U31" i="41" s="1"/>
  <c r="W31" i="41" s="1"/>
  <c r="R34" i="27"/>
  <c r="U37" i="41" s="1"/>
  <c r="W37" i="41" s="1"/>
  <c r="S9" i="27"/>
  <c r="BQ6" i="41" s="1"/>
  <c r="S8" i="27"/>
  <c r="BQ5" i="41" s="1"/>
  <c r="S12" i="27"/>
  <c r="BQ9" i="41" s="1"/>
  <c r="S10" i="27"/>
  <c r="BQ7" i="41" s="1"/>
  <c r="S11" i="27"/>
  <c r="BQ8" i="41" s="1"/>
  <c r="S13" i="27"/>
  <c r="BQ10" i="41" s="1"/>
  <c r="S14" i="27"/>
  <c r="S15" i="27"/>
  <c r="S16" i="27"/>
  <c r="BQ15" i="41" s="1"/>
  <c r="BS15" i="41" s="1"/>
  <c r="S17" i="27"/>
  <c r="BQ16" i="41" s="1"/>
  <c r="BS16" i="41" s="1"/>
  <c r="S19" i="27"/>
  <c r="BQ18" i="41" s="1"/>
  <c r="BS18" i="41" s="1"/>
  <c r="S18" i="27"/>
  <c r="BQ17" i="41" s="1"/>
  <c r="BS17" i="41" s="1"/>
  <c r="S21" i="27"/>
  <c r="S20" i="27"/>
  <c r="BQ19" i="41" s="1"/>
  <c r="BS19" i="41" s="1"/>
  <c r="S22" i="27"/>
  <c r="S24" i="27"/>
  <c r="BQ25" i="41" s="1"/>
  <c r="BS25" i="41" s="1"/>
  <c r="S23" i="27"/>
  <c r="S28" i="27"/>
  <c r="S25" i="27"/>
  <c r="BQ26" i="41" s="1"/>
  <c r="BS26" i="41" s="1"/>
  <c r="S31" i="27"/>
  <c r="BQ34" i="41" s="1"/>
  <c r="BS34" i="41" s="1"/>
  <c r="S27" i="27"/>
  <c r="BQ28" i="41" s="1"/>
  <c r="BS28" i="41" s="1"/>
  <c r="S26" i="27"/>
  <c r="BQ27" i="41" s="1"/>
  <c r="BS27" i="41" s="1"/>
  <c r="S30" i="27"/>
  <c r="BQ33" i="41" s="1"/>
  <c r="BS33" i="41" s="1"/>
  <c r="S32" i="27"/>
  <c r="BQ35" i="41" s="1"/>
  <c r="BS35" i="41" s="1"/>
  <c r="S29" i="27"/>
  <c r="S33" i="27"/>
  <c r="BQ36" i="41" s="1"/>
  <c r="BS36" i="41" s="1"/>
  <c r="S34" i="27"/>
  <c r="BQ37" i="41" s="1"/>
  <c r="BS37" i="41" s="1"/>
  <c r="B37" i="110"/>
  <c r="C36" i="110"/>
  <c r="E36" i="110" s="1"/>
  <c r="G36" i="110" s="1"/>
  <c r="B36" i="73"/>
  <c r="C35" i="73"/>
  <c r="E35" i="73" s="1"/>
  <c r="G35" i="73" s="1"/>
  <c r="C36" i="84"/>
  <c r="E36" i="84" s="1"/>
  <c r="G36" i="84" s="1"/>
  <c r="B37" i="84"/>
  <c r="C37" i="84" s="1"/>
  <c r="E37" i="84" s="1"/>
  <c r="G37" i="84" s="1"/>
  <c r="B37" i="90"/>
  <c r="BJ36" i="27" s="1"/>
  <c r="C36" i="90"/>
  <c r="E36" i="90" s="1"/>
  <c r="G36" i="90" s="1"/>
  <c r="C36" i="81"/>
  <c r="E36" i="81" s="1"/>
  <c r="G36" i="81" s="1"/>
  <c r="B37" i="81"/>
  <c r="C37" i="81" s="1"/>
  <c r="E37" i="81" s="1"/>
  <c r="G37" i="81" s="1"/>
  <c r="B37" i="82"/>
  <c r="C37" i="82" s="1"/>
  <c r="E37" i="82" s="1"/>
  <c r="G37" i="82" s="1"/>
  <c r="C36" i="82"/>
  <c r="E36" i="82" s="1"/>
  <c r="G36" i="82" s="1"/>
  <c r="B37" i="71"/>
  <c r="BT37" i="27" s="1"/>
  <c r="C36" i="71"/>
  <c r="E36" i="71" s="1"/>
  <c r="G36" i="71" s="1"/>
  <c r="X10" i="27"/>
  <c r="AO7" i="41" s="1"/>
  <c r="X9" i="27"/>
  <c r="AO6" i="41" s="1"/>
  <c r="X11" i="27"/>
  <c r="AO8" i="41" s="1"/>
  <c r="X8" i="27"/>
  <c r="AO5" i="41" s="1"/>
  <c r="X14" i="27"/>
  <c r="X12" i="27"/>
  <c r="AO9" i="41" s="1"/>
  <c r="X16" i="27"/>
  <c r="AO15" i="41" s="1"/>
  <c r="AQ15" i="41" s="1"/>
  <c r="X13" i="27"/>
  <c r="AO10" i="41" s="1"/>
  <c r="X15" i="27"/>
  <c r="X18" i="27"/>
  <c r="AO17" i="41" s="1"/>
  <c r="AQ17" i="41" s="1"/>
  <c r="X17" i="27"/>
  <c r="AO16" i="41" s="1"/>
  <c r="AQ16" i="41" s="1"/>
  <c r="X21" i="27"/>
  <c r="X19" i="27"/>
  <c r="AO18" i="41" s="1"/>
  <c r="AQ18" i="41" s="1"/>
  <c r="X20" i="27"/>
  <c r="AO19" i="41" s="1"/>
  <c r="AQ19" i="41" s="1"/>
  <c r="X23" i="27"/>
  <c r="X22" i="27"/>
  <c r="X24" i="27"/>
  <c r="AO25" i="41" s="1"/>
  <c r="AQ25" i="41" s="1"/>
  <c r="X27" i="27"/>
  <c r="AO28" i="41" s="1"/>
  <c r="AQ28" i="41" s="1"/>
  <c r="X26" i="27"/>
  <c r="AO27" i="41" s="1"/>
  <c r="AQ27" i="41" s="1"/>
  <c r="X25" i="27"/>
  <c r="AO26" i="41" s="1"/>
  <c r="AQ26" i="41" s="1"/>
  <c r="X29" i="27"/>
  <c r="X30" i="27"/>
  <c r="AO33" i="41" s="1"/>
  <c r="AQ33" i="41" s="1"/>
  <c r="X28" i="27"/>
  <c r="AO31" i="41" s="1"/>
  <c r="AQ31" i="41" s="1"/>
  <c r="X31" i="27"/>
  <c r="AO34" i="41" s="1"/>
  <c r="AQ34" i="41" s="1"/>
  <c r="BS40" i="27"/>
  <c r="AU8" i="27"/>
  <c r="DI5" i="41" s="1"/>
  <c r="AU9" i="27"/>
  <c r="DI6" i="41" s="1"/>
  <c r="AU16" i="27"/>
  <c r="DI15" i="41" s="1"/>
  <c r="DK15" i="41" s="1"/>
  <c r="AU10" i="27"/>
  <c r="DI7" i="41" s="1"/>
  <c r="AU11" i="27"/>
  <c r="DI8" i="41" s="1"/>
  <c r="AU13" i="27"/>
  <c r="DI10" i="41" s="1"/>
  <c r="AU18" i="27"/>
  <c r="DI17" i="41" s="1"/>
  <c r="DK17" i="41" s="1"/>
  <c r="AU12" i="27"/>
  <c r="DI9" i="41" s="1"/>
  <c r="AU17" i="27"/>
  <c r="DI16" i="41" s="1"/>
  <c r="DK16" i="41" s="1"/>
  <c r="AU14" i="27"/>
  <c r="AU15" i="27"/>
  <c r="AU22" i="27"/>
  <c r="AU19" i="27"/>
  <c r="DI18" i="41" s="1"/>
  <c r="DK18" i="41" s="1"/>
  <c r="AU20" i="27"/>
  <c r="DI19" i="41" s="1"/>
  <c r="DK19" i="41" s="1"/>
  <c r="AU21" i="27"/>
  <c r="AU26" i="27"/>
  <c r="DI27" i="41" s="1"/>
  <c r="DK27" i="41" s="1"/>
  <c r="AU23" i="27"/>
  <c r="AU25" i="27"/>
  <c r="DI26" i="41" s="1"/>
  <c r="DK26" i="41" s="1"/>
  <c r="AU24" i="27"/>
  <c r="DI25" i="41" s="1"/>
  <c r="DK25" i="41" s="1"/>
  <c r="AU27" i="27"/>
  <c r="DI28" i="41" s="1"/>
  <c r="DK28" i="41" s="1"/>
  <c r="AU29" i="27"/>
  <c r="AU31" i="27"/>
  <c r="DI34" i="41" s="1"/>
  <c r="DK34" i="41" s="1"/>
  <c r="AU28" i="27"/>
  <c r="AU34" i="27"/>
  <c r="DI37" i="41" s="1"/>
  <c r="DK37" i="41" s="1"/>
  <c r="AU30" i="27"/>
  <c r="DI33" i="41" s="1"/>
  <c r="DK33" i="41" s="1"/>
  <c r="AV8" i="27"/>
  <c r="DM5" i="41" s="1"/>
  <c r="AV12" i="27"/>
  <c r="DM9" i="41" s="1"/>
  <c r="AV9" i="27"/>
  <c r="DM6" i="41" s="1"/>
  <c r="AV10" i="27"/>
  <c r="DM7" i="41" s="1"/>
  <c r="AV13" i="27"/>
  <c r="DM10" i="41" s="1"/>
  <c r="AV11" i="27"/>
  <c r="DM8" i="41" s="1"/>
  <c r="AV14" i="27"/>
  <c r="AV15" i="27"/>
  <c r="AV16" i="27"/>
  <c r="DM15" i="41" s="1"/>
  <c r="DO15" i="41" s="1"/>
  <c r="AV18" i="27"/>
  <c r="DM17" i="41" s="1"/>
  <c r="DO17" i="41" s="1"/>
  <c r="AV17" i="27"/>
  <c r="DM16" i="41" s="1"/>
  <c r="DO16" i="41" s="1"/>
  <c r="AV23" i="27"/>
  <c r="AV20" i="27"/>
  <c r="DM19" i="41" s="1"/>
  <c r="DO19" i="41" s="1"/>
  <c r="AV19" i="27"/>
  <c r="DM18" i="41" s="1"/>
  <c r="DO18" i="41" s="1"/>
  <c r="AV21" i="27"/>
  <c r="AV22" i="27"/>
  <c r="AV26" i="27"/>
  <c r="DM27" i="41" s="1"/>
  <c r="DO27" i="41" s="1"/>
  <c r="AV25" i="27"/>
  <c r="DM26" i="41" s="1"/>
  <c r="DO26" i="41" s="1"/>
  <c r="AV24" i="27"/>
  <c r="DM25" i="41" s="1"/>
  <c r="DO25" i="41" s="1"/>
  <c r="AV27" i="27"/>
  <c r="DM28" i="41" s="1"/>
  <c r="DO28" i="41" s="1"/>
  <c r="AV29" i="27"/>
  <c r="AV28" i="27"/>
  <c r="DM31" i="41" s="1"/>
  <c r="DO31" i="41" s="1"/>
  <c r="AV32" i="27"/>
  <c r="DM35" i="41" s="1"/>
  <c r="DO35" i="41" s="1"/>
  <c r="AV30" i="27"/>
  <c r="DM33" i="41" s="1"/>
  <c r="DO33" i="41" s="1"/>
  <c r="B37" i="51"/>
  <c r="BL37" i="27" s="1"/>
  <c r="C36" i="51"/>
  <c r="E36" i="51" s="1"/>
  <c r="G36" i="51" s="1"/>
  <c r="W8" i="27"/>
  <c r="AK5" i="41" s="1"/>
  <c r="W9" i="27"/>
  <c r="AK6" i="41" s="1"/>
  <c r="W12" i="27"/>
  <c r="AK9" i="41" s="1"/>
  <c r="W11" i="27"/>
  <c r="AK8" i="41" s="1"/>
  <c r="W10" i="27"/>
  <c r="AK7" i="41" s="1"/>
  <c r="W14" i="27"/>
  <c r="W13" i="27"/>
  <c r="AK10" i="41" s="1"/>
  <c r="W16" i="27"/>
  <c r="AK15" i="41" s="1"/>
  <c r="AM15" i="41" s="1"/>
  <c r="W15" i="27"/>
  <c r="W19" i="27"/>
  <c r="AK18" i="41" s="1"/>
  <c r="AM18" i="41" s="1"/>
  <c r="W17" i="27"/>
  <c r="AK16" i="41" s="1"/>
  <c r="AM16" i="41" s="1"/>
  <c r="W18" i="27"/>
  <c r="AK17" i="41" s="1"/>
  <c r="AM17" i="41" s="1"/>
  <c r="W22" i="27"/>
  <c r="W20" i="27"/>
  <c r="AK19" i="41" s="1"/>
  <c r="AM19" i="41" s="1"/>
  <c r="W23" i="27"/>
  <c r="W21" i="27"/>
  <c r="W25" i="27"/>
  <c r="AK26" i="41" s="1"/>
  <c r="AM26" i="41" s="1"/>
  <c r="W24" i="27"/>
  <c r="AK25" i="41" s="1"/>
  <c r="AM25" i="41" s="1"/>
  <c r="W28" i="27"/>
  <c r="AK31" i="41" s="1"/>
  <c r="AM31" i="41" s="1"/>
  <c r="W26" i="27"/>
  <c r="AK27" i="41" s="1"/>
  <c r="AM27" i="41" s="1"/>
  <c r="W27" i="27"/>
  <c r="AK28" i="41" s="1"/>
  <c r="AM28" i="41" s="1"/>
  <c r="W32" i="27"/>
  <c r="AK35" i="41" s="1"/>
  <c r="AM35" i="41" s="1"/>
  <c r="W30" i="27"/>
  <c r="AK33" i="41" s="1"/>
  <c r="AM33" i="41" s="1"/>
  <c r="W29" i="27"/>
  <c r="G39" i="64"/>
  <c r="G40" i="64" s="1"/>
  <c r="U8" i="27"/>
  <c r="AC5" i="41" s="1"/>
  <c r="U10" i="27"/>
  <c r="AC7" i="41" s="1"/>
  <c r="U12" i="27"/>
  <c r="AC9" i="41" s="1"/>
  <c r="U9" i="27"/>
  <c r="AC6" i="41" s="1"/>
  <c r="U11" i="27"/>
  <c r="AC8" i="41" s="1"/>
  <c r="U14" i="27"/>
  <c r="U13" i="27"/>
  <c r="AC10" i="41" s="1"/>
  <c r="U19" i="27"/>
  <c r="AC18" i="41" s="1"/>
  <c r="AE18" i="41" s="1"/>
  <c r="U15" i="27"/>
  <c r="U17" i="27"/>
  <c r="AC16" i="41" s="1"/>
  <c r="AE16" i="41" s="1"/>
  <c r="U16" i="27"/>
  <c r="AC15" i="41" s="1"/>
  <c r="AE15" i="41" s="1"/>
  <c r="U18" i="27"/>
  <c r="AC17" i="41" s="1"/>
  <c r="AE17" i="41" s="1"/>
  <c r="U23" i="27"/>
  <c r="U21" i="27"/>
  <c r="U20" i="27"/>
  <c r="AC19" i="41" s="1"/>
  <c r="AE19" i="41" s="1"/>
  <c r="U26" i="27"/>
  <c r="AC27" i="41" s="1"/>
  <c r="AE27" i="41" s="1"/>
  <c r="U22" i="27"/>
  <c r="U24" i="27"/>
  <c r="AC25" i="41" s="1"/>
  <c r="AE25" i="41" s="1"/>
  <c r="U28" i="27"/>
  <c r="U25" i="27"/>
  <c r="AC26" i="41" s="1"/>
  <c r="AE26" i="41" s="1"/>
  <c r="U30" i="27"/>
  <c r="AC33" i="41" s="1"/>
  <c r="AE33" i="41" s="1"/>
  <c r="U27" i="27"/>
  <c r="AC28" i="41" s="1"/>
  <c r="AE28" i="41" s="1"/>
  <c r="U29" i="27"/>
  <c r="B37" i="76"/>
  <c r="C37" i="76" s="1"/>
  <c r="E37" i="76" s="1"/>
  <c r="G37" i="76" s="1"/>
  <c r="C36" i="76"/>
  <c r="E36" i="76" s="1"/>
  <c r="G36" i="76" s="1"/>
  <c r="C36" i="96"/>
  <c r="E36" i="96" s="1"/>
  <c r="G36" i="96" s="1"/>
  <c r="B37" i="96"/>
  <c r="C37" i="96" s="1"/>
  <c r="E37" i="96" s="1"/>
  <c r="G37" i="96" s="1"/>
  <c r="AD40" i="27"/>
  <c r="G40" i="17"/>
  <c r="G41" i="17" s="1"/>
  <c r="B38" i="75"/>
  <c r="G39" i="14"/>
  <c r="G40" i="14" s="1"/>
  <c r="P9" i="27"/>
  <c r="M6" i="41" s="1"/>
  <c r="P10" i="27"/>
  <c r="M7" i="41" s="1"/>
  <c r="P8" i="27"/>
  <c r="M5" i="41" s="1"/>
  <c r="P11" i="27"/>
  <c r="M8" i="41" s="1"/>
  <c r="P13" i="27"/>
  <c r="M10" i="41" s="1"/>
  <c r="P12" i="27"/>
  <c r="M9" i="41" s="1"/>
  <c r="P16" i="27"/>
  <c r="M15" i="41" s="1"/>
  <c r="O15" i="41" s="1"/>
  <c r="P14" i="27"/>
  <c r="P15" i="27"/>
  <c r="P17" i="27"/>
  <c r="M16" i="41" s="1"/>
  <c r="O16" i="41" s="1"/>
  <c r="P18" i="27"/>
  <c r="M17" i="41" s="1"/>
  <c r="O17" i="41" s="1"/>
  <c r="P20" i="27"/>
  <c r="M19" i="41" s="1"/>
  <c r="O19" i="41" s="1"/>
  <c r="P19" i="27"/>
  <c r="M18" i="41" s="1"/>
  <c r="O18" i="41" s="1"/>
  <c r="P23" i="27"/>
  <c r="P22" i="27"/>
  <c r="P21" i="27"/>
  <c r="P26" i="27"/>
  <c r="M27" i="41" s="1"/>
  <c r="O27" i="41" s="1"/>
  <c r="P24" i="27"/>
  <c r="M25" i="41" s="1"/>
  <c r="O25" i="41" s="1"/>
  <c r="P25" i="27"/>
  <c r="M26" i="41" s="1"/>
  <c r="O26" i="41" s="1"/>
  <c r="P31" i="27"/>
  <c r="M34" i="41" s="1"/>
  <c r="O34" i="41" s="1"/>
  <c r="P27" i="27"/>
  <c r="M28" i="41" s="1"/>
  <c r="O28" i="41" s="1"/>
  <c r="P28" i="27"/>
  <c r="M31" i="41" s="1"/>
  <c r="O31" i="41" s="1"/>
  <c r="P32" i="27"/>
  <c r="P33" i="27"/>
  <c r="M36" i="41" s="1"/>
  <c r="O36" i="41" s="1"/>
  <c r="P29" i="27"/>
  <c r="P34" i="27"/>
  <c r="M37" i="41" s="1"/>
  <c r="O37" i="41" s="1"/>
  <c r="BG34" i="27"/>
  <c r="AW37" i="41" s="1"/>
  <c r="AY37" i="41" s="1"/>
  <c r="AG32" i="27"/>
  <c r="BY35" i="41" s="1"/>
  <c r="CA35" i="41" s="1"/>
  <c r="AR8" i="27"/>
  <c r="CW5" i="41" s="1"/>
  <c r="AR12" i="27"/>
  <c r="CW9" i="41" s="1"/>
  <c r="AR10" i="27"/>
  <c r="CW7" i="41" s="1"/>
  <c r="AR13" i="27"/>
  <c r="CW10" i="41" s="1"/>
  <c r="AR9" i="27"/>
  <c r="CW6" i="41" s="1"/>
  <c r="AR14" i="27"/>
  <c r="AR11" i="27"/>
  <c r="CW8" i="41" s="1"/>
  <c r="AR15" i="27"/>
  <c r="AR16" i="27"/>
  <c r="CW15" i="41" s="1"/>
  <c r="CY15" i="41" s="1"/>
  <c r="AR17" i="27"/>
  <c r="CW16" i="41" s="1"/>
  <c r="CY16" i="41" s="1"/>
  <c r="AR18" i="27"/>
  <c r="CW17" i="41" s="1"/>
  <c r="CY17" i="41" s="1"/>
  <c r="AR19" i="27"/>
  <c r="CW18" i="41" s="1"/>
  <c r="CY18" i="41" s="1"/>
  <c r="AR21" i="27"/>
  <c r="AR20" i="27"/>
  <c r="CW19" i="41" s="1"/>
  <c r="CY19" i="41" s="1"/>
  <c r="AR22" i="27"/>
  <c r="AR23" i="27"/>
  <c r="AR24" i="27"/>
  <c r="CW25" i="41" s="1"/>
  <c r="CY25" i="41" s="1"/>
  <c r="AR25" i="27"/>
  <c r="CW26" i="41" s="1"/>
  <c r="CY26" i="41" s="1"/>
  <c r="AR26" i="27"/>
  <c r="CW27" i="41" s="1"/>
  <c r="CY27" i="41" s="1"/>
  <c r="AR27" i="27"/>
  <c r="CW28" i="41" s="1"/>
  <c r="CY28" i="41" s="1"/>
  <c r="AR30" i="27"/>
  <c r="CW33" i="41" s="1"/>
  <c r="CY33" i="41" s="1"/>
  <c r="AR31" i="27"/>
  <c r="CW34" i="41" s="1"/>
  <c r="CY34" i="41" s="1"/>
  <c r="AR28" i="27"/>
  <c r="AR29" i="27"/>
  <c r="N33" i="27"/>
  <c r="I36" i="41" s="1"/>
  <c r="K36" i="41" s="1"/>
  <c r="V34" i="27"/>
  <c r="AG37" i="41" s="1"/>
  <c r="AI37" i="41" s="1"/>
  <c r="G21" i="93"/>
  <c r="C22" i="93"/>
  <c r="N10" i="27"/>
  <c r="I7" i="41" s="1"/>
  <c r="N9" i="27"/>
  <c r="I6" i="41" s="1"/>
  <c r="N8" i="27"/>
  <c r="I5" i="41" s="1"/>
  <c r="N11" i="27"/>
  <c r="I8" i="41" s="1"/>
  <c r="N12" i="27"/>
  <c r="I9" i="41" s="1"/>
  <c r="N13" i="27"/>
  <c r="I10" i="41" s="1"/>
  <c r="N17" i="27"/>
  <c r="I16" i="41" s="1"/>
  <c r="K16" i="41" s="1"/>
  <c r="N14" i="27"/>
  <c r="I13" i="41" s="1"/>
  <c r="K13" i="41" s="1"/>
  <c r="N16" i="27"/>
  <c r="I15" i="41" s="1"/>
  <c r="K15" i="41" s="1"/>
  <c r="N15" i="27"/>
  <c r="N19" i="27"/>
  <c r="I18" i="41" s="1"/>
  <c r="K18" i="41" s="1"/>
  <c r="N18" i="27"/>
  <c r="I17" i="41" s="1"/>
  <c r="K17" i="41" s="1"/>
  <c r="N23" i="27"/>
  <c r="I24" i="41" s="1"/>
  <c r="K24" i="41" s="1"/>
  <c r="N21" i="27"/>
  <c r="I22" i="41" s="1"/>
  <c r="K22" i="41" s="1"/>
  <c r="N20" i="27"/>
  <c r="I19" i="41" s="1"/>
  <c r="K19" i="41" s="1"/>
  <c r="N22" i="27"/>
  <c r="I23" i="41" s="1"/>
  <c r="K23" i="41" s="1"/>
  <c r="N26" i="27"/>
  <c r="I27" i="41" s="1"/>
  <c r="K27" i="41" s="1"/>
  <c r="N25" i="27"/>
  <c r="I26" i="41" s="1"/>
  <c r="K26" i="41" s="1"/>
  <c r="N24" i="27"/>
  <c r="I25" i="41" s="1"/>
  <c r="K25" i="41" s="1"/>
  <c r="N27" i="27"/>
  <c r="I28" i="41" s="1"/>
  <c r="K28" i="41" s="1"/>
  <c r="N28" i="27"/>
  <c r="I31" i="41" s="1"/>
  <c r="K31" i="41" s="1"/>
  <c r="N30" i="27"/>
  <c r="I33" i="41" s="1"/>
  <c r="K33" i="41" s="1"/>
  <c r="N29" i="27"/>
  <c r="I32" i="41" s="1"/>
  <c r="K32" i="41" s="1"/>
  <c r="N31" i="27"/>
  <c r="I34" i="41" s="1"/>
  <c r="K34" i="41" s="1"/>
  <c r="E37" i="60"/>
  <c r="E40" i="60" s="1"/>
  <c r="E41" i="60" s="1"/>
  <c r="C40" i="60"/>
  <c r="C41" i="60" s="1"/>
  <c r="AP9" i="27" l="1"/>
  <c r="FI6" i="41" s="1"/>
  <c r="FJ6" i="41" s="1"/>
  <c r="AP8" i="27"/>
  <c r="AP12" i="27"/>
  <c r="AP10" i="27"/>
  <c r="FI7" i="41" s="1"/>
  <c r="FJ7" i="41" s="1"/>
  <c r="AP11" i="27"/>
  <c r="FI8" i="41" s="1"/>
  <c r="FJ8" i="41" s="1"/>
  <c r="AP13" i="27"/>
  <c r="FI10" i="41" s="1"/>
  <c r="FJ10" i="41" s="1"/>
  <c r="AP16" i="27"/>
  <c r="FI15" i="41" s="1"/>
  <c r="FJ15" i="41" s="1"/>
  <c r="AP14" i="27"/>
  <c r="FI13" i="41" s="1"/>
  <c r="AP15" i="27"/>
  <c r="FI14" i="41" s="1"/>
  <c r="FJ14" i="41" s="1"/>
  <c r="AP19" i="27"/>
  <c r="FI18" i="41" s="1"/>
  <c r="FJ18" i="41" s="1"/>
  <c r="AP17" i="27"/>
  <c r="FI16" i="41" s="1"/>
  <c r="FJ16" i="41" s="1"/>
  <c r="AP18" i="27"/>
  <c r="FI17" i="41" s="1"/>
  <c r="FJ17" i="41" s="1"/>
  <c r="AP20" i="27"/>
  <c r="FI19" i="41" s="1"/>
  <c r="FJ19" i="41" s="1"/>
  <c r="AP21" i="27"/>
  <c r="FI22" i="41" s="1"/>
  <c r="AP23" i="27"/>
  <c r="FI24" i="41" s="1"/>
  <c r="FJ24" i="41" s="1"/>
  <c r="AP22" i="27"/>
  <c r="FI23" i="41" s="1"/>
  <c r="FJ23" i="41" s="1"/>
  <c r="AP24" i="27"/>
  <c r="FI25" i="41" s="1"/>
  <c r="FJ25" i="41" s="1"/>
  <c r="AP27" i="27"/>
  <c r="FI28" i="41" s="1"/>
  <c r="FJ28" i="41" s="1"/>
  <c r="AP25" i="27"/>
  <c r="FI26" i="41" s="1"/>
  <c r="FJ26" i="41" s="1"/>
  <c r="AP26" i="27"/>
  <c r="FI27" i="41" s="1"/>
  <c r="FJ27" i="41" s="1"/>
  <c r="AP29" i="27"/>
  <c r="FI32" i="41" s="1"/>
  <c r="FJ32" i="41" s="1"/>
  <c r="AP28" i="27"/>
  <c r="FI31" i="41" s="1"/>
  <c r="AP30" i="27"/>
  <c r="FI33" i="41" s="1"/>
  <c r="FJ33" i="41" s="1"/>
  <c r="AP31" i="27"/>
  <c r="FI34" i="41" s="1"/>
  <c r="FJ34" i="41" s="1"/>
  <c r="AP34" i="27"/>
  <c r="FI37" i="41" s="1"/>
  <c r="FJ37" i="41" s="1"/>
  <c r="AP32" i="27"/>
  <c r="FI35" i="41" s="1"/>
  <c r="FJ35" i="41" s="1"/>
  <c r="AP33" i="27"/>
  <c r="FI36" i="41" s="1"/>
  <c r="FJ36" i="41" s="1"/>
  <c r="FI9" i="41"/>
  <c r="FJ9" i="41" s="1"/>
  <c r="AP38" i="27"/>
  <c r="AP36" i="27"/>
  <c r="FI41" i="41" s="1"/>
  <c r="FJ41" i="41" s="1"/>
  <c r="AP35" i="27"/>
  <c r="FI40" i="41" s="1"/>
  <c r="AP37" i="27"/>
  <c r="FI42" i="41" s="1"/>
  <c r="FJ42" i="41" s="1"/>
  <c r="FK11" i="41"/>
  <c r="FC41" i="41"/>
  <c r="FG41" i="41"/>
  <c r="FC35" i="41"/>
  <c r="FG35" i="41"/>
  <c r="FC40" i="41"/>
  <c r="FG40" i="41"/>
  <c r="AJ34" i="86"/>
  <c r="AJ48" i="86"/>
  <c r="AH43" i="86"/>
  <c r="AJ36" i="86"/>
  <c r="AH16" i="86"/>
  <c r="AJ10" i="86"/>
  <c r="AJ16" i="86" s="1"/>
  <c r="AH48" i="86"/>
  <c r="AH34" i="86"/>
  <c r="AH54" i="86"/>
  <c r="AJ18" i="86"/>
  <c r="AJ25" i="86" s="1"/>
  <c r="AH25" i="86"/>
  <c r="R53" i="86"/>
  <c r="K29" i="41"/>
  <c r="K38" i="41"/>
  <c r="CE45" i="41"/>
  <c r="AD48" i="86"/>
  <c r="AD53" i="86" s="1"/>
  <c r="L48" i="86"/>
  <c r="L53" i="86" s="1"/>
  <c r="E48" i="86"/>
  <c r="E53" i="86" s="1"/>
  <c r="CD43" i="41"/>
  <c r="HB43" i="41"/>
  <c r="CD46" i="41"/>
  <c r="CC45" i="41"/>
  <c r="BN43" i="41"/>
  <c r="BN45" i="41" s="1"/>
  <c r="BN46" i="41"/>
  <c r="DN27" i="41"/>
  <c r="DN37" i="41"/>
  <c r="BJ43" i="41"/>
  <c r="FF34" i="41"/>
  <c r="J27" i="41"/>
  <c r="J36" i="41"/>
  <c r="N18" i="41"/>
  <c r="DJ28" i="41"/>
  <c r="BR37" i="41"/>
  <c r="V18" i="41"/>
  <c r="DN36" i="41"/>
  <c r="GL43" i="41"/>
  <c r="FF36" i="41"/>
  <c r="FF19" i="41"/>
  <c r="DJ25" i="41"/>
  <c r="AH26" i="41"/>
  <c r="CX34" i="41"/>
  <c r="AD33" i="41"/>
  <c r="BR35" i="41"/>
  <c r="V15" i="41"/>
  <c r="DB36" i="41"/>
  <c r="FN15" i="41"/>
  <c r="FN36" i="41"/>
  <c r="AC42" i="41"/>
  <c r="AC35" i="41"/>
  <c r="AE35" i="41" s="1"/>
  <c r="DB17" i="41"/>
  <c r="DN18" i="41"/>
  <c r="DN34" i="41"/>
  <c r="DB33" i="41"/>
  <c r="J37" i="41"/>
  <c r="I29" i="41"/>
  <c r="N16" i="41"/>
  <c r="AC11" i="41"/>
  <c r="CX33" i="41"/>
  <c r="CW11" i="41"/>
  <c r="AD26" i="41"/>
  <c r="DN16" i="41"/>
  <c r="DJ27" i="41"/>
  <c r="BR33" i="41"/>
  <c r="DB37" i="41"/>
  <c r="FN17" i="41"/>
  <c r="AD37" i="41"/>
  <c r="GH38" i="41"/>
  <c r="AL18" i="41"/>
  <c r="J17" i="41"/>
  <c r="CX28" i="41"/>
  <c r="BZ35" i="41"/>
  <c r="DN17" i="41"/>
  <c r="BR27" i="41"/>
  <c r="BQ11" i="41"/>
  <c r="FN16" i="41"/>
  <c r="AH18" i="41"/>
  <c r="AL36" i="41"/>
  <c r="GL38" i="41"/>
  <c r="FF15" i="41"/>
  <c r="FF35" i="41"/>
  <c r="BR15" i="41"/>
  <c r="DI11" i="41"/>
  <c r="N19" i="41"/>
  <c r="BR36" i="41"/>
  <c r="N17" i="41"/>
  <c r="CX27" i="41"/>
  <c r="DJ19" i="41"/>
  <c r="N37" i="41"/>
  <c r="AH16" i="41"/>
  <c r="CD29" i="41"/>
  <c r="AD27" i="41"/>
  <c r="U42" i="41"/>
  <c r="W42" i="41" s="1"/>
  <c r="W43" i="41" s="1"/>
  <c r="U35" i="41"/>
  <c r="W35" i="41" s="1"/>
  <c r="FF26" i="41"/>
  <c r="N36" i="41"/>
  <c r="AD19" i="41"/>
  <c r="AL27" i="41"/>
  <c r="DB26" i="41"/>
  <c r="FN33" i="41"/>
  <c r="AH17" i="41"/>
  <c r="CW42" i="41"/>
  <c r="CY42" i="41" s="1"/>
  <c r="CY43" i="41" s="1"/>
  <c r="CW35" i="41"/>
  <c r="CY35" i="41" s="1"/>
  <c r="AL34" i="41"/>
  <c r="HB29" i="41"/>
  <c r="FF16" i="41"/>
  <c r="V36" i="41"/>
  <c r="V19" i="41"/>
  <c r="AH25" i="41"/>
  <c r="AX37" i="41"/>
  <c r="CX25" i="41"/>
  <c r="M11" i="41"/>
  <c r="V33" i="41"/>
  <c r="DB25" i="41"/>
  <c r="CX37" i="41"/>
  <c r="GH29" i="41"/>
  <c r="DB34" i="41"/>
  <c r="DN19" i="41"/>
  <c r="N15" i="41"/>
  <c r="J35" i="41"/>
  <c r="FN37" i="41"/>
  <c r="DN33" i="41"/>
  <c r="U11" i="41"/>
  <c r="FN34" i="41"/>
  <c r="V37" i="41"/>
  <c r="CD38" i="41"/>
  <c r="AD17" i="41"/>
  <c r="AL26" i="41"/>
  <c r="DN35" i="41"/>
  <c r="V28" i="41"/>
  <c r="DB18" i="41"/>
  <c r="FN35" i="41"/>
  <c r="AH34" i="41"/>
  <c r="FF37" i="41"/>
  <c r="BR40" i="41"/>
  <c r="DJ34" i="41"/>
  <c r="AH27" i="41"/>
  <c r="AL15" i="41"/>
  <c r="HA9" i="41"/>
  <c r="HA10" i="41"/>
  <c r="V17" i="41"/>
  <c r="J18" i="41"/>
  <c r="AH19" i="41"/>
  <c r="BR34" i="41"/>
  <c r="BJ38" i="41"/>
  <c r="J15" i="41"/>
  <c r="AL28" i="41"/>
  <c r="AH15" i="41"/>
  <c r="CX19" i="41"/>
  <c r="DJ16" i="41"/>
  <c r="CX18" i="41"/>
  <c r="N34" i="41"/>
  <c r="AD15" i="41"/>
  <c r="DJ17" i="41"/>
  <c r="BR19" i="41"/>
  <c r="V34" i="41"/>
  <c r="FM11" i="41"/>
  <c r="AH35" i="41"/>
  <c r="GH43" i="41"/>
  <c r="FF17" i="41"/>
  <c r="AD34" i="41"/>
  <c r="AH37" i="41"/>
  <c r="DB15" i="41"/>
  <c r="J19" i="41"/>
  <c r="FN18" i="41"/>
  <c r="DN15" i="41"/>
  <c r="DA11" i="41"/>
  <c r="AL37" i="41"/>
  <c r="CX26" i="41"/>
  <c r="DJ18" i="41"/>
  <c r="FF28" i="41"/>
  <c r="AL25" i="41"/>
  <c r="N28" i="41"/>
  <c r="I11" i="41"/>
  <c r="CX17" i="41"/>
  <c r="N26" i="41"/>
  <c r="AD16" i="41"/>
  <c r="DM11" i="41"/>
  <c r="V26" i="41"/>
  <c r="DB19" i="41"/>
  <c r="FN27" i="41"/>
  <c r="AH36" i="41"/>
  <c r="DB35" i="41"/>
  <c r="CD20" i="41"/>
  <c r="J25" i="41"/>
  <c r="J26" i="41"/>
  <c r="N33" i="41"/>
  <c r="DJ26" i="41"/>
  <c r="DJ35" i="41"/>
  <c r="AL33" i="41"/>
  <c r="BR28" i="41"/>
  <c r="FF33" i="41"/>
  <c r="AL35" i="41"/>
  <c r="DB28" i="41"/>
  <c r="J16" i="41"/>
  <c r="M42" i="41"/>
  <c r="M35" i="41"/>
  <c r="O35" i="41" s="1"/>
  <c r="BR25" i="41"/>
  <c r="J34" i="41"/>
  <c r="J33" i="41"/>
  <c r="CX16" i="41"/>
  <c r="N25" i="41"/>
  <c r="AL19" i="41"/>
  <c r="DN28" i="41"/>
  <c r="DJ33" i="41"/>
  <c r="BR17" i="41"/>
  <c r="V27" i="41"/>
  <c r="FN28" i="41"/>
  <c r="AD36" i="41"/>
  <c r="HB38" i="41"/>
  <c r="AL16" i="41"/>
  <c r="FF27" i="41"/>
  <c r="AD28" i="41"/>
  <c r="AD25" i="41"/>
  <c r="V16" i="41"/>
  <c r="AK11" i="41"/>
  <c r="DB27" i="41"/>
  <c r="I38" i="41"/>
  <c r="CX15" i="41"/>
  <c r="N27" i="41"/>
  <c r="AD18" i="41"/>
  <c r="DN25" i="41"/>
  <c r="DJ37" i="41"/>
  <c r="BR18" i="41"/>
  <c r="V25" i="41"/>
  <c r="FB35" i="41"/>
  <c r="DB16" i="41"/>
  <c r="FN25" i="41"/>
  <c r="DJ36" i="41"/>
  <c r="AH33" i="41"/>
  <c r="AG11" i="41"/>
  <c r="CX36" i="41"/>
  <c r="FF18" i="41"/>
  <c r="FN19" i="41"/>
  <c r="FF25" i="41"/>
  <c r="BR26" i="41"/>
  <c r="J28" i="41"/>
  <c r="AL17" i="41"/>
  <c r="DN26" i="41"/>
  <c r="DJ15" i="41"/>
  <c r="BR16" i="41"/>
  <c r="FN26" i="41"/>
  <c r="AH28" i="41"/>
  <c r="GL29" i="41"/>
  <c r="FE11" i="41"/>
  <c r="AP34" i="41"/>
  <c r="AP33" i="41"/>
  <c r="AP28" i="41"/>
  <c r="AP25" i="41"/>
  <c r="AP26" i="41"/>
  <c r="AP27" i="41"/>
  <c r="AP19" i="41"/>
  <c r="AP18" i="41"/>
  <c r="AP16" i="41"/>
  <c r="AP17" i="41"/>
  <c r="AP15" i="41"/>
  <c r="AO11" i="41"/>
  <c r="DO10" i="41"/>
  <c r="DN10" i="41"/>
  <c r="DO8" i="41"/>
  <c r="DN8" i="41"/>
  <c r="DO7" i="41"/>
  <c r="DN7" i="41"/>
  <c r="DN9" i="41"/>
  <c r="DO9" i="41"/>
  <c r="FO10" i="41"/>
  <c r="FN10" i="41"/>
  <c r="FO8" i="41"/>
  <c r="FN8" i="41"/>
  <c r="FO9" i="41"/>
  <c r="FN9" i="41"/>
  <c r="FO7" i="41"/>
  <c r="FN7" i="41"/>
  <c r="W9" i="41"/>
  <c r="V9" i="41"/>
  <c r="V7" i="41"/>
  <c r="W7" i="41"/>
  <c r="W8" i="41"/>
  <c r="V8" i="41"/>
  <c r="W10" i="41"/>
  <c r="V10" i="41"/>
  <c r="AE8" i="41"/>
  <c r="AD8" i="41"/>
  <c r="AE9" i="41"/>
  <c r="AD9" i="41"/>
  <c r="AE10" i="41"/>
  <c r="AD10" i="41"/>
  <c r="AD7" i="41"/>
  <c r="AE7" i="41"/>
  <c r="O10" i="41"/>
  <c r="N10" i="41"/>
  <c r="O8" i="41"/>
  <c r="N8" i="41"/>
  <c r="O7" i="41"/>
  <c r="N7" i="41"/>
  <c r="O9" i="41"/>
  <c r="N9" i="41"/>
  <c r="BR7" i="41"/>
  <c r="BS7" i="41"/>
  <c r="BS9" i="41"/>
  <c r="BR9" i="41"/>
  <c r="BS10" i="41"/>
  <c r="BR10" i="41"/>
  <c r="BR8" i="41"/>
  <c r="BS8" i="41"/>
  <c r="DB7" i="41"/>
  <c r="DC7" i="41"/>
  <c r="DB8" i="41"/>
  <c r="DC8" i="41"/>
  <c r="DB10" i="41"/>
  <c r="DC10" i="41"/>
  <c r="DC9" i="41"/>
  <c r="DB9" i="41"/>
  <c r="AM7" i="41"/>
  <c r="AL7" i="41"/>
  <c r="AM8" i="41"/>
  <c r="AL8" i="41"/>
  <c r="AL9" i="41"/>
  <c r="AM9" i="41"/>
  <c r="AM10" i="41"/>
  <c r="AL10" i="41"/>
  <c r="CY8" i="41"/>
  <c r="CX8" i="41"/>
  <c r="CX9" i="41"/>
  <c r="CY9" i="41"/>
  <c r="CX10" i="41"/>
  <c r="CY10" i="41"/>
  <c r="CX7" i="41"/>
  <c r="CY7" i="41"/>
  <c r="FF9" i="41"/>
  <c r="FF8" i="41"/>
  <c r="FF7" i="41"/>
  <c r="FF10" i="41"/>
  <c r="DK10" i="41"/>
  <c r="DJ10" i="41"/>
  <c r="DJ9" i="41"/>
  <c r="DK9" i="41"/>
  <c r="DJ8" i="41"/>
  <c r="DK8" i="41"/>
  <c r="DJ7" i="41"/>
  <c r="DK7" i="41"/>
  <c r="AI8" i="41"/>
  <c r="AH8" i="41"/>
  <c r="AI7" i="41"/>
  <c r="AH7" i="41"/>
  <c r="AI10" i="41"/>
  <c r="AH10" i="41"/>
  <c r="AI9" i="41"/>
  <c r="AH9" i="41"/>
  <c r="K9" i="41"/>
  <c r="J9" i="41"/>
  <c r="J10" i="41"/>
  <c r="K10" i="41"/>
  <c r="J8" i="41"/>
  <c r="K8" i="41"/>
  <c r="K7" i="41"/>
  <c r="J7" i="41"/>
  <c r="AQ7" i="41"/>
  <c r="AP7" i="41"/>
  <c r="AQ10" i="41"/>
  <c r="AP10" i="41"/>
  <c r="AQ9" i="41"/>
  <c r="AP9" i="41"/>
  <c r="AP8" i="41"/>
  <c r="AQ8" i="41"/>
  <c r="O53" i="86"/>
  <c r="D53" i="86"/>
  <c r="I53" i="86"/>
  <c r="DN5" i="41"/>
  <c r="DO5" i="41"/>
  <c r="DN6" i="41"/>
  <c r="DO6" i="41"/>
  <c r="FO6" i="41"/>
  <c r="FN6" i="41"/>
  <c r="FN5" i="41"/>
  <c r="FO5" i="41"/>
  <c r="V5" i="41"/>
  <c r="W5" i="41"/>
  <c r="W6" i="41"/>
  <c r="V6" i="41"/>
  <c r="AD6" i="41"/>
  <c r="AE6" i="41"/>
  <c r="AD5" i="41"/>
  <c r="AE5" i="41"/>
  <c r="N5" i="41"/>
  <c r="O5" i="41"/>
  <c r="N6" i="41"/>
  <c r="O6" i="41"/>
  <c r="BR5" i="41"/>
  <c r="BS5" i="41"/>
  <c r="BS6" i="41"/>
  <c r="BR6" i="41"/>
  <c r="DC6" i="41"/>
  <c r="DB6" i="41"/>
  <c r="DB5" i="41"/>
  <c r="DC5" i="41"/>
  <c r="AL6" i="41"/>
  <c r="AM6" i="41"/>
  <c r="AL5" i="41"/>
  <c r="AM5" i="41"/>
  <c r="CX6" i="41"/>
  <c r="CY6" i="41"/>
  <c r="CY5" i="41"/>
  <c r="CX5" i="41"/>
  <c r="FF6" i="41"/>
  <c r="FF5" i="41"/>
  <c r="DK6" i="41"/>
  <c r="DJ6" i="41"/>
  <c r="DJ5" i="41"/>
  <c r="DK5" i="41"/>
  <c r="AI6" i="41"/>
  <c r="AH6" i="41"/>
  <c r="AH5" i="41"/>
  <c r="AI5" i="41"/>
  <c r="K6" i="41"/>
  <c r="J6" i="41"/>
  <c r="J5" i="41"/>
  <c r="K5" i="41"/>
  <c r="X53" i="86"/>
  <c r="X54" i="86"/>
  <c r="AA53" i="86"/>
  <c r="AA54" i="86"/>
  <c r="U53" i="86"/>
  <c r="U54" i="86"/>
  <c r="AP6" i="41"/>
  <c r="AQ6" i="41"/>
  <c r="AP5" i="41"/>
  <c r="AQ5" i="41"/>
  <c r="AO40" i="27"/>
  <c r="BN36" i="27"/>
  <c r="GS41" i="41" s="1"/>
  <c r="GU41" i="41" s="1"/>
  <c r="BN38" i="27"/>
  <c r="BN34" i="27"/>
  <c r="GS37" i="41" s="1"/>
  <c r="GU37" i="41" s="1"/>
  <c r="BN33" i="27"/>
  <c r="GS36" i="41" s="1"/>
  <c r="GU36" i="41" s="1"/>
  <c r="BN32" i="27"/>
  <c r="GS35" i="41" s="1"/>
  <c r="GU35" i="41" s="1"/>
  <c r="BN30" i="27"/>
  <c r="GS33" i="41" s="1"/>
  <c r="GU33" i="41" s="1"/>
  <c r="BN31" i="27"/>
  <c r="GS34" i="41" s="1"/>
  <c r="GU34" i="41" s="1"/>
  <c r="BN29" i="27"/>
  <c r="GS32" i="41" s="1"/>
  <c r="GU32" i="41" s="1"/>
  <c r="BN28" i="27"/>
  <c r="GS31" i="41" s="1"/>
  <c r="GU31" i="41" s="1"/>
  <c r="BN27" i="27"/>
  <c r="GS28" i="41" s="1"/>
  <c r="GU28" i="41" s="1"/>
  <c r="BN26" i="27"/>
  <c r="GS27" i="41" s="1"/>
  <c r="GU27" i="41" s="1"/>
  <c r="BN24" i="27"/>
  <c r="GS25" i="41" s="1"/>
  <c r="GU25" i="41" s="1"/>
  <c r="BN25" i="27"/>
  <c r="GS26" i="41" s="1"/>
  <c r="GU26" i="41" s="1"/>
  <c r="BN21" i="27"/>
  <c r="GS22" i="41" s="1"/>
  <c r="GU22" i="41" s="1"/>
  <c r="BN23" i="27"/>
  <c r="GS24" i="41" s="1"/>
  <c r="GU24" i="41" s="1"/>
  <c r="BN22" i="27"/>
  <c r="GS23" i="41" s="1"/>
  <c r="GU23" i="41" s="1"/>
  <c r="BN20" i="27"/>
  <c r="GS19" i="41" s="1"/>
  <c r="GU19" i="41" s="1"/>
  <c r="BN19" i="27"/>
  <c r="GS18" i="41" s="1"/>
  <c r="GU18" i="41" s="1"/>
  <c r="BN18" i="27"/>
  <c r="GS17" i="41" s="1"/>
  <c r="GU17" i="41" s="1"/>
  <c r="BN16" i="27"/>
  <c r="GS15" i="41" s="1"/>
  <c r="GU15" i="41" s="1"/>
  <c r="BN17" i="27"/>
  <c r="GS16" i="41" s="1"/>
  <c r="GU16" i="41" s="1"/>
  <c r="BN14" i="27"/>
  <c r="GS13" i="41" s="1"/>
  <c r="GU13" i="41" s="1"/>
  <c r="BN15" i="27"/>
  <c r="GS14" i="41" s="1"/>
  <c r="GU14" i="41" s="1"/>
  <c r="BN13" i="27"/>
  <c r="GS10" i="41" s="1"/>
  <c r="BN11" i="27"/>
  <c r="GS8" i="41" s="1"/>
  <c r="BN12" i="27"/>
  <c r="GS9" i="41" s="1"/>
  <c r="BN9" i="27"/>
  <c r="GS6" i="41" s="1"/>
  <c r="BN10" i="27"/>
  <c r="GS7" i="41" s="1"/>
  <c r="BN8" i="27"/>
  <c r="GS5" i="41" s="1"/>
  <c r="C37" i="42"/>
  <c r="E37" i="42" s="1"/>
  <c r="G37" i="42" s="1"/>
  <c r="G39" i="42" s="1"/>
  <c r="G40" i="42" s="1"/>
  <c r="BN35" i="27"/>
  <c r="GS40" i="41" s="1"/>
  <c r="GU40" i="41" s="1"/>
  <c r="BN37" i="27"/>
  <c r="GS42" i="41" s="1"/>
  <c r="GU42" i="41" s="1"/>
  <c r="AK24" i="41"/>
  <c r="AM24" i="41" s="1"/>
  <c r="I14" i="41"/>
  <c r="K14" i="41" s="1"/>
  <c r="K20" i="41" s="1"/>
  <c r="DA23" i="41"/>
  <c r="DC23" i="41" s="1"/>
  <c r="AG23" i="41"/>
  <c r="AI23" i="41" s="1"/>
  <c r="N31" i="41"/>
  <c r="DA42" i="41"/>
  <c r="DC42" i="41" s="1"/>
  <c r="DC43" i="41" s="1"/>
  <c r="GP40" i="41"/>
  <c r="AX41" i="41"/>
  <c r="AP41" i="41"/>
  <c r="DF41" i="41"/>
  <c r="DF40" i="41"/>
  <c r="Z41" i="41"/>
  <c r="EX41" i="41"/>
  <c r="AL31" i="41"/>
  <c r="CW23" i="41"/>
  <c r="CY23" i="41" s="1"/>
  <c r="AG13" i="41"/>
  <c r="AI13" i="41" s="1"/>
  <c r="DB41" i="41"/>
  <c r="GP41" i="41"/>
  <c r="DI31" i="41"/>
  <c r="DK31" i="41" s="1"/>
  <c r="U23" i="41"/>
  <c r="W23" i="41" s="1"/>
  <c r="AH31" i="41"/>
  <c r="FZ40" i="41"/>
  <c r="BZ41" i="41"/>
  <c r="Z40" i="41"/>
  <c r="FB40" i="41"/>
  <c r="V31" i="41"/>
  <c r="FN41" i="41"/>
  <c r="BZ40" i="41"/>
  <c r="AL41" i="41"/>
  <c r="M22" i="41"/>
  <c r="O22" i="41" s="1"/>
  <c r="AH40" i="41"/>
  <c r="FN40" i="41"/>
  <c r="FN31" i="41"/>
  <c r="AX40" i="41"/>
  <c r="BB41" i="41"/>
  <c r="ET41" i="41"/>
  <c r="CL41" i="41"/>
  <c r="EH41" i="41"/>
  <c r="DN40" i="41"/>
  <c r="J31" i="41"/>
  <c r="CW31" i="41"/>
  <c r="CY31" i="41" s="1"/>
  <c r="AC31" i="41"/>
  <c r="AE31" i="41" s="1"/>
  <c r="DI24" i="41"/>
  <c r="DK24" i="41" s="1"/>
  <c r="AH41" i="41"/>
  <c r="DB40" i="41"/>
  <c r="DN31" i="41"/>
  <c r="J22" i="41"/>
  <c r="DI23" i="41"/>
  <c r="DK23" i="41" s="1"/>
  <c r="DA31" i="41"/>
  <c r="DC31" i="41" s="1"/>
  <c r="FB41" i="41"/>
  <c r="AP31" i="41"/>
  <c r="AK42" i="41"/>
  <c r="DI13" i="41"/>
  <c r="DK13" i="41" s="1"/>
  <c r="U13" i="41"/>
  <c r="W13" i="41" s="1"/>
  <c r="AK23" i="41"/>
  <c r="AM23" i="41" s="1"/>
  <c r="AG22" i="41"/>
  <c r="AI22" i="41" s="1"/>
  <c r="J13" i="41"/>
  <c r="CW22" i="41"/>
  <c r="CY22" i="41" s="1"/>
  <c r="FA42" i="41"/>
  <c r="AG42" i="41"/>
  <c r="AI42" i="41" s="1"/>
  <c r="AI43" i="41" s="1"/>
  <c r="U24" i="41"/>
  <c r="W24" i="41" s="1"/>
  <c r="CW24" i="41"/>
  <c r="CY24" i="41" s="1"/>
  <c r="AK22" i="41"/>
  <c r="AM22" i="41" s="1"/>
  <c r="DI22" i="41"/>
  <c r="DK22" i="41" s="1"/>
  <c r="DM24" i="41"/>
  <c r="DO24" i="41" s="1"/>
  <c r="FM24" i="41"/>
  <c r="FO24" i="41" s="1"/>
  <c r="FM22" i="41"/>
  <c r="FO22" i="41" s="1"/>
  <c r="AK14" i="41"/>
  <c r="AM14" i="41" s="1"/>
  <c r="AG24" i="41"/>
  <c r="AI24" i="41" s="1"/>
  <c r="BY42" i="41"/>
  <c r="CA42" i="41" s="1"/>
  <c r="CA43" i="41" s="1"/>
  <c r="AC23" i="41"/>
  <c r="AE23" i="41" s="1"/>
  <c r="CW13" i="41"/>
  <c r="CY13" i="41" s="1"/>
  <c r="DM23" i="41"/>
  <c r="DO23" i="41" s="1"/>
  <c r="AC24" i="41"/>
  <c r="AE24" i="41" s="1"/>
  <c r="DM13" i="41"/>
  <c r="DO13" i="41" s="1"/>
  <c r="DI14" i="41"/>
  <c r="DK14" i="41" s="1"/>
  <c r="FM13" i="41"/>
  <c r="FO13" i="41" s="1"/>
  <c r="FM23" i="41"/>
  <c r="FO23" i="41" s="1"/>
  <c r="DA13" i="41"/>
  <c r="DC13" i="41" s="1"/>
  <c r="DA24" i="41"/>
  <c r="DC24" i="41" s="1"/>
  <c r="M23" i="41"/>
  <c r="O23" i="41" s="1"/>
  <c r="DM42" i="41"/>
  <c r="DA22" i="41"/>
  <c r="DC22" i="41" s="1"/>
  <c r="FM42" i="41"/>
  <c r="FO42" i="41" s="1"/>
  <c r="FO43" i="41" s="1"/>
  <c r="U22" i="41"/>
  <c r="W22" i="41" s="1"/>
  <c r="DM22" i="41"/>
  <c r="DO22" i="41" s="1"/>
  <c r="AC22" i="41"/>
  <c r="AE22" i="41" s="1"/>
  <c r="M24" i="41"/>
  <c r="O24" i="41" s="1"/>
  <c r="AO14" i="41"/>
  <c r="AQ14" i="41" s="1"/>
  <c r="AO22" i="41"/>
  <c r="AQ22" i="41" s="1"/>
  <c r="AO13" i="41"/>
  <c r="AQ13" i="41" s="1"/>
  <c r="AO23" i="41"/>
  <c r="AQ23" i="41" s="1"/>
  <c r="AO24" i="41"/>
  <c r="AQ24" i="41" s="1"/>
  <c r="AG32" i="41"/>
  <c r="AI32" i="41" s="1"/>
  <c r="AI38" i="41" s="1"/>
  <c r="AO32" i="41"/>
  <c r="AQ32" i="41" s="1"/>
  <c r="AQ38" i="41" s="1"/>
  <c r="DI32" i="41"/>
  <c r="DK32" i="41" s="1"/>
  <c r="CW32" i="41"/>
  <c r="CY32" i="41" s="1"/>
  <c r="AK32" i="41"/>
  <c r="AM32" i="41" s="1"/>
  <c r="AM38" i="41" s="1"/>
  <c r="AK13" i="41"/>
  <c r="AM13" i="41" s="1"/>
  <c r="AC13" i="41"/>
  <c r="AE13" i="41" s="1"/>
  <c r="M13" i="41"/>
  <c r="O13" i="41" s="1"/>
  <c r="GG13" i="41"/>
  <c r="GI13" i="41" s="1"/>
  <c r="DM14" i="41"/>
  <c r="DO14" i="41" s="1"/>
  <c r="DA14" i="41"/>
  <c r="DC14" i="41" s="1"/>
  <c r="BI14" i="41"/>
  <c r="BK14" i="41" s="1"/>
  <c r="M14" i="41"/>
  <c r="O14" i="41" s="1"/>
  <c r="FM14" i="41"/>
  <c r="FO14" i="41" s="1"/>
  <c r="HA14" i="41"/>
  <c r="CW14" i="41"/>
  <c r="CY14" i="41" s="1"/>
  <c r="GK14" i="41"/>
  <c r="GM14" i="41" s="1"/>
  <c r="GM20" i="41" s="1"/>
  <c r="AC14" i="41"/>
  <c r="AE14" i="41" s="1"/>
  <c r="U14" i="41"/>
  <c r="W14" i="41" s="1"/>
  <c r="AG14" i="41"/>
  <c r="AI14" i="41" s="1"/>
  <c r="J42" i="41"/>
  <c r="J43" i="41" s="1"/>
  <c r="DA32" i="41"/>
  <c r="DC32" i="41" s="1"/>
  <c r="M32" i="41"/>
  <c r="O32" i="41" s="1"/>
  <c r="U32" i="41"/>
  <c r="W32" i="41" s="1"/>
  <c r="BM35" i="27"/>
  <c r="FU40" i="41" s="1"/>
  <c r="FW40" i="41" s="1"/>
  <c r="J23" i="41"/>
  <c r="AC32" i="41"/>
  <c r="AE32" i="41" s="1"/>
  <c r="FM32" i="41"/>
  <c r="FO32" i="41" s="1"/>
  <c r="FO38" i="41" s="1"/>
  <c r="BM38" i="27"/>
  <c r="DM32" i="41"/>
  <c r="DO32" i="41" s="1"/>
  <c r="DO38" i="41" s="1"/>
  <c r="AO42" i="41"/>
  <c r="AQ42" i="41" s="1"/>
  <c r="AQ43" i="41" s="1"/>
  <c r="BB34" i="27"/>
  <c r="EG37" i="41" s="1"/>
  <c r="EI37" i="41" s="1"/>
  <c r="BC35" i="27"/>
  <c r="EK40" i="41" s="1"/>
  <c r="EM40" i="41" s="1"/>
  <c r="Y36" i="27"/>
  <c r="AS41" i="41" s="1"/>
  <c r="AU41" i="41" s="1"/>
  <c r="AW36" i="27"/>
  <c r="DQ41" i="41" s="1"/>
  <c r="DS41" i="41" s="1"/>
  <c r="BM37" i="27"/>
  <c r="BM36" i="27"/>
  <c r="FU41" i="41" s="1"/>
  <c r="FW41" i="41" s="1"/>
  <c r="AY37" i="27"/>
  <c r="BV36" i="27"/>
  <c r="GW41" i="41" s="1"/>
  <c r="GY41" i="41" s="1"/>
  <c r="AQ35" i="27"/>
  <c r="CK40" i="41" s="1"/>
  <c r="CM40" i="41" s="1"/>
  <c r="AY38" i="27"/>
  <c r="AY33" i="27"/>
  <c r="DU36" i="41" s="1"/>
  <c r="DW36" i="41" s="1"/>
  <c r="BB35" i="27"/>
  <c r="EG40" i="41" s="1"/>
  <c r="EI40" i="41" s="1"/>
  <c r="AQ32" i="27"/>
  <c r="CK35" i="41" s="1"/>
  <c r="CM35" i="41" s="1"/>
  <c r="BE37" i="27"/>
  <c r="O31" i="27"/>
  <c r="CS34" i="41" s="1"/>
  <c r="CU34" i="41" s="1"/>
  <c r="O33" i="27"/>
  <c r="CS36" i="41" s="1"/>
  <c r="CU36" i="41" s="1"/>
  <c r="O35" i="27"/>
  <c r="CS40" i="41" s="1"/>
  <c r="CU40" i="41" s="1"/>
  <c r="O28" i="27"/>
  <c r="CS31" i="41" s="1"/>
  <c r="CU31" i="41" s="1"/>
  <c r="O14" i="27"/>
  <c r="CS13" i="41" s="1"/>
  <c r="CU13" i="41" s="1"/>
  <c r="O30" i="27"/>
  <c r="CS33" i="41" s="1"/>
  <c r="CU33" i="41" s="1"/>
  <c r="O16" i="27"/>
  <c r="CS15" i="41" s="1"/>
  <c r="CU15" i="41" s="1"/>
  <c r="O13" i="27"/>
  <c r="CS10" i="41" s="1"/>
  <c r="O11" i="27"/>
  <c r="CS8" i="41" s="1"/>
  <c r="AQ37" i="27"/>
  <c r="AY35" i="27"/>
  <c r="DU40" i="41" s="1"/>
  <c r="DW40" i="41" s="1"/>
  <c r="O26" i="27"/>
  <c r="CS27" i="41" s="1"/>
  <c r="CU27" i="41" s="1"/>
  <c r="O10" i="27"/>
  <c r="CS7" i="41" s="1"/>
  <c r="BV31" i="27"/>
  <c r="GW34" i="41" s="1"/>
  <c r="GY34" i="41" s="1"/>
  <c r="AY36" i="27"/>
  <c r="DU41" i="41" s="1"/>
  <c r="DW41" i="41" s="1"/>
  <c r="G37" i="44"/>
  <c r="G40" i="44" s="1"/>
  <c r="G41" i="44" s="1"/>
  <c r="G42" i="43"/>
  <c r="G43" i="43" s="1"/>
  <c r="O19" i="27"/>
  <c r="CS18" i="41" s="1"/>
  <c r="CU18" i="41" s="1"/>
  <c r="BD36" i="27"/>
  <c r="EO41" i="41" s="1"/>
  <c r="EQ41" i="41" s="1"/>
  <c r="C37" i="57"/>
  <c r="E37" i="57" s="1"/>
  <c r="G37" i="57" s="1"/>
  <c r="G40" i="57" s="1"/>
  <c r="G41" i="57" s="1"/>
  <c r="O18" i="27"/>
  <c r="CS17" i="41" s="1"/>
  <c r="CU17" i="41" s="1"/>
  <c r="C37" i="109"/>
  <c r="E37" i="109" s="1"/>
  <c r="G37" i="109" s="1"/>
  <c r="Z37" i="27"/>
  <c r="Z35" i="27"/>
  <c r="BA40" i="41" s="1"/>
  <c r="BC40" i="41" s="1"/>
  <c r="Z38" i="27"/>
  <c r="O34" i="27"/>
  <c r="CS37" i="41" s="1"/>
  <c r="CU37" i="41" s="1"/>
  <c r="O12" i="27"/>
  <c r="CS9" i="41" s="1"/>
  <c r="AU35" i="27"/>
  <c r="DI40" i="41" s="1"/>
  <c r="DK40" i="41" s="1"/>
  <c r="AU36" i="27"/>
  <c r="DI41" i="41" s="1"/>
  <c r="DK41" i="41" s="1"/>
  <c r="AU38" i="27"/>
  <c r="G40" i="117"/>
  <c r="G41" i="117" s="1"/>
  <c r="BE35" i="27"/>
  <c r="ES40" i="41" s="1"/>
  <c r="EU40" i="41" s="1"/>
  <c r="E37" i="125"/>
  <c r="G37" i="125" s="1"/>
  <c r="G39" i="125" s="1"/>
  <c r="G40" i="125" s="1"/>
  <c r="C37" i="80"/>
  <c r="E37" i="80" s="1"/>
  <c r="G37" i="80" s="1"/>
  <c r="AI34" i="27"/>
  <c r="CG37" i="41" s="1"/>
  <c r="CI37" i="41" s="1"/>
  <c r="AI38" i="27"/>
  <c r="O32" i="27"/>
  <c r="CS35" i="41" s="1"/>
  <c r="CU35" i="41" s="1"/>
  <c r="O27" i="27"/>
  <c r="CS28" i="41" s="1"/>
  <c r="CU28" i="41" s="1"/>
  <c r="O9" i="27"/>
  <c r="CS6" i="41" s="1"/>
  <c r="O29" i="27"/>
  <c r="CS32" i="41" s="1"/>
  <c r="CU32" i="41" s="1"/>
  <c r="O25" i="27"/>
  <c r="CS26" i="41" s="1"/>
  <c r="CU26" i="41" s="1"/>
  <c r="O24" i="27"/>
  <c r="CS25" i="41" s="1"/>
  <c r="CU25" i="41" s="1"/>
  <c r="C36" i="38"/>
  <c r="E36" i="38" s="1"/>
  <c r="G36" i="38" s="1"/>
  <c r="B37" i="38"/>
  <c r="AA34" i="27" s="1"/>
  <c r="BE37" i="41" s="1"/>
  <c r="BG37" i="41" s="1"/>
  <c r="C37" i="112"/>
  <c r="E37" i="112" s="1"/>
  <c r="G37" i="112" s="1"/>
  <c r="G41" i="112" s="1"/>
  <c r="G42" i="112" s="1"/>
  <c r="BC36" i="27"/>
  <c r="EK41" i="41" s="1"/>
  <c r="EM41" i="41" s="1"/>
  <c r="BC38" i="27"/>
  <c r="O37" i="27"/>
  <c r="CS42" i="41" s="1"/>
  <c r="O38" i="27"/>
  <c r="O23" i="27"/>
  <c r="CS24" i="41" s="1"/>
  <c r="CU24" i="41" s="1"/>
  <c r="C37" i="85"/>
  <c r="E37" i="85" s="1"/>
  <c r="G37" i="85" s="1"/>
  <c r="G39" i="85" s="1"/>
  <c r="G40" i="85" s="1"/>
  <c r="BB38" i="27"/>
  <c r="BB37" i="27"/>
  <c r="O36" i="27"/>
  <c r="CS41" i="41" s="1"/>
  <c r="CU41" i="41" s="1"/>
  <c r="C37" i="124"/>
  <c r="E37" i="124" s="1"/>
  <c r="G37" i="124" s="1"/>
  <c r="AQ38" i="27"/>
  <c r="C37" i="111"/>
  <c r="E37" i="111" s="1"/>
  <c r="G37" i="111" s="1"/>
  <c r="BD38" i="27"/>
  <c r="BD35" i="27"/>
  <c r="EO40" i="41" s="1"/>
  <c r="EQ40" i="41" s="1"/>
  <c r="BA20" i="27"/>
  <c r="EC19" i="41" s="1"/>
  <c r="EE19" i="41" s="1"/>
  <c r="C37" i="94"/>
  <c r="E37" i="94" s="1"/>
  <c r="G37" i="94" s="1"/>
  <c r="O21" i="27"/>
  <c r="CS22" i="41" s="1"/>
  <c r="CU22" i="41" s="1"/>
  <c r="O22" i="27"/>
  <c r="CS23" i="41" s="1"/>
  <c r="CU23" i="41" s="1"/>
  <c r="AU37" i="27"/>
  <c r="DI42" i="41" s="1"/>
  <c r="DK42" i="41" s="1"/>
  <c r="C37" i="107"/>
  <c r="E37" i="107" s="1"/>
  <c r="G37" i="107" s="1"/>
  <c r="G40" i="107" s="1"/>
  <c r="G41" i="107" s="1"/>
  <c r="Y38" i="27"/>
  <c r="Y35" i="27"/>
  <c r="AS40" i="41" s="1"/>
  <c r="AU40" i="41" s="1"/>
  <c r="BE38" i="27"/>
  <c r="O17" i="27"/>
  <c r="CS16" i="41" s="1"/>
  <c r="CU16" i="41" s="1"/>
  <c r="O15" i="27"/>
  <c r="CS14" i="41" s="1"/>
  <c r="CU14" i="41" s="1"/>
  <c r="C37" i="67"/>
  <c r="E37" i="67" s="1"/>
  <c r="G37" i="67" s="1"/>
  <c r="G39" i="67" s="1"/>
  <c r="G40" i="67" s="1"/>
  <c r="BV35" i="27"/>
  <c r="GW40" i="41" s="1"/>
  <c r="GY40" i="41" s="1"/>
  <c r="BV38" i="27"/>
  <c r="C37" i="61"/>
  <c r="E37" i="61" s="1"/>
  <c r="G37" i="61" s="1"/>
  <c r="G39" i="61" s="1"/>
  <c r="G40" i="61" s="1"/>
  <c r="AW38" i="27"/>
  <c r="AW35" i="27"/>
  <c r="DQ40" i="41" s="1"/>
  <c r="DS40" i="41" s="1"/>
  <c r="C37" i="91"/>
  <c r="E37" i="91" s="1"/>
  <c r="G37" i="91" s="1"/>
  <c r="G39" i="91" s="1"/>
  <c r="G40" i="91" s="1"/>
  <c r="BO38" i="27"/>
  <c r="C37" i="128"/>
  <c r="E37" i="128" s="1"/>
  <c r="G37" i="128" s="1"/>
  <c r="AX8" i="27"/>
  <c r="FQ5" i="41" s="1"/>
  <c r="AX10" i="27"/>
  <c r="FQ7" i="41" s="1"/>
  <c r="AX9" i="27"/>
  <c r="FQ6" i="41" s="1"/>
  <c r="AX12" i="27"/>
  <c r="FQ9" i="41" s="1"/>
  <c r="AX13" i="27"/>
  <c r="FQ10" i="41" s="1"/>
  <c r="AX11" i="27"/>
  <c r="FQ8" i="41" s="1"/>
  <c r="AX14" i="27"/>
  <c r="AX15" i="27"/>
  <c r="AX16" i="27"/>
  <c r="FQ15" i="41" s="1"/>
  <c r="FS15" i="41" s="1"/>
  <c r="AX18" i="27"/>
  <c r="FQ17" i="41" s="1"/>
  <c r="FS17" i="41" s="1"/>
  <c r="AX17" i="27"/>
  <c r="FQ16" i="41" s="1"/>
  <c r="FS16" i="41" s="1"/>
  <c r="AX19" i="27"/>
  <c r="FQ18" i="41" s="1"/>
  <c r="FS18" i="41" s="1"/>
  <c r="AX21" i="27"/>
  <c r="AX20" i="27"/>
  <c r="FQ19" i="41" s="1"/>
  <c r="FS19" i="41" s="1"/>
  <c r="AX23" i="27"/>
  <c r="AX22" i="27"/>
  <c r="AX26" i="27"/>
  <c r="FQ27" i="41" s="1"/>
  <c r="FS27" i="41" s="1"/>
  <c r="AX24" i="27"/>
  <c r="FQ25" i="41" s="1"/>
  <c r="FS25" i="41" s="1"/>
  <c r="AX25" i="27"/>
  <c r="FQ26" i="41" s="1"/>
  <c r="FS26" i="41" s="1"/>
  <c r="AX27" i="27"/>
  <c r="FQ28" i="41" s="1"/>
  <c r="FS28" i="41" s="1"/>
  <c r="AX29" i="27"/>
  <c r="AX28" i="27"/>
  <c r="FQ31" i="41" s="1"/>
  <c r="FS31" i="41" s="1"/>
  <c r="AX30" i="27"/>
  <c r="FQ33" i="41" s="1"/>
  <c r="FS33" i="41" s="1"/>
  <c r="AX32" i="27"/>
  <c r="FQ35" i="41" s="1"/>
  <c r="FS35" i="41" s="1"/>
  <c r="AX31" i="27"/>
  <c r="FQ34" i="41" s="1"/>
  <c r="FS34" i="41" s="1"/>
  <c r="AX35" i="27"/>
  <c r="FQ40" i="41" s="1"/>
  <c r="FS40" i="41" s="1"/>
  <c r="AX33" i="27"/>
  <c r="FQ36" i="41" s="1"/>
  <c r="FS36" i="41" s="1"/>
  <c r="AX36" i="27"/>
  <c r="FQ41" i="41" s="1"/>
  <c r="FS41" i="41" s="1"/>
  <c r="AX34" i="27"/>
  <c r="FQ37" i="41" s="1"/>
  <c r="FS37" i="41" s="1"/>
  <c r="AX37" i="27"/>
  <c r="C37" i="95"/>
  <c r="E37" i="95" s="1"/>
  <c r="G37" i="95" s="1"/>
  <c r="G40" i="95" s="1"/>
  <c r="G41" i="95" s="1"/>
  <c r="AZ38" i="27"/>
  <c r="AZ35" i="27"/>
  <c r="DY40" i="41" s="1"/>
  <c r="EA40" i="41" s="1"/>
  <c r="AZ37" i="27"/>
  <c r="AZ36" i="27"/>
  <c r="DY41" i="41" s="1"/>
  <c r="EA41" i="41" s="1"/>
  <c r="BO37" i="27"/>
  <c r="BO36" i="27"/>
  <c r="FY41" i="41" s="1"/>
  <c r="GA41" i="41" s="1"/>
  <c r="AX38" i="27"/>
  <c r="AF36" i="27"/>
  <c r="BU41" i="41" s="1"/>
  <c r="BW41" i="41" s="1"/>
  <c r="AF37" i="27"/>
  <c r="AF35" i="27"/>
  <c r="BU40" i="41" s="1"/>
  <c r="BW40" i="41" s="1"/>
  <c r="AF38" i="27"/>
  <c r="F47" i="86"/>
  <c r="F54" i="86" s="1"/>
  <c r="BT38" i="27"/>
  <c r="BJ37" i="27"/>
  <c r="BJ35" i="27"/>
  <c r="AM33" i="27"/>
  <c r="AM35" i="27"/>
  <c r="AM36" i="27"/>
  <c r="AM38" i="27"/>
  <c r="BJ38" i="27"/>
  <c r="BL36" i="27"/>
  <c r="BL33" i="27"/>
  <c r="BL35" i="27"/>
  <c r="BL38" i="27"/>
  <c r="BT35" i="27"/>
  <c r="BT36" i="27"/>
  <c r="AI32" i="27"/>
  <c r="CG35" i="41" s="1"/>
  <c r="CI35" i="41" s="1"/>
  <c r="BH33" i="27"/>
  <c r="FA36" i="41" s="1"/>
  <c r="AI33" i="27"/>
  <c r="CG36" i="41" s="1"/>
  <c r="CI36" i="41" s="1"/>
  <c r="BE34" i="27"/>
  <c r="ES37" i="41" s="1"/>
  <c r="EU37" i="41" s="1"/>
  <c r="BU33" i="27"/>
  <c r="GO36" i="41" s="1"/>
  <c r="GQ36" i="41" s="1"/>
  <c r="AG31" i="27"/>
  <c r="BY34" i="41" s="1"/>
  <c r="CA34" i="41" s="1"/>
  <c r="AQ33" i="27"/>
  <c r="CK36" i="41" s="1"/>
  <c r="CM36" i="41" s="1"/>
  <c r="G39" i="36"/>
  <c r="G40" i="36" s="1"/>
  <c r="BU32" i="27"/>
  <c r="G40" i="11"/>
  <c r="G41" i="11" s="1"/>
  <c r="BD34" i="27"/>
  <c r="EO37" i="41" s="1"/>
  <c r="EQ37" i="41" s="1"/>
  <c r="BH34" i="27"/>
  <c r="FA37" i="41" s="1"/>
  <c r="BT34" i="27"/>
  <c r="G39" i="83"/>
  <c r="G40" i="83" s="1"/>
  <c r="BG33" i="27"/>
  <c r="AW36" i="41" s="1"/>
  <c r="AY36" i="41" s="1"/>
  <c r="AQ31" i="27"/>
  <c r="CK34" i="41" s="1"/>
  <c r="CM34" i="41" s="1"/>
  <c r="BV33" i="27"/>
  <c r="GW36" i="41" s="1"/>
  <c r="GY36" i="41" s="1"/>
  <c r="BV32" i="27"/>
  <c r="G39" i="23"/>
  <c r="G40" i="23" s="1"/>
  <c r="G39" i="76"/>
  <c r="G40" i="76" s="1"/>
  <c r="BV34" i="27"/>
  <c r="GW37" i="41" s="1"/>
  <c r="GY37" i="41" s="1"/>
  <c r="AW34" i="27"/>
  <c r="DQ37" i="41" s="1"/>
  <c r="DS37" i="41" s="1"/>
  <c r="BE33" i="27"/>
  <c r="ES36" i="41" s="1"/>
  <c r="EU36" i="41" s="1"/>
  <c r="BQ42" i="41"/>
  <c r="BS42" i="41" s="1"/>
  <c r="BS43" i="41" s="1"/>
  <c r="BE32" i="27"/>
  <c r="ES35" i="41" s="1"/>
  <c r="EU35" i="41" s="1"/>
  <c r="G39" i="81"/>
  <c r="G40" i="81" s="1"/>
  <c r="W40" i="27"/>
  <c r="B37" i="69"/>
  <c r="AE35" i="27" s="1"/>
  <c r="C36" i="69"/>
  <c r="E36" i="69" s="1"/>
  <c r="G36" i="69" s="1"/>
  <c r="AS40" i="27"/>
  <c r="G40" i="109"/>
  <c r="Z9" i="27"/>
  <c r="BA6" i="41" s="1"/>
  <c r="Z8" i="27"/>
  <c r="BA5" i="41" s="1"/>
  <c r="Z10" i="27"/>
  <c r="BA7" i="41" s="1"/>
  <c r="Z15" i="27"/>
  <c r="Z13" i="27"/>
  <c r="BA10" i="41" s="1"/>
  <c r="Z11" i="27"/>
  <c r="BA8" i="41" s="1"/>
  <c r="Z12" i="27"/>
  <c r="BA9" i="41" s="1"/>
  <c r="Z14" i="27"/>
  <c r="Z17" i="27"/>
  <c r="BA16" i="41" s="1"/>
  <c r="BC16" i="41" s="1"/>
  <c r="Z16" i="27"/>
  <c r="BA15" i="41" s="1"/>
  <c r="BC15" i="41" s="1"/>
  <c r="Z20" i="27"/>
  <c r="BA19" i="41" s="1"/>
  <c r="BC19" i="41" s="1"/>
  <c r="Z18" i="27"/>
  <c r="BA17" i="41" s="1"/>
  <c r="BC17" i="41" s="1"/>
  <c r="Z19" i="27"/>
  <c r="BA18" i="41" s="1"/>
  <c r="BC18" i="41" s="1"/>
  <c r="Z23" i="27"/>
  <c r="Z22" i="27"/>
  <c r="Z21" i="27"/>
  <c r="Z26" i="27"/>
  <c r="BA27" i="41" s="1"/>
  <c r="BC27" i="41" s="1"/>
  <c r="Z24" i="27"/>
  <c r="BA25" i="41" s="1"/>
  <c r="BC25" i="41" s="1"/>
  <c r="Z25" i="27"/>
  <c r="BA26" i="41" s="1"/>
  <c r="BC26" i="41" s="1"/>
  <c r="Z30" i="27"/>
  <c r="BA33" i="41" s="1"/>
  <c r="BC33" i="41" s="1"/>
  <c r="Z27" i="27"/>
  <c r="BA28" i="41" s="1"/>
  <c r="BC28" i="41" s="1"/>
  <c r="Z28" i="27"/>
  <c r="BA31" i="41" s="1"/>
  <c r="BC31" i="41" s="1"/>
  <c r="Z29" i="27"/>
  <c r="Z34" i="27"/>
  <c r="BA37" i="41" s="1"/>
  <c r="BC37" i="41" s="1"/>
  <c r="Z32" i="27"/>
  <c r="BA35" i="41" s="1"/>
  <c r="BC35" i="41" s="1"/>
  <c r="Z31" i="27"/>
  <c r="BA34" i="41" s="1"/>
  <c r="BC34" i="41" s="1"/>
  <c r="Z33" i="27"/>
  <c r="BA36" i="41" s="1"/>
  <c r="BC36" i="41" s="1"/>
  <c r="AF33" i="27"/>
  <c r="BU36" i="41" s="1"/>
  <c r="BW36" i="41" s="1"/>
  <c r="BK40" i="27"/>
  <c r="BV11" i="27"/>
  <c r="GW8" i="41" s="1"/>
  <c r="BV9" i="27"/>
  <c r="GW6" i="41" s="1"/>
  <c r="BV8" i="27"/>
  <c r="GW5" i="41" s="1"/>
  <c r="BV13" i="27"/>
  <c r="GW10" i="41" s="1"/>
  <c r="BV10" i="27"/>
  <c r="GW7" i="41" s="1"/>
  <c r="BV12" i="27"/>
  <c r="GW9" i="41" s="1"/>
  <c r="BV14" i="27"/>
  <c r="BV15" i="27"/>
  <c r="BV17" i="27"/>
  <c r="GW16" i="41" s="1"/>
  <c r="GY16" i="41" s="1"/>
  <c r="BV16" i="27"/>
  <c r="GW15" i="41" s="1"/>
  <c r="GY15" i="41" s="1"/>
  <c r="BV18" i="27"/>
  <c r="GW17" i="41" s="1"/>
  <c r="GY17" i="41" s="1"/>
  <c r="BV19" i="27"/>
  <c r="GW18" i="41" s="1"/>
  <c r="GY18" i="41" s="1"/>
  <c r="BV25" i="27"/>
  <c r="GW26" i="41" s="1"/>
  <c r="GY26" i="41" s="1"/>
  <c r="BV21" i="27"/>
  <c r="BV20" i="27"/>
  <c r="GW19" i="41" s="1"/>
  <c r="GY19" i="41" s="1"/>
  <c r="BV22" i="27"/>
  <c r="BV23" i="27"/>
  <c r="BV24" i="27"/>
  <c r="GW25" i="41" s="1"/>
  <c r="GY25" i="41" s="1"/>
  <c r="BV26" i="27"/>
  <c r="GW27" i="41" s="1"/>
  <c r="GY27" i="41" s="1"/>
  <c r="BV27" i="27"/>
  <c r="GW28" i="41" s="1"/>
  <c r="GY28" i="41" s="1"/>
  <c r="BV29" i="27"/>
  <c r="BV30" i="27"/>
  <c r="GW33" i="41" s="1"/>
  <c r="GY33" i="41" s="1"/>
  <c r="BV28" i="27"/>
  <c r="GW31" i="41" s="1"/>
  <c r="GY31" i="41" s="1"/>
  <c r="AF8" i="27"/>
  <c r="BU5" i="41" s="1"/>
  <c r="AF9" i="27"/>
  <c r="BU6" i="41" s="1"/>
  <c r="AF12" i="27"/>
  <c r="BU9" i="41" s="1"/>
  <c r="AF10" i="27"/>
  <c r="BU7" i="41" s="1"/>
  <c r="AF11" i="27"/>
  <c r="BU8" i="41" s="1"/>
  <c r="AF18" i="27"/>
  <c r="BU17" i="41" s="1"/>
  <c r="BW17" i="41" s="1"/>
  <c r="AF13" i="27"/>
  <c r="BU10" i="41" s="1"/>
  <c r="AF15" i="27"/>
  <c r="AF16" i="27"/>
  <c r="BU15" i="41" s="1"/>
  <c r="BW15" i="41" s="1"/>
  <c r="AF14" i="27"/>
  <c r="AF17" i="27"/>
  <c r="BU16" i="41" s="1"/>
  <c r="BW16" i="41" s="1"/>
  <c r="AF19" i="27"/>
  <c r="BU18" i="41" s="1"/>
  <c r="BW18" i="41" s="1"/>
  <c r="AF20" i="27"/>
  <c r="BU19" i="41" s="1"/>
  <c r="BW19" i="41" s="1"/>
  <c r="AF21" i="27"/>
  <c r="AF25" i="27"/>
  <c r="BU26" i="41" s="1"/>
  <c r="BW26" i="41" s="1"/>
  <c r="AF22" i="27"/>
  <c r="AF23" i="27"/>
  <c r="AF27" i="27"/>
  <c r="BU28" i="41" s="1"/>
  <c r="BW28" i="41" s="1"/>
  <c r="AF26" i="27"/>
  <c r="BU27" i="41" s="1"/>
  <c r="BW27" i="41" s="1"/>
  <c r="AF24" i="27"/>
  <c r="BU25" i="41" s="1"/>
  <c r="BW25" i="41" s="1"/>
  <c r="AF30" i="27"/>
  <c r="BU33" i="41" s="1"/>
  <c r="BW33" i="41" s="1"/>
  <c r="AF29" i="27"/>
  <c r="AF28" i="27"/>
  <c r="BU31" i="41" s="1"/>
  <c r="BW31" i="41" s="1"/>
  <c r="AF31" i="27"/>
  <c r="BU34" i="41" s="1"/>
  <c r="BW34" i="41" s="1"/>
  <c r="AF34" i="27"/>
  <c r="BU37" i="41" s="1"/>
  <c r="BW37" i="41" s="1"/>
  <c r="AF32" i="27"/>
  <c r="BU35" i="41" s="1"/>
  <c r="BW35" i="41" s="1"/>
  <c r="G40" i="66"/>
  <c r="G41" i="66" s="1"/>
  <c r="BU8" i="27"/>
  <c r="GO5" i="41" s="1"/>
  <c r="BU10" i="27"/>
  <c r="GO7" i="41" s="1"/>
  <c r="BU11" i="27"/>
  <c r="GO8" i="41" s="1"/>
  <c r="BU9" i="27"/>
  <c r="GO6" i="41" s="1"/>
  <c r="BU12" i="27"/>
  <c r="GO9" i="41" s="1"/>
  <c r="BU17" i="27"/>
  <c r="GO16" i="41" s="1"/>
  <c r="GQ16" i="41" s="1"/>
  <c r="BU16" i="27"/>
  <c r="GO15" i="41" s="1"/>
  <c r="GQ15" i="41" s="1"/>
  <c r="BU14" i="27"/>
  <c r="BU13" i="27"/>
  <c r="GO10" i="41" s="1"/>
  <c r="BU18" i="27"/>
  <c r="GO17" i="41" s="1"/>
  <c r="GQ17" i="41" s="1"/>
  <c r="BU15" i="27"/>
  <c r="BU19" i="27"/>
  <c r="GO18" i="41" s="1"/>
  <c r="GQ18" i="41" s="1"/>
  <c r="BU21" i="27"/>
  <c r="BU20" i="27"/>
  <c r="GO19" i="41" s="1"/>
  <c r="GQ19" i="41" s="1"/>
  <c r="BU23" i="27"/>
  <c r="BU22" i="27"/>
  <c r="BU24" i="27"/>
  <c r="GO25" i="41" s="1"/>
  <c r="GQ25" i="41" s="1"/>
  <c r="BU26" i="27"/>
  <c r="GO27" i="41" s="1"/>
  <c r="GQ27" i="41" s="1"/>
  <c r="BU25" i="27"/>
  <c r="GO26" i="41" s="1"/>
  <c r="GQ26" i="41" s="1"/>
  <c r="BU27" i="27"/>
  <c r="GO28" i="41" s="1"/>
  <c r="GQ28" i="41" s="1"/>
  <c r="BU28" i="27"/>
  <c r="BU29" i="27"/>
  <c r="BU30" i="27"/>
  <c r="GO33" i="41" s="1"/>
  <c r="GQ33" i="41" s="1"/>
  <c r="C37" i="71"/>
  <c r="E37" i="71" s="1"/>
  <c r="G37" i="71" s="1"/>
  <c r="G39" i="71" s="1"/>
  <c r="G40" i="71" s="1"/>
  <c r="BT10" i="27"/>
  <c r="BT8" i="27"/>
  <c r="BT9" i="27"/>
  <c r="BT13" i="27"/>
  <c r="BT11" i="27"/>
  <c r="BT12" i="27"/>
  <c r="BT14" i="27"/>
  <c r="BT17" i="27"/>
  <c r="BT15" i="27"/>
  <c r="BT16" i="27"/>
  <c r="BT21" i="27"/>
  <c r="BT18" i="27"/>
  <c r="BT19" i="27"/>
  <c r="BT20" i="27"/>
  <c r="BT22" i="27"/>
  <c r="BT23" i="27"/>
  <c r="BT25" i="27"/>
  <c r="BT24" i="27"/>
  <c r="BT27" i="27"/>
  <c r="BT30" i="27"/>
  <c r="BT28" i="27"/>
  <c r="BT26" i="27"/>
  <c r="BT31" i="27"/>
  <c r="BT29" i="27"/>
  <c r="BT32" i="27"/>
  <c r="BT33" i="27"/>
  <c r="G39" i="21"/>
  <c r="G40" i="21" s="1"/>
  <c r="BM10" i="27"/>
  <c r="FU7" i="41" s="1"/>
  <c r="BM11" i="27"/>
  <c r="FU8" i="41" s="1"/>
  <c r="BM8" i="27"/>
  <c r="FU5" i="41" s="1"/>
  <c r="BM9" i="27"/>
  <c r="FU6" i="41" s="1"/>
  <c r="BM13" i="27"/>
  <c r="FU10" i="41" s="1"/>
  <c r="BM12" i="27"/>
  <c r="FU9" i="41" s="1"/>
  <c r="BM14" i="27"/>
  <c r="BM15" i="27"/>
  <c r="BM16" i="27"/>
  <c r="FU15" i="41" s="1"/>
  <c r="FW15" i="41" s="1"/>
  <c r="BM18" i="27"/>
  <c r="FU17" i="41" s="1"/>
  <c r="FW17" i="41" s="1"/>
  <c r="BM17" i="27"/>
  <c r="FU16" i="41" s="1"/>
  <c r="FW16" i="41" s="1"/>
  <c r="BM20" i="27"/>
  <c r="FU19" i="41" s="1"/>
  <c r="FW19" i="41" s="1"/>
  <c r="BM19" i="27"/>
  <c r="FU18" i="41" s="1"/>
  <c r="FW18" i="41" s="1"/>
  <c r="BM22" i="27"/>
  <c r="BM21" i="27"/>
  <c r="BM23" i="27"/>
  <c r="BM28" i="27"/>
  <c r="FU31" i="41" s="1"/>
  <c r="FW31" i="41" s="1"/>
  <c r="BM24" i="27"/>
  <c r="FU25" i="41" s="1"/>
  <c r="FW25" i="41" s="1"/>
  <c r="BM25" i="27"/>
  <c r="FU26" i="41" s="1"/>
  <c r="FW26" i="41" s="1"/>
  <c r="BM30" i="27"/>
  <c r="FU33" i="41" s="1"/>
  <c r="FW33" i="41" s="1"/>
  <c r="BM26" i="27"/>
  <c r="FU27" i="41" s="1"/>
  <c r="FW27" i="41" s="1"/>
  <c r="BM27" i="27"/>
  <c r="FU28" i="41" s="1"/>
  <c r="FW28" i="41" s="1"/>
  <c r="BM29" i="27"/>
  <c r="BM33" i="27"/>
  <c r="FU36" i="41" s="1"/>
  <c r="FW36" i="41" s="1"/>
  <c r="BM31" i="27"/>
  <c r="FU34" i="41" s="1"/>
  <c r="FW34" i="41" s="1"/>
  <c r="BM32" i="27"/>
  <c r="FU35" i="41" s="1"/>
  <c r="FW35" i="41" s="1"/>
  <c r="BM34" i="27"/>
  <c r="FU37" i="41" s="1"/>
  <c r="FW37" i="41" s="1"/>
  <c r="Y11" i="27"/>
  <c r="AS8" i="41" s="1"/>
  <c r="Y9" i="27"/>
  <c r="AS6" i="41" s="1"/>
  <c r="Y8" i="27"/>
  <c r="AS5" i="41" s="1"/>
  <c r="Y10" i="27"/>
  <c r="AS7" i="41" s="1"/>
  <c r="Y16" i="27"/>
  <c r="AS15" i="41" s="1"/>
  <c r="AU15" i="41" s="1"/>
  <c r="Y15" i="27"/>
  <c r="Y13" i="27"/>
  <c r="AS10" i="41" s="1"/>
  <c r="Y12" i="27"/>
  <c r="AS9" i="41" s="1"/>
  <c r="Y14" i="27"/>
  <c r="Y19" i="27"/>
  <c r="AS18" i="41" s="1"/>
  <c r="AU18" i="41" s="1"/>
  <c r="Y18" i="27"/>
  <c r="AS17" i="41" s="1"/>
  <c r="AU17" i="41" s="1"/>
  <c r="Y17" i="27"/>
  <c r="AS16" i="41" s="1"/>
  <c r="AU16" i="41" s="1"/>
  <c r="Y23" i="27"/>
  <c r="Y20" i="27"/>
  <c r="AS19" i="41" s="1"/>
  <c r="AU19" i="41" s="1"/>
  <c r="Y22" i="27"/>
  <c r="Y21" i="27"/>
  <c r="Y25" i="27"/>
  <c r="AS26" i="41" s="1"/>
  <c r="AU26" i="41" s="1"/>
  <c r="Y24" i="27"/>
  <c r="AS25" i="41" s="1"/>
  <c r="AU25" i="41" s="1"/>
  <c r="Y26" i="27"/>
  <c r="AS27" i="41" s="1"/>
  <c r="AU27" i="41" s="1"/>
  <c r="Y30" i="27"/>
  <c r="AS33" i="41" s="1"/>
  <c r="AU33" i="41" s="1"/>
  <c r="Y29" i="27"/>
  <c r="Y31" i="27"/>
  <c r="AS34" i="41" s="1"/>
  <c r="AU34" i="41" s="1"/>
  <c r="Y27" i="27"/>
  <c r="AS28" i="41" s="1"/>
  <c r="AU28" i="41" s="1"/>
  <c r="Y28" i="27"/>
  <c r="AS31" i="41" s="1"/>
  <c r="AU31" i="41" s="1"/>
  <c r="Y32" i="27"/>
  <c r="Y33" i="27"/>
  <c r="AS36" i="41" s="1"/>
  <c r="AU36" i="41" s="1"/>
  <c r="Y34" i="27"/>
  <c r="AS37" i="41" s="1"/>
  <c r="AU37" i="41" s="1"/>
  <c r="G40" i="53"/>
  <c r="G41" i="53" s="1"/>
  <c r="AT9" i="27"/>
  <c r="DE6" i="41" s="1"/>
  <c r="AT8" i="27"/>
  <c r="DE5" i="41" s="1"/>
  <c r="AT12" i="27"/>
  <c r="DE9" i="41" s="1"/>
  <c r="AT11" i="27"/>
  <c r="DE8" i="41" s="1"/>
  <c r="AT10" i="27"/>
  <c r="DE7" i="41" s="1"/>
  <c r="AT14" i="27"/>
  <c r="AT16" i="27"/>
  <c r="DE15" i="41" s="1"/>
  <c r="DG15" i="41" s="1"/>
  <c r="AT13" i="27"/>
  <c r="DE10" i="41" s="1"/>
  <c r="AT17" i="27"/>
  <c r="DE16" i="41" s="1"/>
  <c r="DG16" i="41" s="1"/>
  <c r="AT15" i="27"/>
  <c r="AT18" i="27"/>
  <c r="DE17" i="41" s="1"/>
  <c r="DG17" i="41" s="1"/>
  <c r="AT20" i="27"/>
  <c r="DE19" i="41" s="1"/>
  <c r="DG19" i="41" s="1"/>
  <c r="AT19" i="27"/>
  <c r="DE18" i="41" s="1"/>
  <c r="DG18" i="41" s="1"/>
  <c r="AT22" i="27"/>
  <c r="AT21" i="27"/>
  <c r="AT24" i="27"/>
  <c r="DE25" i="41" s="1"/>
  <c r="DG25" i="41" s="1"/>
  <c r="AT23" i="27"/>
  <c r="AT25" i="27"/>
  <c r="DE26" i="41" s="1"/>
  <c r="DG26" i="41" s="1"/>
  <c r="AT26" i="27"/>
  <c r="DE27" i="41" s="1"/>
  <c r="DG27" i="41" s="1"/>
  <c r="AT27" i="27"/>
  <c r="DE28" i="41" s="1"/>
  <c r="DG28" i="41" s="1"/>
  <c r="AT31" i="27"/>
  <c r="DE34" i="41" s="1"/>
  <c r="DG34" i="41" s="1"/>
  <c r="AT28" i="27"/>
  <c r="DE31" i="41" s="1"/>
  <c r="DG31" i="41" s="1"/>
  <c r="AT30" i="27"/>
  <c r="DE33" i="41" s="1"/>
  <c r="DG33" i="41" s="1"/>
  <c r="AT29" i="27"/>
  <c r="AT32" i="27"/>
  <c r="AT33" i="27"/>
  <c r="DE36" i="41" s="1"/>
  <c r="DG36" i="41" s="1"/>
  <c r="AT34" i="27"/>
  <c r="DE37" i="41" s="1"/>
  <c r="DG37" i="41" s="1"/>
  <c r="G39" i="96"/>
  <c r="G40" i="96" s="1"/>
  <c r="G40" i="124"/>
  <c r="G41" i="124" s="1"/>
  <c r="AQ9" i="27"/>
  <c r="CK6" i="41" s="1"/>
  <c r="AQ10" i="27"/>
  <c r="CK7" i="41" s="1"/>
  <c r="AQ8" i="27"/>
  <c r="CK5" i="41" s="1"/>
  <c r="AQ11" i="27"/>
  <c r="CK8" i="41" s="1"/>
  <c r="AQ12" i="27"/>
  <c r="CK9" i="41" s="1"/>
  <c r="AQ13" i="27"/>
  <c r="CK10" i="41" s="1"/>
  <c r="AQ18" i="27"/>
  <c r="CK17" i="41" s="1"/>
  <c r="CM17" i="41" s="1"/>
  <c r="AQ14" i="27"/>
  <c r="AQ16" i="27"/>
  <c r="CK15" i="41" s="1"/>
  <c r="CM15" i="41" s="1"/>
  <c r="AQ15" i="27"/>
  <c r="AQ17" i="27"/>
  <c r="CK16" i="41" s="1"/>
  <c r="CM16" i="41" s="1"/>
  <c r="AQ19" i="27"/>
  <c r="CK18" i="41" s="1"/>
  <c r="CM18" i="41" s="1"/>
  <c r="AQ21" i="27"/>
  <c r="AQ20" i="27"/>
  <c r="CK19" i="41" s="1"/>
  <c r="CM19" i="41" s="1"/>
  <c r="AQ23" i="27"/>
  <c r="AQ22" i="27"/>
  <c r="AQ24" i="27"/>
  <c r="CK25" i="41" s="1"/>
  <c r="CM25" i="41" s="1"/>
  <c r="AQ26" i="27"/>
  <c r="CK27" i="41" s="1"/>
  <c r="CM27" i="41" s="1"/>
  <c r="AQ27" i="27"/>
  <c r="CK28" i="41" s="1"/>
  <c r="CM28" i="41" s="1"/>
  <c r="AQ25" i="27"/>
  <c r="CK26" i="41" s="1"/>
  <c r="CM26" i="41" s="1"/>
  <c r="AQ29" i="27"/>
  <c r="AQ28" i="27"/>
  <c r="AQ34" i="27"/>
  <c r="CK37" i="41" s="1"/>
  <c r="CM37" i="41" s="1"/>
  <c r="AQ30" i="27"/>
  <c r="CK33" i="41" s="1"/>
  <c r="CM33" i="41" s="1"/>
  <c r="R40" i="27"/>
  <c r="BC8" i="27"/>
  <c r="EK5" i="41" s="1"/>
  <c r="BC9" i="27"/>
  <c r="EK6" i="41" s="1"/>
  <c r="BC10" i="27"/>
  <c r="EK7" i="41" s="1"/>
  <c r="BC11" i="27"/>
  <c r="EK8" i="41" s="1"/>
  <c r="BC14" i="27"/>
  <c r="BC12" i="27"/>
  <c r="EK9" i="41" s="1"/>
  <c r="BC13" i="27"/>
  <c r="EK10" i="41" s="1"/>
  <c r="BC16" i="27"/>
  <c r="EK15" i="41" s="1"/>
  <c r="EM15" i="41" s="1"/>
  <c r="BC15" i="27"/>
  <c r="BC18" i="27"/>
  <c r="EK17" i="41" s="1"/>
  <c r="EM17" i="41" s="1"/>
  <c r="BC17" i="27"/>
  <c r="EK16" i="41" s="1"/>
  <c r="EM16" i="41" s="1"/>
  <c r="BC19" i="27"/>
  <c r="EK18" i="41" s="1"/>
  <c r="EM18" i="41" s="1"/>
  <c r="BC22" i="27"/>
  <c r="BC23" i="27"/>
  <c r="BC21" i="27"/>
  <c r="BC20" i="27"/>
  <c r="EK19" i="41" s="1"/>
  <c r="EM19" i="41" s="1"/>
  <c r="BC24" i="27"/>
  <c r="EK25" i="41" s="1"/>
  <c r="EM25" i="41" s="1"/>
  <c r="BC25" i="27"/>
  <c r="EK26" i="41" s="1"/>
  <c r="EM26" i="41" s="1"/>
  <c r="BC26" i="27"/>
  <c r="EK27" i="41" s="1"/>
  <c r="EM27" i="41" s="1"/>
  <c r="BC30" i="27"/>
  <c r="EK33" i="41" s="1"/>
  <c r="EM33" i="41" s="1"/>
  <c r="BC27" i="27"/>
  <c r="EK28" i="41" s="1"/>
  <c r="EM28" i="41" s="1"/>
  <c r="BC28" i="27"/>
  <c r="BC29" i="27"/>
  <c r="BC32" i="27"/>
  <c r="BC34" i="27"/>
  <c r="EK37" i="41" s="1"/>
  <c r="EM37" i="41" s="1"/>
  <c r="BC31" i="27"/>
  <c r="EK34" i="41" s="1"/>
  <c r="EM34" i="41" s="1"/>
  <c r="BC33" i="27"/>
  <c r="EK36" i="41" s="1"/>
  <c r="EM36" i="41" s="1"/>
  <c r="G40" i="119"/>
  <c r="G41" i="119" s="1"/>
  <c r="T12" i="27"/>
  <c r="Y9" i="41" s="1"/>
  <c r="T8" i="27"/>
  <c r="Y5" i="41" s="1"/>
  <c r="T10" i="27"/>
  <c r="Y7" i="41" s="1"/>
  <c r="T13" i="27"/>
  <c r="Y10" i="41" s="1"/>
  <c r="T9" i="27"/>
  <c r="Y6" i="41" s="1"/>
  <c r="T11" i="27"/>
  <c r="Y8" i="41" s="1"/>
  <c r="T14" i="27"/>
  <c r="T16" i="27"/>
  <c r="Y15" i="41" s="1"/>
  <c r="AA15" i="41" s="1"/>
  <c r="T15" i="27"/>
  <c r="T18" i="27"/>
  <c r="Y17" i="41" s="1"/>
  <c r="AA17" i="41" s="1"/>
  <c r="T17" i="27"/>
  <c r="Y16" i="41" s="1"/>
  <c r="AA16" i="41" s="1"/>
  <c r="T19" i="27"/>
  <c r="Y18" i="41" s="1"/>
  <c r="AA18" i="41" s="1"/>
  <c r="T20" i="27"/>
  <c r="Y19" i="41" s="1"/>
  <c r="AA19" i="41" s="1"/>
  <c r="T23" i="27"/>
  <c r="T21" i="27"/>
  <c r="T22" i="27"/>
  <c r="T24" i="27"/>
  <c r="Y25" i="41" s="1"/>
  <c r="AA25" i="41" s="1"/>
  <c r="T27" i="27"/>
  <c r="Y28" i="41" s="1"/>
  <c r="AA28" i="41" s="1"/>
  <c r="T25" i="27"/>
  <c r="Y26" i="41" s="1"/>
  <c r="AA26" i="41" s="1"/>
  <c r="T28" i="27"/>
  <c r="Y31" i="41" s="1"/>
  <c r="AA31" i="41" s="1"/>
  <c r="T31" i="27"/>
  <c r="Y34" i="41" s="1"/>
  <c r="AA34" i="41" s="1"/>
  <c r="T29" i="27"/>
  <c r="T26" i="27"/>
  <c r="Y27" i="41" s="1"/>
  <c r="AA27" i="41" s="1"/>
  <c r="T34" i="27"/>
  <c r="Y37" i="41" s="1"/>
  <c r="AA37" i="41" s="1"/>
  <c r="T30" i="27"/>
  <c r="Y33" i="41" s="1"/>
  <c r="AA33" i="41" s="1"/>
  <c r="T32" i="27"/>
  <c r="T33" i="27"/>
  <c r="Y36" i="41" s="1"/>
  <c r="AA36" i="41" s="1"/>
  <c r="BR40" i="27"/>
  <c r="V40" i="27"/>
  <c r="G39" i="77"/>
  <c r="G40" i="77" s="1"/>
  <c r="AG9" i="27"/>
  <c r="BY6" i="41" s="1"/>
  <c r="AG8" i="27"/>
  <c r="BY5" i="41" s="1"/>
  <c r="AG11" i="27"/>
  <c r="BY8" i="41" s="1"/>
  <c r="AG13" i="27"/>
  <c r="BY10" i="41" s="1"/>
  <c r="AG14" i="27"/>
  <c r="AG12" i="27"/>
  <c r="BY9" i="41" s="1"/>
  <c r="AG10" i="27"/>
  <c r="BY7" i="41" s="1"/>
  <c r="AG15" i="27"/>
  <c r="AG18" i="27"/>
  <c r="BY17" i="41" s="1"/>
  <c r="CA17" i="41" s="1"/>
  <c r="AG17" i="27"/>
  <c r="BY16" i="41" s="1"/>
  <c r="CA16" i="41" s="1"/>
  <c r="AG16" i="27"/>
  <c r="BY15" i="41" s="1"/>
  <c r="CA15" i="41" s="1"/>
  <c r="AG20" i="27"/>
  <c r="BY19" i="41" s="1"/>
  <c r="CA19" i="41" s="1"/>
  <c r="AG21" i="27"/>
  <c r="AG19" i="27"/>
  <c r="BY18" i="41" s="1"/>
  <c r="CA18" i="41" s="1"/>
  <c r="AG23" i="27"/>
  <c r="AG22" i="27"/>
  <c r="AG24" i="27"/>
  <c r="BY25" i="41" s="1"/>
  <c r="CA25" i="41" s="1"/>
  <c r="AG25" i="27"/>
  <c r="BY26" i="41" s="1"/>
  <c r="CA26" i="41" s="1"/>
  <c r="AG27" i="27"/>
  <c r="BY28" i="41" s="1"/>
  <c r="CA28" i="41" s="1"/>
  <c r="AG29" i="27"/>
  <c r="AG26" i="27"/>
  <c r="BY27" i="41" s="1"/>
  <c r="CA27" i="41" s="1"/>
  <c r="AG28" i="27"/>
  <c r="BY31" i="41" s="1"/>
  <c r="CA31" i="41" s="1"/>
  <c r="AG34" i="27"/>
  <c r="BY37" i="41" s="1"/>
  <c r="CA37" i="41" s="1"/>
  <c r="AG30" i="27"/>
  <c r="BY33" i="41" s="1"/>
  <c r="CA33" i="41" s="1"/>
  <c r="AG33" i="27"/>
  <c r="BY36" i="41" s="1"/>
  <c r="CA36" i="41" s="1"/>
  <c r="G40" i="65"/>
  <c r="G41" i="65" s="1"/>
  <c r="BQ31" i="41"/>
  <c r="BS31" i="41" s="1"/>
  <c r="G39" i="84"/>
  <c r="G40" i="84" s="1"/>
  <c r="BA9" i="27"/>
  <c r="EC6" i="41" s="1"/>
  <c r="BA15" i="27"/>
  <c r="BA18" i="27"/>
  <c r="EC17" i="41" s="1"/>
  <c r="EE17" i="41" s="1"/>
  <c r="BA19" i="27"/>
  <c r="EC18" i="41" s="1"/>
  <c r="EE18" i="41" s="1"/>
  <c r="BA23" i="27"/>
  <c r="BA21" i="27"/>
  <c r="BA31" i="27"/>
  <c r="EC34" i="41" s="1"/>
  <c r="EE34" i="41" s="1"/>
  <c r="AI9" i="27"/>
  <c r="CG6" i="41" s="1"/>
  <c r="AI8" i="27"/>
  <c r="CG5" i="41" s="1"/>
  <c r="AI11" i="27"/>
  <c r="CG8" i="41" s="1"/>
  <c r="AI10" i="27"/>
  <c r="CG7" i="41" s="1"/>
  <c r="AI12" i="27"/>
  <c r="CG9" i="41" s="1"/>
  <c r="AI15" i="27"/>
  <c r="AI13" i="27"/>
  <c r="CG10" i="41" s="1"/>
  <c r="AI16" i="27"/>
  <c r="CG15" i="41" s="1"/>
  <c r="CI15" i="41" s="1"/>
  <c r="AI17" i="27"/>
  <c r="CG16" i="41" s="1"/>
  <c r="CI16" i="41" s="1"/>
  <c r="AI18" i="27"/>
  <c r="CG17" i="41" s="1"/>
  <c r="CI17" i="41" s="1"/>
  <c r="AI14" i="27"/>
  <c r="AI19" i="27"/>
  <c r="CG18" i="41" s="1"/>
  <c r="CI18" i="41" s="1"/>
  <c r="AI21" i="27"/>
  <c r="AI23" i="27"/>
  <c r="AI20" i="27"/>
  <c r="CG19" i="41" s="1"/>
  <c r="CI19" i="41" s="1"/>
  <c r="AI22" i="27"/>
  <c r="AI28" i="27"/>
  <c r="AI24" i="27"/>
  <c r="CG25" i="41" s="1"/>
  <c r="CI25" i="41" s="1"/>
  <c r="AI25" i="27"/>
  <c r="CG26" i="41" s="1"/>
  <c r="CI26" i="41" s="1"/>
  <c r="AI29" i="27"/>
  <c r="AI26" i="27"/>
  <c r="CG27" i="41" s="1"/>
  <c r="CI27" i="41" s="1"/>
  <c r="AI27" i="27"/>
  <c r="CG28" i="41" s="1"/>
  <c r="CI28" i="41" s="1"/>
  <c r="AI30" i="27"/>
  <c r="CG33" i="41" s="1"/>
  <c r="CI33" i="41" s="1"/>
  <c r="AI31" i="27"/>
  <c r="CG34" i="41" s="1"/>
  <c r="CI34" i="41" s="1"/>
  <c r="E22" i="93"/>
  <c r="B22" i="93"/>
  <c r="C37" i="110"/>
  <c r="E37" i="110" s="1"/>
  <c r="G37" i="110" s="1"/>
  <c r="G39" i="110" s="1"/>
  <c r="G40" i="110" s="1"/>
  <c r="C37" i="104"/>
  <c r="E37" i="104" s="1"/>
  <c r="G37" i="104" s="1"/>
  <c r="G40" i="104" s="1"/>
  <c r="G41" i="104" s="1"/>
  <c r="AM8" i="27"/>
  <c r="AM9" i="27"/>
  <c r="AM11" i="27"/>
  <c r="AM12" i="27"/>
  <c r="AM10" i="27"/>
  <c r="AM13" i="27"/>
  <c r="AM16" i="27"/>
  <c r="AM14" i="27"/>
  <c r="AM17" i="27"/>
  <c r="AM19" i="27"/>
  <c r="AM15" i="27"/>
  <c r="AM22" i="27"/>
  <c r="AM18" i="27"/>
  <c r="AM23" i="27"/>
  <c r="AM21" i="27"/>
  <c r="AM20" i="27"/>
  <c r="AM24" i="27"/>
  <c r="AM28" i="27"/>
  <c r="AM25" i="27"/>
  <c r="AM26" i="27"/>
  <c r="AM29" i="27"/>
  <c r="AM30" i="27"/>
  <c r="AM27" i="27"/>
  <c r="AM31" i="27"/>
  <c r="AM34" i="27"/>
  <c r="AM32" i="27"/>
  <c r="P40" i="27"/>
  <c r="Q14" i="27"/>
  <c r="Q15" i="27"/>
  <c r="Q13" i="27"/>
  <c r="Q10" i="41" s="1"/>
  <c r="Q16" i="27"/>
  <c r="Q15" i="41" s="1"/>
  <c r="S15" i="41" s="1"/>
  <c r="Q34" i="27"/>
  <c r="Q37" i="41" s="1"/>
  <c r="S37" i="41" s="1"/>
  <c r="Q32" i="27"/>
  <c r="Q35" i="41" s="1"/>
  <c r="S35" i="41" s="1"/>
  <c r="G39" i="70"/>
  <c r="G40" i="70" s="1"/>
  <c r="G39" i="3"/>
  <c r="G40" i="3" s="1"/>
  <c r="BO8" i="27"/>
  <c r="FY5" i="41" s="1"/>
  <c r="BO9" i="27"/>
  <c r="FY6" i="41" s="1"/>
  <c r="BO10" i="27"/>
  <c r="FY7" i="41" s="1"/>
  <c r="BO12" i="27"/>
  <c r="FY9" i="41" s="1"/>
  <c r="BO11" i="27"/>
  <c r="FY8" i="41" s="1"/>
  <c r="BO13" i="27"/>
  <c r="FY10" i="41" s="1"/>
  <c r="BO15" i="27"/>
  <c r="BO14" i="27"/>
  <c r="BO16" i="27"/>
  <c r="FY15" i="41" s="1"/>
  <c r="GA15" i="41" s="1"/>
  <c r="BO18" i="27"/>
  <c r="FY17" i="41" s="1"/>
  <c r="GA17" i="41" s="1"/>
  <c r="BO20" i="27"/>
  <c r="FY19" i="41" s="1"/>
  <c r="GA19" i="41" s="1"/>
  <c r="BO17" i="27"/>
  <c r="FY16" i="41" s="1"/>
  <c r="GA16" i="41" s="1"/>
  <c r="BO19" i="27"/>
  <c r="FY18" i="41" s="1"/>
  <c r="GA18" i="41" s="1"/>
  <c r="BO23" i="27"/>
  <c r="BO21" i="27"/>
  <c r="BO25" i="27"/>
  <c r="FY26" i="41" s="1"/>
  <c r="GA26" i="41" s="1"/>
  <c r="BO22" i="27"/>
  <c r="BO24" i="27"/>
  <c r="FY25" i="41" s="1"/>
  <c r="GA25" i="41" s="1"/>
  <c r="BO26" i="27"/>
  <c r="FY27" i="41" s="1"/>
  <c r="GA27" i="41" s="1"/>
  <c r="BO28" i="27"/>
  <c r="BO27" i="27"/>
  <c r="FY28" i="41" s="1"/>
  <c r="GA28" i="41" s="1"/>
  <c r="BO30" i="27"/>
  <c r="FY33" i="41" s="1"/>
  <c r="GA33" i="41" s="1"/>
  <c r="BO29" i="27"/>
  <c r="BO33" i="27"/>
  <c r="FY36" i="41" s="1"/>
  <c r="GA36" i="41" s="1"/>
  <c r="BO31" i="27"/>
  <c r="FY34" i="41" s="1"/>
  <c r="GA34" i="41" s="1"/>
  <c r="BO34" i="27"/>
  <c r="FY37" i="41" s="1"/>
  <c r="GA37" i="41" s="1"/>
  <c r="BO32" i="27"/>
  <c r="FY35" i="41" s="1"/>
  <c r="GA35" i="41" s="1"/>
  <c r="G39" i="8"/>
  <c r="G40" i="8" s="1"/>
  <c r="G39" i="82"/>
  <c r="G40" i="82" s="1"/>
  <c r="B37" i="73"/>
  <c r="BI35" i="27" s="1"/>
  <c r="FE40" i="41" s="1"/>
  <c r="FK40" i="41" s="1"/>
  <c r="C36" i="73"/>
  <c r="E36" i="73" s="1"/>
  <c r="G36" i="73" s="1"/>
  <c r="AZ8" i="27"/>
  <c r="DY5" i="41" s="1"/>
  <c r="AZ9" i="27"/>
  <c r="DY6" i="41" s="1"/>
  <c r="AZ10" i="27"/>
  <c r="DY7" i="41" s="1"/>
  <c r="AZ11" i="27"/>
  <c r="DY8" i="41" s="1"/>
  <c r="AZ13" i="27"/>
  <c r="DY10" i="41" s="1"/>
  <c r="AZ12" i="27"/>
  <c r="DY9" i="41" s="1"/>
  <c r="AZ14" i="27"/>
  <c r="AZ16" i="27"/>
  <c r="DY15" i="41" s="1"/>
  <c r="EA15" i="41" s="1"/>
  <c r="AZ15" i="27"/>
  <c r="AZ17" i="27"/>
  <c r="DY16" i="41" s="1"/>
  <c r="EA16" i="41" s="1"/>
  <c r="AZ21" i="27"/>
  <c r="AZ18" i="27"/>
  <c r="DY17" i="41" s="1"/>
  <c r="EA17" i="41" s="1"/>
  <c r="AZ19" i="27"/>
  <c r="DY18" i="41" s="1"/>
  <c r="EA18" i="41" s="1"/>
  <c r="AZ20" i="27"/>
  <c r="DY19" i="41" s="1"/>
  <c r="EA19" i="41" s="1"/>
  <c r="AZ23" i="27"/>
  <c r="AZ22" i="27"/>
  <c r="AZ28" i="27"/>
  <c r="DY31" i="41" s="1"/>
  <c r="EA31" i="41" s="1"/>
  <c r="AZ24" i="27"/>
  <c r="DY25" i="41" s="1"/>
  <c r="EA25" i="41" s="1"/>
  <c r="AZ26" i="27"/>
  <c r="DY27" i="41" s="1"/>
  <c r="EA27" i="41" s="1"/>
  <c r="AZ25" i="27"/>
  <c r="DY26" i="41" s="1"/>
  <c r="EA26" i="41" s="1"/>
  <c r="AZ30" i="27"/>
  <c r="DY33" i="41" s="1"/>
  <c r="EA33" i="41" s="1"/>
  <c r="AZ27" i="27"/>
  <c r="DY28" i="41" s="1"/>
  <c r="EA28" i="41" s="1"/>
  <c r="AZ29" i="27"/>
  <c r="AZ32" i="27"/>
  <c r="DY35" i="41" s="1"/>
  <c r="EA35" i="41" s="1"/>
  <c r="AZ31" i="27"/>
  <c r="DY34" i="41" s="1"/>
  <c r="EA34" i="41" s="1"/>
  <c r="AZ33" i="27"/>
  <c r="DY36" i="41" s="1"/>
  <c r="EA36" i="41" s="1"/>
  <c r="AZ34" i="27"/>
  <c r="DY37" i="41" s="1"/>
  <c r="EA37" i="41" s="1"/>
  <c r="G41" i="50"/>
  <c r="G42" i="50" s="1"/>
  <c r="BH11" i="27"/>
  <c r="FA8" i="41" s="1"/>
  <c r="FG8" i="41" s="1"/>
  <c r="BH9" i="27"/>
  <c r="FA6" i="41" s="1"/>
  <c r="FG6" i="41" s="1"/>
  <c r="BH8" i="27"/>
  <c r="FA5" i="41" s="1"/>
  <c r="FG5" i="41" s="1"/>
  <c r="BH10" i="27"/>
  <c r="FA7" i="41" s="1"/>
  <c r="FG7" i="41" s="1"/>
  <c r="BH12" i="27"/>
  <c r="FA9" i="41" s="1"/>
  <c r="FG9" i="41" s="1"/>
  <c r="BH13" i="27"/>
  <c r="FA10" i="41" s="1"/>
  <c r="FG10" i="41" s="1"/>
  <c r="BH14" i="27"/>
  <c r="BH19" i="27"/>
  <c r="FA18" i="41" s="1"/>
  <c r="BH16" i="27"/>
  <c r="FA15" i="41" s="1"/>
  <c r="BH15" i="27"/>
  <c r="BH18" i="27"/>
  <c r="FA17" i="41" s="1"/>
  <c r="BH17" i="27"/>
  <c r="FA16" i="41" s="1"/>
  <c r="BH20" i="27"/>
  <c r="FA19" i="41" s="1"/>
  <c r="BH21" i="27"/>
  <c r="BH24" i="27"/>
  <c r="FA25" i="41" s="1"/>
  <c r="BH23" i="27"/>
  <c r="BH25" i="27"/>
  <c r="FA26" i="41" s="1"/>
  <c r="BH22" i="27"/>
  <c r="BH26" i="27"/>
  <c r="FA27" i="41" s="1"/>
  <c r="BH28" i="27"/>
  <c r="BH29" i="27"/>
  <c r="BH30" i="27"/>
  <c r="FA33" i="41" s="1"/>
  <c r="BH27" i="27"/>
  <c r="FA28" i="41" s="1"/>
  <c r="BH31" i="27"/>
  <c r="FA34" i="41" s="1"/>
  <c r="BE8" i="27"/>
  <c r="ES5" i="41" s="1"/>
  <c r="BE11" i="27"/>
  <c r="ES8" i="41" s="1"/>
  <c r="BE9" i="27"/>
  <c r="ES6" i="41" s="1"/>
  <c r="BE10" i="27"/>
  <c r="ES7" i="41" s="1"/>
  <c r="BE12" i="27"/>
  <c r="ES9" i="41" s="1"/>
  <c r="BE16" i="27"/>
  <c r="ES15" i="41" s="1"/>
  <c r="EU15" i="41" s="1"/>
  <c r="BE13" i="27"/>
  <c r="ES10" i="41" s="1"/>
  <c r="BE14" i="27"/>
  <c r="BE15" i="27"/>
  <c r="BE18" i="27"/>
  <c r="ES17" i="41" s="1"/>
  <c r="EU17" i="41" s="1"/>
  <c r="BE20" i="27"/>
  <c r="ES19" i="41" s="1"/>
  <c r="EU19" i="41" s="1"/>
  <c r="BE17" i="27"/>
  <c r="ES16" i="41" s="1"/>
  <c r="EU16" i="41" s="1"/>
  <c r="BE19" i="27"/>
  <c r="ES18" i="41" s="1"/>
  <c r="EU18" i="41" s="1"/>
  <c r="BE21" i="27"/>
  <c r="BE22" i="27"/>
  <c r="BE23" i="27"/>
  <c r="BE24" i="27"/>
  <c r="ES25" i="41" s="1"/>
  <c r="EU25" i="41" s="1"/>
  <c r="BE25" i="27"/>
  <c r="ES26" i="41" s="1"/>
  <c r="EU26" i="41" s="1"/>
  <c r="BE28" i="27"/>
  <c r="BE26" i="27"/>
  <c r="ES27" i="41" s="1"/>
  <c r="EU27" i="41" s="1"/>
  <c r="BE27" i="27"/>
  <c r="ES28" i="41" s="1"/>
  <c r="EU28" i="41" s="1"/>
  <c r="BE29" i="27"/>
  <c r="BE30" i="27"/>
  <c r="ES33" i="41" s="1"/>
  <c r="EU33" i="41" s="1"/>
  <c r="BE31" i="27"/>
  <c r="ES34" i="41" s="1"/>
  <c r="EU34" i="41" s="1"/>
  <c r="G39" i="25"/>
  <c r="G40" i="25" s="1"/>
  <c r="BB9" i="27"/>
  <c r="EG6" i="41" s="1"/>
  <c r="BB8" i="27"/>
  <c r="EG5" i="41" s="1"/>
  <c r="BB10" i="27"/>
  <c r="EG7" i="41" s="1"/>
  <c r="BB13" i="27"/>
  <c r="EG10" i="41" s="1"/>
  <c r="BB14" i="27"/>
  <c r="BB12" i="27"/>
  <c r="EG9" i="41" s="1"/>
  <c r="BB11" i="27"/>
  <c r="EG8" i="41" s="1"/>
  <c r="BB15" i="27"/>
  <c r="BB16" i="27"/>
  <c r="EG15" i="41" s="1"/>
  <c r="EI15" i="41" s="1"/>
  <c r="BB17" i="27"/>
  <c r="EG16" i="41" s="1"/>
  <c r="EI16" i="41" s="1"/>
  <c r="BB20" i="27"/>
  <c r="EG19" i="41" s="1"/>
  <c r="EI19" i="41" s="1"/>
  <c r="BB18" i="27"/>
  <c r="EG17" i="41" s="1"/>
  <c r="EI17" i="41" s="1"/>
  <c r="BB22" i="27"/>
  <c r="BB19" i="27"/>
  <c r="EG18" i="41" s="1"/>
  <c r="EI18" i="41" s="1"/>
  <c r="BB23" i="27"/>
  <c r="BB21" i="27"/>
  <c r="BB25" i="27"/>
  <c r="EG26" i="41" s="1"/>
  <c r="EI26" i="41" s="1"/>
  <c r="BB24" i="27"/>
  <c r="EG25" i="41" s="1"/>
  <c r="EI25" i="41" s="1"/>
  <c r="BB28" i="27"/>
  <c r="EG31" i="41" s="1"/>
  <c r="EI31" i="41" s="1"/>
  <c r="BB27" i="27"/>
  <c r="EG28" i="41" s="1"/>
  <c r="EI28" i="41" s="1"/>
  <c r="BB26" i="27"/>
  <c r="EG27" i="41" s="1"/>
  <c r="EI27" i="41" s="1"/>
  <c r="BB30" i="27"/>
  <c r="EG33" i="41" s="1"/>
  <c r="EI33" i="41" s="1"/>
  <c r="BB31" i="27"/>
  <c r="EG34" i="41" s="1"/>
  <c r="EI34" i="41" s="1"/>
  <c r="BB32" i="27"/>
  <c r="EG35" i="41" s="1"/>
  <c r="EI35" i="41" s="1"/>
  <c r="BB29" i="27"/>
  <c r="BB33" i="27"/>
  <c r="EG36" i="41" s="1"/>
  <c r="EI36" i="41" s="1"/>
  <c r="C37" i="51"/>
  <c r="E37" i="51" s="1"/>
  <c r="G37" i="51" s="1"/>
  <c r="G39" i="51" s="1"/>
  <c r="G40" i="51" s="1"/>
  <c r="BL10" i="27"/>
  <c r="BL8" i="27"/>
  <c r="BL11" i="27"/>
  <c r="BL9" i="27"/>
  <c r="BL12" i="27"/>
  <c r="BL13" i="27"/>
  <c r="BL15" i="27"/>
  <c r="BL17" i="27"/>
  <c r="BL14" i="27"/>
  <c r="BL16" i="27"/>
  <c r="BL19" i="27"/>
  <c r="BL18" i="27"/>
  <c r="BL23" i="27"/>
  <c r="BL20" i="27"/>
  <c r="BL21" i="27"/>
  <c r="BL22" i="27"/>
  <c r="BL25" i="27"/>
  <c r="BL24" i="27"/>
  <c r="BL26" i="27"/>
  <c r="BL27" i="27"/>
  <c r="BL28" i="27"/>
  <c r="BL30" i="27"/>
  <c r="BL29" i="27"/>
  <c r="BL31" i="27"/>
  <c r="BL32" i="27"/>
  <c r="BL34" i="27"/>
  <c r="AY32" i="27"/>
  <c r="DU35" i="41" s="1"/>
  <c r="DW35" i="41" s="1"/>
  <c r="X40" i="27"/>
  <c r="U40" i="27"/>
  <c r="G41" i="121"/>
  <c r="G42" i="121" s="1"/>
  <c r="BF9" i="27"/>
  <c r="EW6" i="41" s="1"/>
  <c r="BF8" i="27"/>
  <c r="EW5" i="41" s="1"/>
  <c r="BF13" i="27"/>
  <c r="EW10" i="41" s="1"/>
  <c r="BF11" i="27"/>
  <c r="EW8" i="41" s="1"/>
  <c r="BF10" i="27"/>
  <c r="EW7" i="41" s="1"/>
  <c r="BF12" i="27"/>
  <c r="EW9" i="41" s="1"/>
  <c r="BF15" i="27"/>
  <c r="BF14" i="27"/>
  <c r="BF19" i="27"/>
  <c r="EW18" i="41" s="1"/>
  <c r="EY18" i="41" s="1"/>
  <c r="BF16" i="27"/>
  <c r="EW15" i="41" s="1"/>
  <c r="EY15" i="41" s="1"/>
  <c r="BF18" i="27"/>
  <c r="EW17" i="41" s="1"/>
  <c r="EY17" i="41" s="1"/>
  <c r="BF17" i="27"/>
  <c r="EW16" i="41" s="1"/>
  <c r="EY16" i="41" s="1"/>
  <c r="BF20" i="27"/>
  <c r="EW19" i="41" s="1"/>
  <c r="EY19" i="41" s="1"/>
  <c r="BF21" i="27"/>
  <c r="BF22" i="27"/>
  <c r="BF23" i="27"/>
  <c r="BF25" i="27"/>
  <c r="EW26" i="41" s="1"/>
  <c r="EY26" i="41" s="1"/>
  <c r="BF24" i="27"/>
  <c r="EW25" i="41" s="1"/>
  <c r="EY25" i="41" s="1"/>
  <c r="BF30" i="27"/>
  <c r="EW33" i="41" s="1"/>
  <c r="EY33" i="41" s="1"/>
  <c r="BF27" i="27"/>
  <c r="EW28" i="41" s="1"/>
  <c r="EY28" i="41" s="1"/>
  <c r="BF26" i="27"/>
  <c r="EW27" i="41" s="1"/>
  <c r="EY27" i="41" s="1"/>
  <c r="BF29" i="27"/>
  <c r="BF28" i="27"/>
  <c r="EW31" i="41" s="1"/>
  <c r="EY31" i="41" s="1"/>
  <c r="BF33" i="27"/>
  <c r="EW36" i="41" s="1"/>
  <c r="EY36" i="41" s="1"/>
  <c r="BF31" i="27"/>
  <c r="EW34" i="41" s="1"/>
  <c r="EY34" i="41" s="1"/>
  <c r="BF32" i="27"/>
  <c r="BF34" i="27"/>
  <c r="EW37" i="41" s="1"/>
  <c r="EY37" i="41" s="1"/>
  <c r="E22" i="92"/>
  <c r="B22" i="92"/>
  <c r="G41" i="111"/>
  <c r="G42" i="111" s="1"/>
  <c r="BD10" i="27"/>
  <c r="EO7" i="41" s="1"/>
  <c r="BD8" i="27"/>
  <c r="EO5" i="41" s="1"/>
  <c r="BD9" i="27"/>
  <c r="EO6" i="41" s="1"/>
  <c r="BD15" i="27"/>
  <c r="BD12" i="27"/>
  <c r="EO9" i="41" s="1"/>
  <c r="BD11" i="27"/>
  <c r="EO8" i="41" s="1"/>
  <c r="BD14" i="27"/>
  <c r="BD13" i="27"/>
  <c r="EO10" i="41" s="1"/>
  <c r="BD17" i="27"/>
  <c r="EO16" i="41" s="1"/>
  <c r="EQ16" i="41" s="1"/>
  <c r="BD16" i="27"/>
  <c r="EO15" i="41" s="1"/>
  <c r="EQ15" i="41" s="1"/>
  <c r="BD18" i="27"/>
  <c r="EO17" i="41" s="1"/>
  <c r="EQ17" i="41" s="1"/>
  <c r="BD19" i="27"/>
  <c r="EO18" i="41" s="1"/>
  <c r="EQ18" i="41" s="1"/>
  <c r="BD20" i="27"/>
  <c r="EO19" i="41" s="1"/>
  <c r="EQ19" i="41" s="1"/>
  <c r="BD24" i="27"/>
  <c r="EO25" i="41" s="1"/>
  <c r="EQ25" i="41" s="1"/>
  <c r="BD21" i="27"/>
  <c r="BD23" i="27"/>
  <c r="BD25" i="27"/>
  <c r="EO26" i="41" s="1"/>
  <c r="EQ26" i="41" s="1"/>
  <c r="BD22" i="27"/>
  <c r="BD26" i="27"/>
  <c r="EO27" i="41" s="1"/>
  <c r="EQ27" i="41" s="1"/>
  <c r="BD27" i="27"/>
  <c r="EO28" i="41" s="1"/>
  <c r="EQ28" i="41" s="1"/>
  <c r="BD28" i="27"/>
  <c r="EO31" i="41" s="1"/>
  <c r="EQ31" i="41" s="1"/>
  <c r="BD29" i="27"/>
  <c r="BD33" i="27"/>
  <c r="EO36" i="41" s="1"/>
  <c r="EQ36" i="41" s="1"/>
  <c r="BD32" i="27"/>
  <c r="BD31" i="27"/>
  <c r="EO34" i="41" s="1"/>
  <c r="EQ34" i="41" s="1"/>
  <c r="BD30" i="27"/>
  <c r="EO33" i="41" s="1"/>
  <c r="EQ33" i="41" s="1"/>
  <c r="AR40" i="27"/>
  <c r="BG9" i="27"/>
  <c r="AW6" i="41" s="1"/>
  <c r="BG8" i="27"/>
  <c r="AW5" i="41" s="1"/>
  <c r="BG10" i="27"/>
  <c r="AW7" i="41" s="1"/>
  <c r="BG12" i="27"/>
  <c r="AW9" i="41" s="1"/>
  <c r="BG11" i="27"/>
  <c r="AW8" i="41" s="1"/>
  <c r="BG13" i="27"/>
  <c r="AW10" i="41" s="1"/>
  <c r="BG14" i="27"/>
  <c r="BG15" i="27"/>
  <c r="BG16" i="27"/>
  <c r="AW15" i="41" s="1"/>
  <c r="AY15" i="41" s="1"/>
  <c r="BG17" i="27"/>
  <c r="AW16" i="41" s="1"/>
  <c r="AY16" i="41" s="1"/>
  <c r="BG18" i="27"/>
  <c r="AW17" i="41" s="1"/>
  <c r="AY17" i="41" s="1"/>
  <c r="BG19" i="27"/>
  <c r="AW18" i="41" s="1"/>
  <c r="AY18" i="41" s="1"/>
  <c r="BG20" i="27"/>
  <c r="AW19" i="41" s="1"/>
  <c r="AY19" i="41" s="1"/>
  <c r="BG21" i="27"/>
  <c r="BG22" i="27"/>
  <c r="BG24" i="27"/>
  <c r="AW25" i="41" s="1"/>
  <c r="AY25" i="41" s="1"/>
  <c r="BG23" i="27"/>
  <c r="BG26" i="27"/>
  <c r="AW27" i="41" s="1"/>
  <c r="AY27" i="41" s="1"/>
  <c r="BG25" i="27"/>
  <c r="AW26" i="41" s="1"/>
  <c r="AY26" i="41" s="1"/>
  <c r="BG27" i="27"/>
  <c r="AW28" i="41" s="1"/>
  <c r="AY28" i="41" s="1"/>
  <c r="BG28" i="27"/>
  <c r="AW31" i="41" s="1"/>
  <c r="AY31" i="41" s="1"/>
  <c r="BG30" i="27"/>
  <c r="AW33" i="41" s="1"/>
  <c r="AY33" i="41" s="1"/>
  <c r="BG29" i="27"/>
  <c r="BG32" i="27"/>
  <c r="BG31" i="27"/>
  <c r="AW34" i="41" s="1"/>
  <c r="AY34" i="41" s="1"/>
  <c r="AW11" i="27"/>
  <c r="DQ8" i="41" s="1"/>
  <c r="AW12" i="27"/>
  <c r="DQ9" i="41" s="1"/>
  <c r="AW9" i="27"/>
  <c r="DQ6" i="41" s="1"/>
  <c r="AW8" i="27"/>
  <c r="DQ5" i="41" s="1"/>
  <c r="AW10" i="27"/>
  <c r="DQ7" i="41" s="1"/>
  <c r="AW13" i="27"/>
  <c r="DQ10" i="41" s="1"/>
  <c r="AW14" i="27"/>
  <c r="AW15" i="27"/>
  <c r="AW16" i="27"/>
  <c r="DQ15" i="41" s="1"/>
  <c r="DS15" i="41" s="1"/>
  <c r="AW18" i="27"/>
  <c r="DQ17" i="41" s="1"/>
  <c r="DS17" i="41" s="1"/>
  <c r="AW17" i="27"/>
  <c r="DQ16" i="41" s="1"/>
  <c r="DS16" i="41" s="1"/>
  <c r="AW20" i="27"/>
  <c r="DQ19" i="41" s="1"/>
  <c r="DS19" i="41" s="1"/>
  <c r="AW19" i="27"/>
  <c r="DQ18" i="41" s="1"/>
  <c r="DS18" i="41" s="1"/>
  <c r="AW22" i="27"/>
  <c r="AW21" i="27"/>
  <c r="AW25" i="27"/>
  <c r="DQ26" i="41" s="1"/>
  <c r="DS26" i="41" s="1"/>
  <c r="AW23" i="27"/>
  <c r="AW28" i="27"/>
  <c r="DQ31" i="41" s="1"/>
  <c r="DS31" i="41" s="1"/>
  <c r="AW24" i="27"/>
  <c r="DQ25" i="41" s="1"/>
  <c r="DS25" i="41" s="1"/>
  <c r="AW30" i="27"/>
  <c r="DQ33" i="41" s="1"/>
  <c r="DS33" i="41" s="1"/>
  <c r="AW27" i="27"/>
  <c r="DQ28" i="41" s="1"/>
  <c r="DS28" i="41" s="1"/>
  <c r="AW26" i="27"/>
  <c r="DQ27" i="41" s="1"/>
  <c r="DS27" i="41" s="1"/>
  <c r="AW29" i="27"/>
  <c r="AW31" i="27"/>
  <c r="DQ34" i="41" s="1"/>
  <c r="DS34" i="41" s="1"/>
  <c r="AW32" i="27"/>
  <c r="AW33" i="27"/>
  <c r="DQ36" i="41" s="1"/>
  <c r="DS36" i="41" s="1"/>
  <c r="G43" i="88"/>
  <c r="G44" i="88" s="1"/>
  <c r="AY9" i="27"/>
  <c r="DU6" i="41" s="1"/>
  <c r="AY10" i="27"/>
  <c r="DU7" i="41" s="1"/>
  <c r="AY13" i="27"/>
  <c r="DU10" i="41" s="1"/>
  <c r="AY8" i="27"/>
  <c r="DU5" i="41" s="1"/>
  <c r="AY15" i="27"/>
  <c r="AY12" i="27"/>
  <c r="DU9" i="41" s="1"/>
  <c r="AY14" i="27"/>
  <c r="AY11" i="27"/>
  <c r="DU8" i="41" s="1"/>
  <c r="AY16" i="27"/>
  <c r="DU15" i="41" s="1"/>
  <c r="DW15" i="41" s="1"/>
  <c r="AY17" i="27"/>
  <c r="DU16" i="41" s="1"/>
  <c r="DW16" i="41" s="1"/>
  <c r="AY19" i="27"/>
  <c r="DU18" i="41" s="1"/>
  <c r="DW18" i="41" s="1"/>
  <c r="AY18" i="27"/>
  <c r="DU17" i="41" s="1"/>
  <c r="DW17" i="41" s="1"/>
  <c r="AY21" i="27"/>
  <c r="AY24" i="27"/>
  <c r="DU25" i="41" s="1"/>
  <c r="DW25" i="41" s="1"/>
  <c r="AY22" i="27"/>
  <c r="AY20" i="27"/>
  <c r="DU19" i="41" s="1"/>
  <c r="DW19" i="41" s="1"/>
  <c r="AY23" i="27"/>
  <c r="AY25" i="27"/>
  <c r="DU26" i="41" s="1"/>
  <c r="DW26" i="41" s="1"/>
  <c r="AY26" i="27"/>
  <c r="DU27" i="41" s="1"/>
  <c r="DW27" i="41" s="1"/>
  <c r="AY28" i="27"/>
  <c r="AY27" i="27"/>
  <c r="DU28" i="41" s="1"/>
  <c r="DW28" i="41" s="1"/>
  <c r="AY29" i="27"/>
  <c r="AY31" i="27"/>
  <c r="DU34" i="41" s="1"/>
  <c r="DW34" i="41" s="1"/>
  <c r="AY30" i="27"/>
  <c r="DU33" i="41" s="1"/>
  <c r="DW33" i="41" s="1"/>
  <c r="AY34" i="27"/>
  <c r="DU37" i="41" s="1"/>
  <c r="DW37" i="41" s="1"/>
  <c r="N40" i="27"/>
  <c r="BU34" i="27"/>
  <c r="GO37" i="41" s="1"/>
  <c r="GQ37" i="41" s="1"/>
  <c r="AV40" i="27"/>
  <c r="C37" i="90"/>
  <c r="E37" i="90" s="1"/>
  <c r="G37" i="90" s="1"/>
  <c r="G39" i="90" s="1"/>
  <c r="G40" i="90" s="1"/>
  <c r="BJ8" i="27"/>
  <c r="BJ9" i="27"/>
  <c r="BJ14" i="27"/>
  <c r="BJ10" i="27"/>
  <c r="BJ12" i="27"/>
  <c r="BJ11" i="27"/>
  <c r="BJ13" i="27"/>
  <c r="BJ15" i="27"/>
  <c r="BJ17" i="27"/>
  <c r="BJ18" i="27"/>
  <c r="BJ16" i="27"/>
  <c r="BJ19" i="27"/>
  <c r="BJ20" i="27"/>
  <c r="BJ21" i="27"/>
  <c r="BJ22" i="27"/>
  <c r="BJ23" i="27"/>
  <c r="BJ24" i="27"/>
  <c r="BJ26" i="27"/>
  <c r="BJ28" i="27"/>
  <c r="BJ29" i="27"/>
  <c r="BJ25" i="27"/>
  <c r="BJ27" i="27"/>
  <c r="BJ30" i="27"/>
  <c r="BJ32" i="27"/>
  <c r="BJ31" i="27"/>
  <c r="BJ34" i="27"/>
  <c r="BJ33" i="27"/>
  <c r="S40" i="27"/>
  <c r="BA32" i="27"/>
  <c r="EC35" i="41" s="1"/>
  <c r="EE35" i="41" s="1"/>
  <c r="BU31" i="27"/>
  <c r="GO34" i="41" s="1"/>
  <c r="GQ34" i="41" s="1"/>
  <c r="BK20" i="41" l="1"/>
  <c r="FJ13" i="41"/>
  <c r="FJ20" i="41" s="1"/>
  <c r="FI20" i="41"/>
  <c r="FJ22" i="41"/>
  <c r="FJ29" i="41" s="1"/>
  <c r="FI29" i="41"/>
  <c r="FJ40" i="41"/>
  <c r="FJ43" i="41" s="1"/>
  <c r="FI43" i="41"/>
  <c r="FJ31" i="41"/>
  <c r="FJ38" i="41" s="1"/>
  <c r="FI38" i="41"/>
  <c r="AP40" i="27"/>
  <c r="FI5" i="41"/>
  <c r="FC28" i="41"/>
  <c r="FG28" i="41"/>
  <c r="FC27" i="41"/>
  <c r="FG27" i="41"/>
  <c r="FC25" i="41"/>
  <c r="FG25" i="41"/>
  <c r="FC17" i="41"/>
  <c r="FG17" i="41"/>
  <c r="FG11" i="41"/>
  <c r="FC36" i="41"/>
  <c r="FG36" i="41"/>
  <c r="FC33" i="41"/>
  <c r="FG33" i="41"/>
  <c r="FC42" i="41"/>
  <c r="FC43" i="41" s="1"/>
  <c r="FG42" i="41"/>
  <c r="FG43" i="41" s="1"/>
  <c r="FC26" i="41"/>
  <c r="FG26" i="41"/>
  <c r="FC19" i="41"/>
  <c r="FG19" i="41"/>
  <c r="FC15" i="41"/>
  <c r="FG15" i="41"/>
  <c r="FC37" i="41"/>
  <c r="FG37" i="41"/>
  <c r="FC34" i="41"/>
  <c r="FG34" i="41"/>
  <c r="FC16" i="41"/>
  <c r="FG16" i="41"/>
  <c r="FC18" i="41"/>
  <c r="FG18" i="41"/>
  <c r="W38" i="41"/>
  <c r="AH53" i="86"/>
  <c r="AJ43" i="86"/>
  <c r="AJ54" i="86"/>
  <c r="O38" i="41"/>
  <c r="DO29" i="41"/>
  <c r="DC29" i="41"/>
  <c r="DO20" i="41"/>
  <c r="CT32" i="41"/>
  <c r="GU38" i="41"/>
  <c r="AE29" i="41"/>
  <c r="DK43" i="41"/>
  <c r="O11" i="41"/>
  <c r="AM20" i="41"/>
  <c r="DK38" i="41"/>
  <c r="O20" i="41"/>
  <c r="W29" i="41"/>
  <c r="CY38" i="41"/>
  <c r="AM29" i="41"/>
  <c r="W46" i="41"/>
  <c r="W20" i="41"/>
  <c r="K11" i="41"/>
  <c r="K45" i="41" s="1"/>
  <c r="K46" i="41"/>
  <c r="AM11" i="41"/>
  <c r="CY11" i="41"/>
  <c r="GU20" i="41"/>
  <c r="AI11" i="41"/>
  <c r="DC11" i="41"/>
  <c r="FO11" i="41"/>
  <c r="W11" i="41"/>
  <c r="AI29" i="41"/>
  <c r="DC38" i="41"/>
  <c r="GU43" i="41"/>
  <c r="AD42" i="41"/>
  <c r="AD43" i="41" s="1"/>
  <c r="AE42" i="41"/>
  <c r="AE43" i="41" s="1"/>
  <c r="CT42" i="41"/>
  <c r="CU42" i="41"/>
  <c r="CU43" i="41" s="1"/>
  <c r="FO29" i="41"/>
  <c r="DK11" i="41"/>
  <c r="N42" i="41"/>
  <c r="N43" i="41" s="1"/>
  <c r="O42" i="41"/>
  <c r="O43" i="41" s="1"/>
  <c r="AE11" i="41"/>
  <c r="FO46" i="41"/>
  <c r="FO20" i="41"/>
  <c r="O29" i="41"/>
  <c r="AK43" i="41"/>
  <c r="AM42" i="41"/>
  <c r="AM43" i="41" s="1"/>
  <c r="BS11" i="41"/>
  <c r="DO46" i="41"/>
  <c r="DO11" i="41"/>
  <c r="DO45" i="41" s="1"/>
  <c r="AE20" i="41"/>
  <c r="AI46" i="41"/>
  <c r="AI20" i="41"/>
  <c r="CY46" i="41"/>
  <c r="CY20" i="41"/>
  <c r="HA20" i="41"/>
  <c r="HC14" i="41"/>
  <c r="HC20" i="41" s="1"/>
  <c r="CU20" i="41"/>
  <c r="DK29" i="41"/>
  <c r="GU29" i="41"/>
  <c r="DC46" i="41"/>
  <c r="DC20" i="41"/>
  <c r="DK46" i="41"/>
  <c r="DK20" i="41"/>
  <c r="CU29" i="41"/>
  <c r="CU38" i="41"/>
  <c r="GI20" i="41"/>
  <c r="GI45" i="41" s="1"/>
  <c r="GI46" i="41"/>
  <c r="DM43" i="41"/>
  <c r="DO42" i="41"/>
  <c r="DO43" i="41" s="1"/>
  <c r="CY29" i="41"/>
  <c r="AE38" i="41"/>
  <c r="AQ20" i="41"/>
  <c r="AQ29" i="41"/>
  <c r="AQ46" i="41"/>
  <c r="AQ11" i="41"/>
  <c r="CT23" i="41"/>
  <c r="CT24" i="41"/>
  <c r="CT35" i="41"/>
  <c r="CT14" i="41"/>
  <c r="CO41" i="41"/>
  <c r="CQ41" i="41" s="1"/>
  <c r="CT41" i="41"/>
  <c r="CO18" i="41"/>
  <c r="CQ18" i="41" s="1"/>
  <c r="CT18" i="41"/>
  <c r="CO40" i="41"/>
  <c r="CQ40" i="41" s="1"/>
  <c r="CO17" i="41"/>
  <c r="CQ17" i="41" s="1"/>
  <c r="CT17" i="41"/>
  <c r="CO16" i="41"/>
  <c r="CT16" i="41"/>
  <c r="CO36" i="41"/>
  <c r="CQ36" i="41" s="1"/>
  <c r="CT36" i="41"/>
  <c r="CT13" i="41"/>
  <c r="CO15" i="41"/>
  <c r="CQ15" i="41" s="1"/>
  <c r="CT15" i="41"/>
  <c r="CO37" i="41"/>
  <c r="CQ37" i="41" s="1"/>
  <c r="CT37" i="41"/>
  <c r="CO8" i="41"/>
  <c r="CQ8" i="41" s="1"/>
  <c r="CT8" i="41"/>
  <c r="CO33" i="41"/>
  <c r="CT33" i="41"/>
  <c r="CO6" i="41"/>
  <c r="CP6" i="41" s="1"/>
  <c r="CT6" i="41"/>
  <c r="CO34" i="41"/>
  <c r="CT34" i="41"/>
  <c r="CO28" i="41"/>
  <c r="CQ28" i="41" s="1"/>
  <c r="CT28" i="41"/>
  <c r="CO5" i="41"/>
  <c r="CP5" i="41" s="1"/>
  <c r="CT22" i="41"/>
  <c r="CO7" i="41"/>
  <c r="CQ7" i="41" s="1"/>
  <c r="CT7" i="41"/>
  <c r="CO9" i="41"/>
  <c r="CP9" i="41" s="1"/>
  <c r="CT9" i="41"/>
  <c r="CO27" i="41"/>
  <c r="CQ27" i="41" s="1"/>
  <c r="CT27" i="41"/>
  <c r="CO10" i="41"/>
  <c r="CQ10" i="41" s="1"/>
  <c r="CT10" i="41"/>
  <c r="CO26" i="41"/>
  <c r="CT26" i="41"/>
  <c r="CO31" i="41"/>
  <c r="CO25" i="41"/>
  <c r="CQ25" i="41" s="1"/>
  <c r="CT25" i="41"/>
  <c r="CO19" i="41"/>
  <c r="CQ19" i="41" s="1"/>
  <c r="CT19" i="41"/>
  <c r="F48" i="86"/>
  <c r="F53" i="86" s="1"/>
  <c r="DA43" i="41"/>
  <c r="U29" i="41"/>
  <c r="DA29" i="41"/>
  <c r="FM29" i="41"/>
  <c r="U46" i="41"/>
  <c r="U38" i="41"/>
  <c r="M46" i="41"/>
  <c r="DI29" i="41"/>
  <c r="AK46" i="41"/>
  <c r="DA46" i="41"/>
  <c r="FM46" i="41"/>
  <c r="AG46" i="41"/>
  <c r="CD45" i="41"/>
  <c r="GS46" i="41"/>
  <c r="M38" i="41"/>
  <c r="HA46" i="41"/>
  <c r="AC46" i="41"/>
  <c r="DI20" i="41"/>
  <c r="GK20" i="41"/>
  <c r="GK45" i="41" s="1"/>
  <c r="GK46" i="41"/>
  <c r="DA38" i="41"/>
  <c r="DM46" i="41"/>
  <c r="BI20" i="41"/>
  <c r="I46" i="41"/>
  <c r="FF11" i="41"/>
  <c r="CW46" i="41"/>
  <c r="GG20" i="41"/>
  <c r="GG45" i="41" s="1"/>
  <c r="GG46" i="41"/>
  <c r="AK29" i="41"/>
  <c r="M20" i="41"/>
  <c r="AG43" i="41"/>
  <c r="AO43" i="41"/>
  <c r="AC20" i="41"/>
  <c r="AG38" i="41"/>
  <c r="CG11" i="41"/>
  <c r="DI46" i="41"/>
  <c r="AO46" i="41"/>
  <c r="EP27" i="41"/>
  <c r="BV17" i="41"/>
  <c r="DV19" i="41"/>
  <c r="EX34" i="41"/>
  <c r="EH33" i="41"/>
  <c r="EG11" i="41"/>
  <c r="FB17" i="41"/>
  <c r="DZ27" i="41"/>
  <c r="FZ17" i="41"/>
  <c r="CH25" i="41"/>
  <c r="Z36" i="41"/>
  <c r="CL26" i="41"/>
  <c r="DF16" i="41"/>
  <c r="AT26" i="41"/>
  <c r="FV36" i="41"/>
  <c r="ET35" i="41"/>
  <c r="BZ34" i="41"/>
  <c r="FR36" i="41"/>
  <c r="EH37" i="41"/>
  <c r="GT37" i="41"/>
  <c r="CX11" i="41"/>
  <c r="AJ53" i="86"/>
  <c r="FB25" i="41"/>
  <c r="BB25" i="41"/>
  <c r="DQ42" i="41"/>
  <c r="DS42" i="41" s="1"/>
  <c r="DS43" i="41" s="1"/>
  <c r="DQ35" i="41"/>
  <c r="DS35" i="41" s="1"/>
  <c r="GP25" i="41"/>
  <c r="AX15" i="41"/>
  <c r="Z15" i="41"/>
  <c r="DR27" i="41"/>
  <c r="EP25" i="41"/>
  <c r="EX36" i="41"/>
  <c r="EH27" i="41"/>
  <c r="ET15" i="41"/>
  <c r="DZ25" i="41"/>
  <c r="FZ15" i="41"/>
  <c r="ED18" i="41"/>
  <c r="Y42" i="41"/>
  <c r="Y35" i="41"/>
  <c r="AA35" i="41" s="1"/>
  <c r="CL28" i="41"/>
  <c r="FU11" i="41"/>
  <c r="GP19" i="41"/>
  <c r="BV33" i="41"/>
  <c r="BU11" i="41"/>
  <c r="BB18" i="41"/>
  <c r="GP36" i="41"/>
  <c r="M29" i="41"/>
  <c r="GS20" i="41"/>
  <c r="AD11" i="41"/>
  <c r="HC10" i="41"/>
  <c r="HB10" i="41"/>
  <c r="HA11" i="41"/>
  <c r="FM43" i="41"/>
  <c r="FZ18" i="41"/>
  <c r="GP27" i="41"/>
  <c r="FB19" i="41"/>
  <c r="FR15" i="41"/>
  <c r="EL19" i="41"/>
  <c r="GT36" i="41"/>
  <c r="N11" i="41"/>
  <c r="DV25" i="41"/>
  <c r="DR28" i="41"/>
  <c r="EP19" i="41"/>
  <c r="EH28" i="41"/>
  <c r="FB15" i="41"/>
  <c r="ED17" i="41"/>
  <c r="BZ18" i="41"/>
  <c r="Z33" i="41"/>
  <c r="CL27" i="41"/>
  <c r="DF37" i="41"/>
  <c r="DF15" i="41"/>
  <c r="FV28" i="41"/>
  <c r="BV25" i="41"/>
  <c r="GW11" i="41"/>
  <c r="BB17" i="41"/>
  <c r="ET36" i="41"/>
  <c r="ET37" i="41"/>
  <c r="FR34" i="41"/>
  <c r="BF37" i="41"/>
  <c r="AC29" i="41"/>
  <c r="GT16" i="41"/>
  <c r="HB9" i="41"/>
  <c r="HC9" i="41"/>
  <c r="AX17" i="41"/>
  <c r="BB27" i="41"/>
  <c r="DR33" i="41"/>
  <c r="AX34" i="41"/>
  <c r="EP18" i="41"/>
  <c r="EW11" i="41"/>
  <c r="ET34" i="41"/>
  <c r="FB18" i="41"/>
  <c r="FZ35" i="41"/>
  <c r="CH19" i="41"/>
  <c r="Z37" i="41"/>
  <c r="EL18" i="41"/>
  <c r="CL25" i="41"/>
  <c r="DF36" i="41"/>
  <c r="AT19" i="41"/>
  <c r="FV27" i="41"/>
  <c r="GP18" i="41"/>
  <c r="BV27" i="41"/>
  <c r="GX33" i="41"/>
  <c r="BB19" i="41"/>
  <c r="CH36" i="41"/>
  <c r="FR35" i="41"/>
  <c r="DM29" i="41"/>
  <c r="GT15" i="41"/>
  <c r="AD35" i="41"/>
  <c r="Z16" i="41"/>
  <c r="FR16" i="41"/>
  <c r="CK11" i="41"/>
  <c r="GT33" i="41"/>
  <c r="U43" i="41"/>
  <c r="EX37" i="41"/>
  <c r="CO42" i="41"/>
  <c r="CQ42" i="41" s="1"/>
  <c r="CO35" i="41"/>
  <c r="CQ35" i="41" s="1"/>
  <c r="FV34" i="41"/>
  <c r="CL36" i="41"/>
  <c r="EP17" i="41"/>
  <c r="FZ37" i="41"/>
  <c r="BZ19" i="41"/>
  <c r="FV33" i="41"/>
  <c r="FB36" i="41"/>
  <c r="AW11" i="41"/>
  <c r="Z34" i="41"/>
  <c r="ED19" i="41"/>
  <c r="GT19" i="41"/>
  <c r="FM38" i="41"/>
  <c r="DV15" i="41"/>
  <c r="DR26" i="41"/>
  <c r="EX25" i="41"/>
  <c r="ET27" i="41"/>
  <c r="FB34" i="41"/>
  <c r="DZ17" i="41"/>
  <c r="BZ17" i="41"/>
  <c r="EL15" i="41"/>
  <c r="DE11" i="41"/>
  <c r="AT18" i="41"/>
  <c r="BV26" i="41"/>
  <c r="GX25" i="41"/>
  <c r="BB36" i="41"/>
  <c r="FR28" i="41"/>
  <c r="AK20" i="41"/>
  <c r="AC38" i="41"/>
  <c r="V11" i="41"/>
  <c r="AK38" i="41"/>
  <c r="DF18" i="41"/>
  <c r="GP34" i="41"/>
  <c r="BV34" i="41"/>
  <c r="GT35" i="41"/>
  <c r="DV18" i="41"/>
  <c r="BZ15" i="41"/>
  <c r="GX37" i="41"/>
  <c r="J11" i="41"/>
  <c r="ET28" i="41"/>
  <c r="CL19" i="41"/>
  <c r="EX26" i="41"/>
  <c r="CH17" i="41"/>
  <c r="Z26" i="41"/>
  <c r="EL36" i="41"/>
  <c r="CL18" i="41"/>
  <c r="DF34" i="41"/>
  <c r="GP15" i="41"/>
  <c r="BB34" i="41"/>
  <c r="GW42" i="41"/>
  <c r="GY42" i="41" s="1"/>
  <c r="GY43" i="41" s="1"/>
  <c r="GW35" i="41"/>
  <c r="GY35" i="41" s="1"/>
  <c r="FR26" i="41"/>
  <c r="CL35" i="41"/>
  <c r="CW38" i="41"/>
  <c r="N35" i="41"/>
  <c r="GX16" i="41"/>
  <c r="DF19" i="41"/>
  <c r="CW43" i="41"/>
  <c r="EP15" i="41"/>
  <c r="AT16" i="41"/>
  <c r="CH18" i="41"/>
  <c r="EH18" i="41"/>
  <c r="ET26" i="41"/>
  <c r="Z28" i="41"/>
  <c r="EL34" i="41"/>
  <c r="CL16" i="41"/>
  <c r="DF28" i="41"/>
  <c r="GP16" i="41"/>
  <c r="BV19" i="41"/>
  <c r="BB35" i="41"/>
  <c r="GX36" i="41"/>
  <c r="FR25" i="41"/>
  <c r="CX42" i="41"/>
  <c r="CX43" i="41" s="1"/>
  <c r="GS29" i="41"/>
  <c r="AH11" i="41"/>
  <c r="DB11" i="41"/>
  <c r="FN11" i="41"/>
  <c r="M43" i="41"/>
  <c r="ET19" i="41"/>
  <c r="GT34" i="41"/>
  <c r="AT33" i="41"/>
  <c r="DY11" i="41"/>
  <c r="FV35" i="41"/>
  <c r="FZ34" i="41"/>
  <c r="FV26" i="41"/>
  <c r="GT18" i="41"/>
  <c r="FV25" i="41"/>
  <c r="EH17" i="41"/>
  <c r="ET25" i="41"/>
  <c r="CH15" i="41"/>
  <c r="Z25" i="41"/>
  <c r="EL37" i="41"/>
  <c r="DF27" i="41"/>
  <c r="AT37" i="41"/>
  <c r="BV18" i="41"/>
  <c r="GX19" i="41"/>
  <c r="BB37" i="41"/>
  <c r="CL34" i="41"/>
  <c r="FR27" i="41"/>
  <c r="DV36" i="41"/>
  <c r="DA20" i="41"/>
  <c r="GT26" i="41"/>
  <c r="BQ43" i="41"/>
  <c r="GP26" i="41"/>
  <c r="ET17" i="41"/>
  <c r="CL37" i="41"/>
  <c r="FR17" i="41"/>
  <c r="AX16" i="41"/>
  <c r="EL25" i="41"/>
  <c r="DZ26" i="41"/>
  <c r="BZ25" i="41"/>
  <c r="DR25" i="41"/>
  <c r="ET33" i="41"/>
  <c r="EL16" i="41"/>
  <c r="BB15" i="41"/>
  <c r="EH26" i="41"/>
  <c r="AL11" i="41"/>
  <c r="EP16" i="41"/>
  <c r="ES11" i="41"/>
  <c r="FQ11" i="41"/>
  <c r="DV35" i="41"/>
  <c r="GP37" i="41"/>
  <c r="FB33" i="41"/>
  <c r="FY11" i="41"/>
  <c r="DR18" i="41"/>
  <c r="DV37" i="41"/>
  <c r="DR19" i="41"/>
  <c r="EO42" i="41"/>
  <c r="EQ42" i="41" s="1"/>
  <c r="EQ43" i="41" s="1"/>
  <c r="EO35" i="41"/>
  <c r="EQ35" i="41" s="1"/>
  <c r="EH19" i="41"/>
  <c r="DZ15" i="41"/>
  <c r="FZ27" i="41"/>
  <c r="BZ36" i="41"/>
  <c r="EK42" i="41"/>
  <c r="EM42" i="41" s="1"/>
  <c r="EM43" i="41" s="1"/>
  <c r="EK35" i="41"/>
  <c r="EM35" i="41" s="1"/>
  <c r="CL15" i="41"/>
  <c r="DF26" i="41"/>
  <c r="AT36" i="41"/>
  <c r="FV18" i="41"/>
  <c r="BV16" i="41"/>
  <c r="AX36" i="41"/>
  <c r="V42" i="41"/>
  <c r="V43" i="41" s="1"/>
  <c r="CW29" i="41"/>
  <c r="GT25" i="41"/>
  <c r="BY43" i="41"/>
  <c r="I20" i="41"/>
  <c r="I45" i="41" s="1"/>
  <c r="CH28" i="41"/>
  <c r="CL33" i="41"/>
  <c r="BV35" i="41"/>
  <c r="CX35" i="41"/>
  <c r="DV27" i="41"/>
  <c r="EL26" i="41"/>
  <c r="CW20" i="41"/>
  <c r="EH35" i="41"/>
  <c r="ED34" i="41"/>
  <c r="DF17" i="41"/>
  <c r="EH34" i="41"/>
  <c r="AW42" i="41"/>
  <c r="AW35" i="41"/>
  <c r="AY35" i="41" s="1"/>
  <c r="DR37" i="41"/>
  <c r="EX28" i="41"/>
  <c r="DZ19" i="41"/>
  <c r="EX33" i="41"/>
  <c r="DZ18" i="41"/>
  <c r="BZ16" i="41"/>
  <c r="AT17" i="41"/>
  <c r="BV36" i="41"/>
  <c r="AX28" i="41"/>
  <c r="FZ33" i="41"/>
  <c r="AX26" i="41"/>
  <c r="FZ28" i="41"/>
  <c r="EP34" i="41"/>
  <c r="DV33" i="41"/>
  <c r="DR16" i="41"/>
  <c r="AX25" i="41"/>
  <c r="EP36" i="41"/>
  <c r="EX19" i="41"/>
  <c r="EH16" i="41"/>
  <c r="FB27" i="41"/>
  <c r="DZ37" i="41"/>
  <c r="FZ25" i="41"/>
  <c r="R35" i="41"/>
  <c r="BZ33" i="41"/>
  <c r="AS42" i="41"/>
  <c r="AU42" i="41" s="1"/>
  <c r="AU43" i="41" s="1"/>
  <c r="AS35" i="41"/>
  <c r="AU35" i="41" s="1"/>
  <c r="AT15" i="41"/>
  <c r="FV19" i="41"/>
  <c r="GP33" i="41"/>
  <c r="GX26" i="41"/>
  <c r="BA11" i="41"/>
  <c r="CH37" i="41"/>
  <c r="FM20" i="41"/>
  <c r="DI38" i="41"/>
  <c r="GS43" i="41"/>
  <c r="GT27" i="41"/>
  <c r="EX18" i="41"/>
  <c r="EL27" i="41"/>
  <c r="V35" i="41"/>
  <c r="DR36" i="41"/>
  <c r="BZ28" i="41"/>
  <c r="FV37" i="41"/>
  <c r="GO42" i="41"/>
  <c r="GQ42" i="41" s="1"/>
  <c r="GQ43" i="41" s="1"/>
  <c r="GO35" i="41"/>
  <c r="GQ35" i="41" s="1"/>
  <c r="DV26" i="41"/>
  <c r="FZ16" i="41"/>
  <c r="BZ26" i="41"/>
  <c r="AT27" i="41"/>
  <c r="FB16" i="41"/>
  <c r="AT25" i="41"/>
  <c r="EH25" i="41"/>
  <c r="GT17" i="41"/>
  <c r="Y11" i="41"/>
  <c r="GP17" i="41"/>
  <c r="CH35" i="41"/>
  <c r="DV16" i="41"/>
  <c r="GX27" i="41"/>
  <c r="FA11" i="41"/>
  <c r="EP33" i="41"/>
  <c r="DZ16" i="41"/>
  <c r="AX27" i="41"/>
  <c r="DU11" i="41"/>
  <c r="DV34" i="41"/>
  <c r="DR17" i="41"/>
  <c r="EO11" i="41"/>
  <c r="EX16" i="41"/>
  <c r="EH15" i="41"/>
  <c r="DZ36" i="41"/>
  <c r="R37" i="41"/>
  <c r="BZ37" i="41"/>
  <c r="CL17" i="41"/>
  <c r="DF25" i="41"/>
  <c r="FV16" i="41"/>
  <c r="BV15" i="41"/>
  <c r="GX18" i="41"/>
  <c r="BB28" i="41"/>
  <c r="FR19" i="41"/>
  <c r="GX34" i="41"/>
  <c r="AG29" i="41"/>
  <c r="GT28" i="41"/>
  <c r="DJ11" i="41"/>
  <c r="FA43" i="41"/>
  <c r="DM38" i="41"/>
  <c r="EH36" i="41"/>
  <c r="DZ28" i="41"/>
  <c r="Z17" i="41"/>
  <c r="EP26" i="41"/>
  <c r="DZ33" i="41"/>
  <c r="FR37" i="41"/>
  <c r="DR34" i="41"/>
  <c r="EW42" i="41"/>
  <c r="EW35" i="41"/>
  <c r="EY35" i="41" s="1"/>
  <c r="FZ19" i="41"/>
  <c r="DI43" i="41"/>
  <c r="EX27" i="41"/>
  <c r="Z27" i="41"/>
  <c r="DE42" i="41"/>
  <c r="DE35" i="41"/>
  <c r="DG35" i="41" s="1"/>
  <c r="FR33" i="41"/>
  <c r="AC43" i="41"/>
  <c r="EL17" i="41"/>
  <c r="GX28" i="41"/>
  <c r="FZ36" i="41"/>
  <c r="DF33" i="41"/>
  <c r="FB28" i="41"/>
  <c r="CH16" i="41"/>
  <c r="DR15" i="41"/>
  <c r="EX17" i="41"/>
  <c r="ET18" i="41"/>
  <c r="FB26" i="41"/>
  <c r="DZ34" i="41"/>
  <c r="FZ26" i="41"/>
  <c r="R15" i="41"/>
  <c r="CH34" i="41"/>
  <c r="BY11" i="41"/>
  <c r="Z19" i="41"/>
  <c r="EL28" i="41"/>
  <c r="EK11" i="41"/>
  <c r="AT28" i="41"/>
  <c r="AS11" i="41"/>
  <c r="FV17" i="41"/>
  <c r="GO11" i="41"/>
  <c r="GX17" i="41"/>
  <c r="BB33" i="41"/>
  <c r="FB37" i="41"/>
  <c r="DM20" i="41"/>
  <c r="GS11" i="41"/>
  <c r="GS38" i="41"/>
  <c r="AX18" i="41"/>
  <c r="CH27" i="41"/>
  <c r="BV37" i="41"/>
  <c r="ED35" i="41"/>
  <c r="DQ11" i="41"/>
  <c r="CH26" i="41"/>
  <c r="DV17" i="41"/>
  <c r="BV28" i="41"/>
  <c r="BB16" i="41"/>
  <c r="AX33" i="41"/>
  <c r="DV28" i="41"/>
  <c r="AX19" i="41"/>
  <c r="EP28" i="41"/>
  <c r="EX15" i="41"/>
  <c r="ET16" i="41"/>
  <c r="DZ35" i="41"/>
  <c r="CH33" i="41"/>
  <c r="BZ27" i="41"/>
  <c r="Z18" i="41"/>
  <c r="EL33" i="41"/>
  <c r="AT34" i="41"/>
  <c r="FV15" i="41"/>
  <c r="GP28" i="41"/>
  <c r="GX15" i="41"/>
  <c r="BB26" i="41"/>
  <c r="EP37" i="41"/>
  <c r="FR18" i="41"/>
  <c r="U20" i="41"/>
  <c r="AG20" i="41"/>
  <c r="BR11" i="41"/>
  <c r="DN11" i="41"/>
  <c r="AO38" i="41"/>
  <c r="AO29" i="41"/>
  <c r="AO20" i="41"/>
  <c r="AP11" i="41"/>
  <c r="FZ7" i="41"/>
  <c r="GA7" i="41"/>
  <c r="FZ10" i="41"/>
  <c r="GA10" i="41"/>
  <c r="GA9" i="41"/>
  <c r="FZ9" i="41"/>
  <c r="GA8" i="41"/>
  <c r="FZ8" i="41"/>
  <c r="FW7" i="41"/>
  <c r="FV7" i="41"/>
  <c r="FW10" i="41"/>
  <c r="FV10" i="41"/>
  <c r="FW9" i="41"/>
  <c r="FV9" i="41"/>
  <c r="FV8" i="41"/>
  <c r="FW8" i="41"/>
  <c r="GY8" i="41"/>
  <c r="GX8" i="41"/>
  <c r="GY9" i="41"/>
  <c r="GX9" i="41"/>
  <c r="GY10" i="41"/>
  <c r="GX10" i="41"/>
  <c r="GX7" i="41"/>
  <c r="GY7" i="41"/>
  <c r="GQ9" i="41"/>
  <c r="GP9" i="41"/>
  <c r="GP8" i="41"/>
  <c r="GQ8" i="41"/>
  <c r="GP10" i="41"/>
  <c r="GQ10" i="41"/>
  <c r="GQ7" i="41"/>
  <c r="GP7" i="41"/>
  <c r="DG7" i="41"/>
  <c r="DF7" i="41"/>
  <c r="DG9" i="41"/>
  <c r="DF9" i="41"/>
  <c r="DG8" i="41"/>
  <c r="DF8" i="41"/>
  <c r="DG10" i="41"/>
  <c r="DF10" i="41"/>
  <c r="CI8" i="41"/>
  <c r="CH8" i="41"/>
  <c r="CI10" i="41"/>
  <c r="CH10" i="41"/>
  <c r="CI9" i="41"/>
  <c r="CH9" i="41"/>
  <c r="CI7" i="41"/>
  <c r="CH7" i="41"/>
  <c r="AA9" i="41"/>
  <c r="Z9" i="41"/>
  <c r="AA7" i="41"/>
  <c r="Z7" i="41"/>
  <c r="Z8" i="41"/>
  <c r="AA8" i="41"/>
  <c r="AA10" i="41"/>
  <c r="Z10" i="41"/>
  <c r="DW9" i="41"/>
  <c r="DV9" i="41"/>
  <c r="DW8" i="41"/>
  <c r="DV8" i="41"/>
  <c r="DV10" i="41"/>
  <c r="DW10" i="41"/>
  <c r="DW7" i="41"/>
  <c r="DV7" i="41"/>
  <c r="FR8" i="41"/>
  <c r="FS8" i="41"/>
  <c r="FS10" i="41"/>
  <c r="FR10" i="41"/>
  <c r="FS9" i="41"/>
  <c r="FR9" i="41"/>
  <c r="FR7" i="41"/>
  <c r="FS7" i="41"/>
  <c r="CL7" i="41"/>
  <c r="CM7" i="41"/>
  <c r="CL8" i="41"/>
  <c r="CM8" i="41"/>
  <c r="CM10" i="41"/>
  <c r="CL10" i="41"/>
  <c r="CL9" i="41"/>
  <c r="CM9" i="41"/>
  <c r="EM9" i="41"/>
  <c r="EL9" i="41"/>
  <c r="EM8" i="41"/>
  <c r="EL8" i="41"/>
  <c r="EM10" i="41"/>
  <c r="EL10" i="41"/>
  <c r="EL7" i="41"/>
  <c r="EM7" i="41"/>
  <c r="BW9" i="41"/>
  <c r="BV9" i="41"/>
  <c r="BW7" i="41"/>
  <c r="BV7" i="41"/>
  <c r="BW8" i="41"/>
  <c r="BV8" i="41"/>
  <c r="BV10" i="41"/>
  <c r="BW10" i="41"/>
  <c r="BZ7" i="41"/>
  <c r="CA7" i="41"/>
  <c r="CA9" i="41"/>
  <c r="BZ9" i="41"/>
  <c r="BZ10" i="41"/>
  <c r="CA10" i="41"/>
  <c r="CA8" i="41"/>
  <c r="BZ8" i="41"/>
  <c r="FC10" i="41"/>
  <c r="FB10" i="41"/>
  <c r="FC8" i="41"/>
  <c r="FB8" i="41"/>
  <c r="FC7" i="41"/>
  <c r="FB7" i="41"/>
  <c r="FC9" i="41"/>
  <c r="FB9" i="41"/>
  <c r="AU10" i="41"/>
  <c r="AT10" i="41"/>
  <c r="AU8" i="41"/>
  <c r="AT8" i="41"/>
  <c r="AU7" i="41"/>
  <c r="AT7" i="41"/>
  <c r="AU9" i="41"/>
  <c r="AT9" i="41"/>
  <c r="DR9" i="41"/>
  <c r="DS9" i="41"/>
  <c r="DR7" i="41"/>
  <c r="DS7" i="41"/>
  <c r="DR8" i="41"/>
  <c r="DS8" i="41"/>
  <c r="DS10" i="41"/>
  <c r="DR10" i="41"/>
  <c r="DZ9" i="41"/>
  <c r="EA9" i="41"/>
  <c r="DZ8" i="41"/>
  <c r="EA8" i="41"/>
  <c r="EA10" i="41"/>
  <c r="DZ10" i="41"/>
  <c r="EA7" i="41"/>
  <c r="DZ7" i="41"/>
  <c r="EH10" i="41"/>
  <c r="EI10" i="41"/>
  <c r="EI7" i="41"/>
  <c r="EH7" i="41"/>
  <c r="EH8" i="41"/>
  <c r="EI8" i="41"/>
  <c r="EH9" i="41"/>
  <c r="EI9" i="41"/>
  <c r="S10" i="41"/>
  <c r="R10" i="41"/>
  <c r="EQ9" i="41"/>
  <c r="EP9" i="41"/>
  <c r="EP7" i="41"/>
  <c r="EQ7" i="41"/>
  <c r="EQ10" i="41"/>
  <c r="EP10" i="41"/>
  <c r="EQ8" i="41"/>
  <c r="EP8" i="41"/>
  <c r="BC9" i="41"/>
  <c r="BB9" i="41"/>
  <c r="BB7" i="41"/>
  <c r="BC7" i="41"/>
  <c r="BC8" i="41"/>
  <c r="BB8" i="41"/>
  <c r="BC10" i="41"/>
  <c r="BB10" i="41"/>
  <c r="EU9" i="41"/>
  <c r="ET9" i="41"/>
  <c r="EU8" i="41"/>
  <c r="ET8" i="41"/>
  <c r="EU10" i="41"/>
  <c r="ET10" i="41"/>
  <c r="EU7" i="41"/>
  <c r="ET7" i="41"/>
  <c r="EY7" i="41"/>
  <c r="EX7" i="41"/>
  <c r="EX8" i="41"/>
  <c r="EY8" i="41"/>
  <c r="EY9" i="41"/>
  <c r="EX9" i="41"/>
  <c r="EY10" i="41"/>
  <c r="EX10" i="41"/>
  <c r="AY7" i="41"/>
  <c r="AX7" i="41"/>
  <c r="AX8" i="41"/>
  <c r="AY8" i="41"/>
  <c r="AY9" i="41"/>
  <c r="AX9" i="41"/>
  <c r="AX10" i="41"/>
  <c r="AY10" i="41"/>
  <c r="GT9" i="41"/>
  <c r="GU9" i="41"/>
  <c r="GU8" i="41"/>
  <c r="GT8" i="41"/>
  <c r="GU10" i="41"/>
  <c r="GT10" i="41"/>
  <c r="GU7" i="41"/>
  <c r="GT7" i="41"/>
  <c r="EY6" i="41"/>
  <c r="EX6" i="41"/>
  <c r="GA6" i="41"/>
  <c r="FZ6" i="41"/>
  <c r="GA5" i="41"/>
  <c r="FZ5" i="41"/>
  <c r="FW5" i="41"/>
  <c r="FV5" i="41"/>
  <c r="FW6" i="41"/>
  <c r="FV6" i="41"/>
  <c r="GX5" i="41"/>
  <c r="GY5" i="41"/>
  <c r="GY6" i="41"/>
  <c r="GX6" i="41"/>
  <c r="GP6" i="41"/>
  <c r="GQ6" i="41"/>
  <c r="GQ5" i="41"/>
  <c r="GP5" i="41"/>
  <c r="DF5" i="41"/>
  <c r="DG5" i="41"/>
  <c r="DG6" i="41"/>
  <c r="DF6" i="41"/>
  <c r="CI5" i="41"/>
  <c r="CH5" i="41"/>
  <c r="CI6" i="41"/>
  <c r="CH6" i="41"/>
  <c r="Z5" i="41"/>
  <c r="AA5" i="41"/>
  <c r="Z6" i="41"/>
  <c r="AA6" i="41"/>
  <c r="DW6" i="41"/>
  <c r="DV6" i="41"/>
  <c r="DV5" i="41"/>
  <c r="DW5" i="41"/>
  <c r="FR5" i="41"/>
  <c r="FS5" i="41"/>
  <c r="FR6" i="41"/>
  <c r="FS6" i="41"/>
  <c r="CL6" i="41"/>
  <c r="CM6" i="41"/>
  <c r="EL6" i="41"/>
  <c r="EM6" i="41"/>
  <c r="EL5" i="41"/>
  <c r="EM5" i="41"/>
  <c r="BW6" i="41"/>
  <c r="BV6" i="41"/>
  <c r="BW5" i="41"/>
  <c r="BV5" i="41"/>
  <c r="CA6" i="41"/>
  <c r="BZ6" i="41"/>
  <c r="CA5" i="41"/>
  <c r="BZ5" i="41"/>
  <c r="FB6" i="41"/>
  <c r="FC6" i="41"/>
  <c r="FB5" i="41"/>
  <c r="FC5" i="41"/>
  <c r="AU6" i="41"/>
  <c r="AT6" i="41"/>
  <c r="AU5" i="41"/>
  <c r="AT5" i="41"/>
  <c r="DR5" i="41"/>
  <c r="DS5" i="41"/>
  <c r="DR6" i="41"/>
  <c r="DS6" i="41"/>
  <c r="DZ5" i="41"/>
  <c r="EA5" i="41"/>
  <c r="EA6" i="41"/>
  <c r="DZ6" i="41"/>
  <c r="EE6" i="41"/>
  <c r="ED6" i="41"/>
  <c r="EH6" i="41"/>
  <c r="EI6" i="41"/>
  <c r="EI5" i="41"/>
  <c r="EH5" i="41"/>
  <c r="EQ6" i="41"/>
  <c r="EP6" i="41"/>
  <c r="EQ5" i="41"/>
  <c r="EP5" i="41"/>
  <c r="BB5" i="41"/>
  <c r="BC5" i="41"/>
  <c r="BC6" i="41"/>
  <c r="BB6" i="41"/>
  <c r="ET5" i="41"/>
  <c r="EU5" i="41"/>
  <c r="ET6" i="41"/>
  <c r="EU6" i="41"/>
  <c r="EY5" i="41"/>
  <c r="EX5" i="41"/>
  <c r="AX5" i="41"/>
  <c r="AY5" i="41"/>
  <c r="AX6" i="41"/>
  <c r="AY6" i="41"/>
  <c r="GT5" i="41"/>
  <c r="GU5" i="41"/>
  <c r="GU6" i="41"/>
  <c r="GT6" i="41"/>
  <c r="GT41" i="41"/>
  <c r="GT32" i="41"/>
  <c r="GT31" i="41"/>
  <c r="GT22" i="41"/>
  <c r="GT24" i="41"/>
  <c r="GT23" i="41"/>
  <c r="GT13" i="41"/>
  <c r="GT14" i="41"/>
  <c r="GT40" i="41"/>
  <c r="GT42" i="41"/>
  <c r="FN22" i="41"/>
  <c r="DB13" i="41"/>
  <c r="AL14" i="41"/>
  <c r="DN23" i="41"/>
  <c r="V13" i="41"/>
  <c r="CX13" i="41"/>
  <c r="N24" i="41"/>
  <c r="DJ13" i="41"/>
  <c r="AL22" i="41"/>
  <c r="DN42" i="41"/>
  <c r="DN43" i="41" s="1"/>
  <c r="CX24" i="41"/>
  <c r="N22" i="41"/>
  <c r="AH23" i="41"/>
  <c r="AL42" i="41"/>
  <c r="AL43" i="41" s="1"/>
  <c r="AD22" i="41"/>
  <c r="DB23" i="41"/>
  <c r="AL24" i="41"/>
  <c r="V24" i="41"/>
  <c r="CX23" i="41"/>
  <c r="AP22" i="41"/>
  <c r="AP14" i="41"/>
  <c r="FY24" i="41"/>
  <c r="GA24" i="41" s="1"/>
  <c r="AS24" i="41"/>
  <c r="AU24" i="41" s="1"/>
  <c r="J14" i="41"/>
  <c r="J20" i="41" s="1"/>
  <c r="EC24" i="41"/>
  <c r="EE24" i="41" s="1"/>
  <c r="BU42" i="41"/>
  <c r="BQ24" i="41"/>
  <c r="BS24" i="41" s="1"/>
  <c r="Y13" i="41"/>
  <c r="AA13" i="41" s="1"/>
  <c r="AS23" i="41"/>
  <c r="AU23" i="41" s="1"/>
  <c r="Q13" i="41"/>
  <c r="S13" i="41" s="1"/>
  <c r="BA24" i="41"/>
  <c r="BC24" i="41" s="1"/>
  <c r="EW14" i="41"/>
  <c r="EY14" i="41" s="1"/>
  <c r="GO24" i="41"/>
  <c r="GQ24" i="41" s="1"/>
  <c r="EK23" i="41"/>
  <c r="EM23" i="41" s="1"/>
  <c r="CO14" i="41"/>
  <c r="CQ14" i="41" s="1"/>
  <c r="DJ24" i="41"/>
  <c r="EG14" i="41"/>
  <c r="EI14" i="41" s="1"/>
  <c r="DN24" i="41"/>
  <c r="BZ42" i="41"/>
  <c r="BZ43" i="41" s="1"/>
  <c r="FN42" i="41"/>
  <c r="FN43" i="41" s="1"/>
  <c r="DB22" i="41"/>
  <c r="V22" i="41"/>
  <c r="DJ14" i="41"/>
  <c r="AH22" i="41"/>
  <c r="AH24" i="41"/>
  <c r="FB42" i="41"/>
  <c r="FB43" i="41" s="1"/>
  <c r="AH13" i="41"/>
  <c r="EK31" i="41"/>
  <c r="EM31" i="41" s="1"/>
  <c r="AT31" i="41"/>
  <c r="EL40" i="41"/>
  <c r="DB31" i="41"/>
  <c r="EP31" i="41"/>
  <c r="BZ31" i="41"/>
  <c r="GO31" i="41"/>
  <c r="GQ31" i="41" s="1"/>
  <c r="DU23" i="41"/>
  <c r="DW23" i="41" s="1"/>
  <c r="FF40" i="41"/>
  <c r="EP41" i="41"/>
  <c r="DJ23" i="41"/>
  <c r="DJ31" i="41"/>
  <c r="EX31" i="41"/>
  <c r="DZ31" i="41"/>
  <c r="GX31" i="41"/>
  <c r="V23" i="41"/>
  <c r="DR40" i="41"/>
  <c r="DV41" i="41"/>
  <c r="DR31" i="41"/>
  <c r="FA13" i="41"/>
  <c r="CG24" i="41"/>
  <c r="CI24" i="41" s="1"/>
  <c r="DZ40" i="41"/>
  <c r="GX41" i="41"/>
  <c r="CK31" i="41"/>
  <c r="CM31" i="41" s="1"/>
  <c r="CG31" i="41"/>
  <c r="CI31" i="41" s="1"/>
  <c r="EK22" i="41"/>
  <c r="EM22" i="41" s="1"/>
  <c r="CL40" i="41"/>
  <c r="DJ22" i="41"/>
  <c r="DY22" i="41"/>
  <c r="EA22" i="41" s="1"/>
  <c r="GX40" i="41"/>
  <c r="BB40" i="41"/>
  <c r="AD31" i="41"/>
  <c r="FV40" i="41"/>
  <c r="GO22" i="41"/>
  <c r="GQ22" i="41" s="1"/>
  <c r="Z31" i="41"/>
  <c r="FV31" i="41"/>
  <c r="ET40" i="41"/>
  <c r="ES31" i="41"/>
  <c r="EU31" i="41" s="1"/>
  <c r="BR31" i="41"/>
  <c r="DV40" i="41"/>
  <c r="DB42" i="41"/>
  <c r="DB43" i="41" s="1"/>
  <c r="CX22" i="41"/>
  <c r="DU31" i="41"/>
  <c r="DW31" i="41" s="1"/>
  <c r="BV41" i="41"/>
  <c r="EH31" i="41"/>
  <c r="FU24" i="41"/>
  <c r="FW24" i="41" s="1"/>
  <c r="BU23" i="41"/>
  <c r="BW23" i="41" s="1"/>
  <c r="BA13" i="41"/>
  <c r="BC13" i="41" s="1"/>
  <c r="FV41" i="41"/>
  <c r="FN13" i="41"/>
  <c r="AW22" i="41"/>
  <c r="AY22" i="41" s="1"/>
  <c r="FR31" i="41"/>
  <c r="BV40" i="41"/>
  <c r="DZ41" i="41"/>
  <c r="AX31" i="41"/>
  <c r="CX31" i="41"/>
  <c r="DQ22" i="41"/>
  <c r="DS22" i="41" s="1"/>
  <c r="FY31" i="41"/>
  <c r="GA31" i="41" s="1"/>
  <c r="CO24" i="41"/>
  <c r="CQ24" i="41" s="1"/>
  <c r="EK14" i="41"/>
  <c r="EM14" i="41" s="1"/>
  <c r="AS13" i="41"/>
  <c r="AU13" i="41" s="1"/>
  <c r="BU22" i="41"/>
  <c r="BW22" i="41" s="1"/>
  <c r="FR41" i="41"/>
  <c r="DJ41" i="41"/>
  <c r="EP40" i="41"/>
  <c r="FZ41" i="41"/>
  <c r="FA31" i="41"/>
  <c r="BY14" i="41"/>
  <c r="CA14" i="41" s="1"/>
  <c r="GW24" i="41"/>
  <c r="GY24" i="41" s="1"/>
  <c r="AT40" i="41"/>
  <c r="DJ40" i="41"/>
  <c r="DR41" i="41"/>
  <c r="J24" i="41"/>
  <c r="J29" i="41" s="1"/>
  <c r="DE22" i="41"/>
  <c r="DG22" i="41" s="1"/>
  <c r="BV31" i="41"/>
  <c r="EH40" i="41"/>
  <c r="EO13" i="41"/>
  <c r="EQ13" i="41" s="1"/>
  <c r="DF31" i="41"/>
  <c r="BU14" i="41"/>
  <c r="BW14" i="41" s="1"/>
  <c r="BB31" i="41"/>
  <c r="FR40" i="41"/>
  <c r="EL41" i="41"/>
  <c r="AT41" i="41"/>
  <c r="EG24" i="41"/>
  <c r="EI24" i="41" s="1"/>
  <c r="GO13" i="41"/>
  <c r="GQ13" i="41" s="1"/>
  <c r="AH42" i="41"/>
  <c r="AH43" i="41" s="1"/>
  <c r="GW23" i="41"/>
  <c r="GY23" i="41" s="1"/>
  <c r="FU22" i="41"/>
  <c r="FW22" i="41" s="1"/>
  <c r="FQ22" i="41"/>
  <c r="FS22" i="41" s="1"/>
  <c r="DN22" i="41"/>
  <c r="CG13" i="41"/>
  <c r="CI13" i="41" s="1"/>
  <c r="Y24" i="41"/>
  <c r="AA24" i="41" s="1"/>
  <c r="EW24" i="41"/>
  <c r="EY24" i="41" s="1"/>
  <c r="DY42" i="41"/>
  <c r="DU13" i="41"/>
  <c r="DW13" i="41" s="1"/>
  <c r="AL23" i="41"/>
  <c r="DN13" i="41"/>
  <c r="EG23" i="41"/>
  <c r="EI23" i="41" s="1"/>
  <c r="EG13" i="41"/>
  <c r="EI13" i="41" s="1"/>
  <c r="GW14" i="41"/>
  <c r="GY14" i="41" s="1"/>
  <c r="FQ13" i="41"/>
  <c r="FS13" i="41" s="1"/>
  <c r="DQ23" i="41"/>
  <c r="DS23" i="41" s="1"/>
  <c r="FU13" i="41"/>
  <c r="FW13" i="41" s="1"/>
  <c r="AA36" i="27"/>
  <c r="BE41" i="41" s="1"/>
  <c r="BG41" i="41" s="1"/>
  <c r="N23" i="41"/>
  <c r="AD24" i="41"/>
  <c r="ES42" i="41"/>
  <c r="EG42" i="41"/>
  <c r="EI42" i="41" s="1"/>
  <c r="EI43" i="41" s="1"/>
  <c r="DE13" i="41"/>
  <c r="DG13" i="41" s="1"/>
  <c r="CO13" i="41"/>
  <c r="CQ13" i="41" s="1"/>
  <c r="FY14" i="41"/>
  <c r="GA14" i="41" s="1"/>
  <c r="BQ14" i="41"/>
  <c r="BS14" i="41" s="1"/>
  <c r="BY22" i="41"/>
  <c r="CA22" i="41" s="1"/>
  <c r="FN24" i="41"/>
  <c r="FY42" i="41"/>
  <c r="GA42" i="41" s="1"/>
  <c r="GA43" i="41" s="1"/>
  <c r="DJ42" i="41"/>
  <c r="DY14" i="41"/>
  <c r="EA14" i="41" s="1"/>
  <c r="GW22" i="41"/>
  <c r="GY22" i="41" s="1"/>
  <c r="FQ14" i="41"/>
  <c r="FS14" i="41" s="1"/>
  <c r="AP13" i="41"/>
  <c r="AW24" i="41"/>
  <c r="AY24" i="41" s="1"/>
  <c r="ES22" i="41"/>
  <c r="EU22" i="41" s="1"/>
  <c r="DY13" i="41"/>
  <c r="EA13" i="41" s="1"/>
  <c r="Y23" i="41"/>
  <c r="AA23" i="41" s="1"/>
  <c r="CK13" i="41"/>
  <c r="CM13" i="41" s="1"/>
  <c r="DE24" i="41"/>
  <c r="DG24" i="41" s="1"/>
  <c r="FA24" i="41"/>
  <c r="FY22" i="41"/>
  <c r="GA22" i="41" s="1"/>
  <c r="Q14" i="41"/>
  <c r="S14" i="41" s="1"/>
  <c r="DE23" i="41"/>
  <c r="DG23" i="41" s="1"/>
  <c r="FU14" i="41"/>
  <c r="FW14" i="41" s="1"/>
  <c r="FN23" i="41"/>
  <c r="CK14" i="41"/>
  <c r="CM14" i="41" s="1"/>
  <c r="BQ23" i="41"/>
  <c r="BS23" i="41" s="1"/>
  <c r="Y14" i="41"/>
  <c r="AA14" i="41" s="1"/>
  <c r="EK24" i="41"/>
  <c r="EM24" i="41" s="1"/>
  <c r="FU23" i="41"/>
  <c r="FW23" i="41" s="1"/>
  <c r="CO22" i="41"/>
  <c r="CQ22" i="41" s="1"/>
  <c r="EC22" i="41"/>
  <c r="EE22" i="41" s="1"/>
  <c r="GO23" i="41"/>
  <c r="GQ23" i="41" s="1"/>
  <c r="GW13" i="41"/>
  <c r="GY13" i="41" s="1"/>
  <c r="BA22" i="41"/>
  <c r="BC22" i="41" s="1"/>
  <c r="BY13" i="41"/>
  <c r="CA13" i="41" s="1"/>
  <c r="FU42" i="41"/>
  <c r="AW14" i="41"/>
  <c r="AY14" i="41" s="1"/>
  <c r="EO23" i="41"/>
  <c r="EQ23" i="41" s="1"/>
  <c r="EW23" i="41"/>
  <c r="EY23" i="41" s="1"/>
  <c r="ES24" i="41"/>
  <c r="EU24" i="41" s="1"/>
  <c r="DQ14" i="41"/>
  <c r="DS14" i="41" s="1"/>
  <c r="DE14" i="41"/>
  <c r="DG14" i="41" s="1"/>
  <c r="BA23" i="41"/>
  <c r="BC23" i="41" s="1"/>
  <c r="CK42" i="41"/>
  <c r="CM42" i="41" s="1"/>
  <c r="CM43" i="41" s="1"/>
  <c r="EW22" i="41"/>
  <c r="EY22" i="41" s="1"/>
  <c r="DQ13" i="41"/>
  <c r="DS13" i="41" s="1"/>
  <c r="FA23" i="41"/>
  <c r="ES14" i="41"/>
  <c r="EU14" i="41" s="1"/>
  <c r="DU24" i="41"/>
  <c r="DW24" i="41" s="1"/>
  <c r="CG23" i="41"/>
  <c r="CI23" i="41" s="1"/>
  <c r="BY24" i="41"/>
  <c r="CA24" i="41" s="1"/>
  <c r="FA14" i="41"/>
  <c r="FY13" i="41"/>
  <c r="GA13" i="41" s="1"/>
  <c r="BY23" i="41"/>
  <c r="CA23" i="41" s="1"/>
  <c r="DB24" i="41"/>
  <c r="ES23" i="41"/>
  <c r="EU23" i="41" s="1"/>
  <c r="EO24" i="41"/>
  <c r="EQ24" i="41" s="1"/>
  <c r="EO22" i="41"/>
  <c r="EQ22" i="41" s="1"/>
  <c r="CG22" i="41"/>
  <c r="CI22" i="41" s="1"/>
  <c r="CK23" i="41"/>
  <c r="CM23" i="41" s="1"/>
  <c r="BA14" i="41"/>
  <c r="BC14" i="41" s="1"/>
  <c r="FQ23" i="41"/>
  <c r="FS23" i="41" s="1"/>
  <c r="FY23" i="41"/>
  <c r="GA23" i="41" s="1"/>
  <c r="AW13" i="41"/>
  <c r="AY13" i="41" s="1"/>
  <c r="DY23" i="41"/>
  <c r="EA23" i="41" s="1"/>
  <c r="BQ13" i="41"/>
  <c r="BS13" i="41" s="1"/>
  <c r="CG14" i="41"/>
  <c r="CI14" i="41" s="1"/>
  <c r="CK24" i="41"/>
  <c r="CM24" i="41" s="1"/>
  <c r="AS22" i="41"/>
  <c r="AU22" i="41" s="1"/>
  <c r="GO14" i="41"/>
  <c r="GQ14" i="41" s="1"/>
  <c r="FQ24" i="41"/>
  <c r="FS24" i="41" s="1"/>
  <c r="AD23" i="41"/>
  <c r="Y22" i="41"/>
  <c r="AA22" i="41" s="1"/>
  <c r="BU13" i="41"/>
  <c r="BW13" i="41" s="1"/>
  <c r="FQ42" i="41"/>
  <c r="FS42" i="41" s="1"/>
  <c r="FS43" i="41" s="1"/>
  <c r="BQ22" i="41"/>
  <c r="BS22" i="41" s="1"/>
  <c r="ES13" i="41"/>
  <c r="EU13" i="41" s="1"/>
  <c r="EW13" i="41"/>
  <c r="EY13" i="41" s="1"/>
  <c r="FA22" i="41"/>
  <c r="DU22" i="41"/>
  <c r="DW22" i="41" s="1"/>
  <c r="DQ24" i="41"/>
  <c r="DS24" i="41" s="1"/>
  <c r="EO14" i="41"/>
  <c r="EQ14" i="41" s="1"/>
  <c r="DU42" i="41"/>
  <c r="EG22" i="41"/>
  <c r="EI22" i="41" s="1"/>
  <c r="DY24" i="41"/>
  <c r="EA24" i="41" s="1"/>
  <c r="EK13" i="41"/>
  <c r="EM13" i="41" s="1"/>
  <c r="CK22" i="41"/>
  <c r="CM22" i="41" s="1"/>
  <c r="AS14" i="41"/>
  <c r="AU14" i="41" s="1"/>
  <c r="BU24" i="41"/>
  <c r="BW24" i="41" s="1"/>
  <c r="AW23" i="41"/>
  <c r="AY23" i="41" s="1"/>
  <c r="DU14" i="41"/>
  <c r="DW14" i="41" s="1"/>
  <c r="CO23" i="41"/>
  <c r="CQ23" i="41" s="1"/>
  <c r="BA42" i="41"/>
  <c r="BC42" i="41" s="1"/>
  <c r="BC43" i="41" s="1"/>
  <c r="AP24" i="41"/>
  <c r="AP23" i="41"/>
  <c r="AP32" i="41"/>
  <c r="AP38" i="41" s="1"/>
  <c r="BR42" i="41"/>
  <c r="BR43" i="41" s="1"/>
  <c r="GL14" i="41"/>
  <c r="GH13" i="41"/>
  <c r="DJ32" i="41"/>
  <c r="EG32" i="41"/>
  <c r="EI32" i="41" s="1"/>
  <c r="EI38" i="41" s="1"/>
  <c r="CO32" i="41"/>
  <c r="CQ32" i="41" s="1"/>
  <c r="FU32" i="41"/>
  <c r="FW32" i="41" s="1"/>
  <c r="FW38" i="41" s="1"/>
  <c r="DQ32" i="41"/>
  <c r="DS32" i="41" s="1"/>
  <c r="CX14" i="41"/>
  <c r="AD32" i="41"/>
  <c r="N13" i="41"/>
  <c r="BQ32" i="41"/>
  <c r="BS32" i="41" s="1"/>
  <c r="BS38" i="41" s="1"/>
  <c r="AH32" i="41"/>
  <c r="AH38" i="41" s="1"/>
  <c r="AD13" i="41"/>
  <c r="AD14" i="41"/>
  <c r="DE32" i="41"/>
  <c r="DG32" i="41" s="1"/>
  <c r="DB32" i="41"/>
  <c r="FN14" i="41"/>
  <c r="CX32" i="41"/>
  <c r="N32" i="41"/>
  <c r="GW32" i="41"/>
  <c r="GY32" i="41" s="1"/>
  <c r="N14" i="41"/>
  <c r="BU32" i="41"/>
  <c r="BW32" i="41" s="1"/>
  <c r="BW38" i="41" s="1"/>
  <c r="ES32" i="41"/>
  <c r="EU32" i="41" s="1"/>
  <c r="FA32" i="41"/>
  <c r="FY32" i="41"/>
  <c r="GA32" i="41" s="1"/>
  <c r="V14" i="41"/>
  <c r="AW32" i="41"/>
  <c r="AY32" i="41" s="1"/>
  <c r="BJ14" i="41"/>
  <c r="AL13" i="41"/>
  <c r="CK32" i="41"/>
  <c r="CM32" i="41" s="1"/>
  <c r="DN32" i="41"/>
  <c r="DN38" i="41" s="1"/>
  <c r="BA32" i="41"/>
  <c r="BC32" i="41" s="1"/>
  <c r="BC38" i="41" s="1"/>
  <c r="AH14" i="41"/>
  <c r="AS32" i="41"/>
  <c r="AU32" i="41" s="1"/>
  <c r="EK32" i="41"/>
  <c r="EM32" i="41" s="1"/>
  <c r="GO32" i="41"/>
  <c r="GQ32" i="41" s="1"/>
  <c r="DB14" i="41"/>
  <c r="AL32" i="41"/>
  <c r="AL38" i="41" s="1"/>
  <c r="HB14" i="41"/>
  <c r="HB20" i="41" s="1"/>
  <c r="DU32" i="41"/>
  <c r="DW32" i="41" s="1"/>
  <c r="EO32" i="41"/>
  <c r="EQ32" i="41" s="1"/>
  <c r="BY32" i="41"/>
  <c r="CA32" i="41" s="1"/>
  <c r="CA38" i="41" s="1"/>
  <c r="V32" i="41"/>
  <c r="DN14" i="41"/>
  <c r="J32" i="41"/>
  <c r="J38" i="41" s="1"/>
  <c r="EW32" i="41"/>
  <c r="EY32" i="41" s="1"/>
  <c r="Y32" i="41"/>
  <c r="AA32" i="41" s="1"/>
  <c r="DY32" i="41"/>
  <c r="EA32" i="41" s="1"/>
  <c r="EA38" i="41" s="1"/>
  <c r="CG32" i="41"/>
  <c r="CI32" i="41" s="1"/>
  <c r="FQ32" i="41"/>
  <c r="FS32" i="41" s="1"/>
  <c r="FS38" i="41" s="1"/>
  <c r="FN32" i="41"/>
  <c r="FN38" i="41" s="1"/>
  <c r="AP42" i="41"/>
  <c r="AP43" i="41" s="1"/>
  <c r="AA38" i="27"/>
  <c r="AA35" i="27"/>
  <c r="BE40" i="41" s="1"/>
  <c r="BG40" i="41" s="1"/>
  <c r="Q35" i="27"/>
  <c r="Q40" i="41" s="1"/>
  <c r="S40" i="41" s="1"/>
  <c r="Q17" i="27"/>
  <c r="Q16" i="41" s="1"/>
  <c r="S16" i="41" s="1"/>
  <c r="Q9" i="27"/>
  <c r="Q6" i="41" s="1"/>
  <c r="Q33" i="27"/>
  <c r="Q36" i="41" s="1"/>
  <c r="S36" i="41" s="1"/>
  <c r="Q11" i="27"/>
  <c r="Q8" i="41" s="1"/>
  <c r="Q37" i="27"/>
  <c r="Q42" i="41" s="1"/>
  <c r="S42" i="41" s="1"/>
  <c r="Q10" i="27"/>
  <c r="Q7" i="41" s="1"/>
  <c r="Q28" i="27"/>
  <c r="Q31" i="41" s="1"/>
  <c r="S31" i="41" s="1"/>
  <c r="Q8" i="27"/>
  <c r="Q5" i="41" s="1"/>
  <c r="Q29" i="27"/>
  <c r="Q26" i="27"/>
  <c r="Q27" i="41" s="1"/>
  <c r="S27" i="41" s="1"/>
  <c r="Q38" i="27"/>
  <c r="Q27" i="27"/>
  <c r="Q28" i="41" s="1"/>
  <c r="S28" i="41" s="1"/>
  <c r="Q24" i="27"/>
  <c r="Q25" i="41" s="1"/>
  <c r="S25" i="41" s="1"/>
  <c r="Q23" i="27"/>
  <c r="Q21" i="27"/>
  <c r="Q30" i="27"/>
  <c r="Q33" i="41" s="1"/>
  <c r="S33" i="41" s="1"/>
  <c r="Q12" i="27"/>
  <c r="Q9" i="41" s="1"/>
  <c r="Q22" i="27"/>
  <c r="Q31" i="27"/>
  <c r="Q34" i="41" s="1"/>
  <c r="S34" i="41" s="1"/>
  <c r="Q20" i="27"/>
  <c r="Q19" i="41" s="1"/>
  <c r="S19" i="41" s="1"/>
  <c r="Q25" i="27"/>
  <c r="Q26" i="41" s="1"/>
  <c r="S26" i="41" s="1"/>
  <c r="Q18" i="27"/>
  <c r="Q17" i="41" s="1"/>
  <c r="S17" i="41" s="1"/>
  <c r="Q19" i="27"/>
  <c r="Q18" i="41" s="1"/>
  <c r="S18" i="41" s="1"/>
  <c r="AU40" i="27"/>
  <c r="BA22" i="27"/>
  <c r="EC23" i="41" s="1"/>
  <c r="EE23" i="41" s="1"/>
  <c r="G41" i="94"/>
  <c r="G42" i="94" s="1"/>
  <c r="BA35" i="27"/>
  <c r="EC40" i="41" s="1"/>
  <c r="EE40" i="41" s="1"/>
  <c r="BA17" i="27"/>
  <c r="EC16" i="41" s="1"/>
  <c r="EE16" i="41" s="1"/>
  <c r="G42" i="80"/>
  <c r="G43" i="80" s="1"/>
  <c r="AI35" i="27"/>
  <c r="CG40" i="41" s="1"/>
  <c r="CI40" i="41" s="1"/>
  <c r="AI37" i="27"/>
  <c r="CG42" i="41" s="1"/>
  <c r="CI42" i="41" s="1"/>
  <c r="BA14" i="27"/>
  <c r="EC14" i="41" s="1"/>
  <c r="EE14" i="41" s="1"/>
  <c r="BA16" i="27"/>
  <c r="EC15" i="41" s="1"/>
  <c r="EE15" i="41" s="1"/>
  <c r="BA34" i="27"/>
  <c r="EC37" i="41" s="1"/>
  <c r="EE37" i="41" s="1"/>
  <c r="BA38" i="27"/>
  <c r="C37" i="38"/>
  <c r="E37" i="38" s="1"/>
  <c r="G37" i="38" s="1"/>
  <c r="G42" i="38" s="1"/>
  <c r="G43" i="38" s="1"/>
  <c r="AA37" i="27"/>
  <c r="BA13" i="27"/>
  <c r="EC10" i="41" s="1"/>
  <c r="BA11" i="27"/>
  <c r="EC8" i="41" s="1"/>
  <c r="BA36" i="27"/>
  <c r="EC41" i="41" s="1"/>
  <c r="EE41" i="41" s="1"/>
  <c r="BA29" i="27"/>
  <c r="BA12" i="27"/>
  <c r="EC9" i="41" s="1"/>
  <c r="O40" i="27"/>
  <c r="BA33" i="27"/>
  <c r="EC36" i="41" s="1"/>
  <c r="EE36" i="41" s="1"/>
  <c r="Q36" i="27"/>
  <c r="Q41" i="41" s="1"/>
  <c r="S41" i="41" s="1"/>
  <c r="AI36" i="27"/>
  <c r="CG41" i="41" s="1"/>
  <c r="CI41" i="41" s="1"/>
  <c r="BA27" i="27"/>
  <c r="EC28" i="41" s="1"/>
  <c r="EE28" i="41" s="1"/>
  <c r="BA8" i="27"/>
  <c r="EC5" i="41" s="1"/>
  <c r="BA30" i="27"/>
  <c r="EC33" i="41" s="1"/>
  <c r="EE33" i="41" s="1"/>
  <c r="BA25" i="27"/>
  <c r="EC26" i="41" s="1"/>
  <c r="EE26" i="41" s="1"/>
  <c r="BA28" i="27"/>
  <c r="BA26" i="27"/>
  <c r="EC27" i="41" s="1"/>
  <c r="EE27" i="41" s="1"/>
  <c r="BA37" i="27"/>
  <c r="EC42" i="41" s="1"/>
  <c r="EE42" i="41" s="1"/>
  <c r="BA10" i="27"/>
  <c r="EC7" i="41" s="1"/>
  <c r="BA24" i="27"/>
  <c r="EC25" i="41" s="1"/>
  <c r="EE25" i="41" s="1"/>
  <c r="BI38" i="27"/>
  <c r="BI36" i="27"/>
  <c r="FE41" i="41" s="1"/>
  <c r="FK41" i="41" s="1"/>
  <c r="AE38" i="27"/>
  <c r="BI37" i="27"/>
  <c r="AE37" i="27"/>
  <c r="AE36" i="27"/>
  <c r="G41" i="109" a="1"/>
  <c r="AE33" i="27"/>
  <c r="G39" i="75"/>
  <c r="G40" i="75" s="1"/>
  <c r="Y40" i="27"/>
  <c r="BD40" i="27"/>
  <c r="AZ40" i="27"/>
  <c r="C37" i="73"/>
  <c r="E37" i="73" s="1"/>
  <c r="G37" i="73" s="1"/>
  <c r="G39" i="73" s="1"/>
  <c r="G40" i="73" s="1"/>
  <c r="BI9" i="27"/>
  <c r="BI11" i="27"/>
  <c r="BI8" i="27"/>
  <c r="BI10" i="27"/>
  <c r="BI12" i="27"/>
  <c r="BI14" i="27"/>
  <c r="BI13" i="27"/>
  <c r="BI15" i="27"/>
  <c r="BI17" i="27"/>
  <c r="BI18" i="27"/>
  <c r="BI16" i="27"/>
  <c r="BI19" i="27"/>
  <c r="BI20" i="27"/>
  <c r="BI22" i="27"/>
  <c r="BI23" i="27"/>
  <c r="BI21" i="27"/>
  <c r="BI26" i="27"/>
  <c r="BI27" i="27"/>
  <c r="BI24" i="27"/>
  <c r="BI25" i="27"/>
  <c r="BI30" i="27"/>
  <c r="BI29" i="27"/>
  <c r="BI28" i="27"/>
  <c r="FE31" i="41" s="1"/>
  <c r="FK31" i="41" s="1"/>
  <c r="BI31" i="27"/>
  <c r="BI33" i="27"/>
  <c r="BI34" i="27"/>
  <c r="BI32" i="27"/>
  <c r="BO40" i="27"/>
  <c r="AA8" i="27"/>
  <c r="BE5" i="41" s="1"/>
  <c r="AA12" i="27"/>
  <c r="BE9" i="41" s="1"/>
  <c r="AA9" i="27"/>
  <c r="BE6" i="41" s="1"/>
  <c r="AA10" i="27"/>
  <c r="BE7" i="41" s="1"/>
  <c r="AA11" i="27"/>
  <c r="BE8" i="41" s="1"/>
  <c r="AA13" i="27"/>
  <c r="BE10" i="41" s="1"/>
  <c r="AA14" i="27"/>
  <c r="AA16" i="27"/>
  <c r="BE15" i="41" s="1"/>
  <c r="BG15" i="41" s="1"/>
  <c r="AA15" i="27"/>
  <c r="AA17" i="27"/>
  <c r="BE16" i="41" s="1"/>
  <c r="BG16" i="41" s="1"/>
  <c r="AA19" i="27"/>
  <c r="BE18" i="41" s="1"/>
  <c r="BG18" i="41" s="1"/>
  <c r="AA18" i="27"/>
  <c r="BE17" i="41" s="1"/>
  <c r="BG17" i="41" s="1"/>
  <c r="AA21" i="27"/>
  <c r="AA26" i="27"/>
  <c r="BE27" i="41" s="1"/>
  <c r="BG27" i="41" s="1"/>
  <c r="AA20" i="27"/>
  <c r="BE19" i="41" s="1"/>
  <c r="BG19" i="41" s="1"/>
  <c r="AA25" i="27"/>
  <c r="BE26" i="41" s="1"/>
  <c r="BG26" i="41" s="1"/>
  <c r="AA22" i="27"/>
  <c r="AA23" i="27"/>
  <c r="AA24" i="27"/>
  <c r="BE25" i="41" s="1"/>
  <c r="BG25" i="41" s="1"/>
  <c r="AA28" i="27"/>
  <c r="BE31" i="41" s="1"/>
  <c r="BG31" i="41" s="1"/>
  <c r="AA32" i="27"/>
  <c r="BE35" i="41" s="1"/>
  <c r="BG35" i="41" s="1"/>
  <c r="AA27" i="27"/>
  <c r="BE28" i="41" s="1"/>
  <c r="BG28" i="41" s="1"/>
  <c r="AA31" i="27"/>
  <c r="BE34" i="41" s="1"/>
  <c r="BG34" i="41" s="1"/>
  <c r="AA30" i="27"/>
  <c r="BE33" i="41" s="1"/>
  <c r="BG33" i="41" s="1"/>
  <c r="AA29" i="27"/>
  <c r="AA33" i="27"/>
  <c r="BE36" i="41" s="1"/>
  <c r="BG36" i="41" s="1"/>
  <c r="BH40" i="27"/>
  <c r="BC40" i="27"/>
  <c r="C23" i="92"/>
  <c r="G22" i="92"/>
  <c r="AG40" i="27"/>
  <c r="BT40" i="27"/>
  <c r="C37" i="69"/>
  <c r="E37" i="69" s="1"/>
  <c r="G37" i="69" s="1"/>
  <c r="G39" i="69" s="1"/>
  <c r="G40" i="69" s="1"/>
  <c r="AE11" i="27"/>
  <c r="AE8" i="27"/>
  <c r="AE13" i="27"/>
  <c r="AE9" i="27"/>
  <c r="AE10" i="27"/>
  <c r="AE12" i="27"/>
  <c r="AE15" i="27"/>
  <c r="AE14" i="27"/>
  <c r="AE16" i="27"/>
  <c r="AE17" i="27"/>
  <c r="AE19" i="27"/>
  <c r="AE18" i="27"/>
  <c r="AE23" i="27"/>
  <c r="AE21" i="27"/>
  <c r="AE20" i="27"/>
  <c r="AE22" i="27"/>
  <c r="AE25" i="27"/>
  <c r="AE26" i="27"/>
  <c r="AE24" i="27"/>
  <c r="AE27" i="27"/>
  <c r="AE32" i="27"/>
  <c r="AE29" i="27"/>
  <c r="AE28" i="27"/>
  <c r="AE30" i="27"/>
  <c r="AE31" i="27"/>
  <c r="AE34" i="27"/>
  <c r="AY40" i="27"/>
  <c r="T40" i="27"/>
  <c r="BV40" i="27"/>
  <c r="AW40" i="27"/>
  <c r="BF40" i="27"/>
  <c r="C23" i="93"/>
  <c r="G22" i="93"/>
  <c r="BM40" i="27"/>
  <c r="BG40" i="27"/>
  <c r="BE40" i="27"/>
  <c r="BU40" i="27"/>
  <c r="AF40" i="27"/>
  <c r="AM40" i="27"/>
  <c r="AT40" i="27"/>
  <c r="Z40" i="27"/>
  <c r="BL40" i="27"/>
  <c r="BJ40" i="27"/>
  <c r="BB40" i="27"/>
  <c r="AQ40" i="27"/>
  <c r="AM46" i="41" l="1"/>
  <c r="AM45" i="41"/>
  <c r="FI11" i="41"/>
  <c r="FI45" i="41" s="1"/>
  <c r="FC14" i="41"/>
  <c r="FG14" i="41"/>
  <c r="FC13" i="41"/>
  <c r="FG13" i="41"/>
  <c r="FC22" i="41"/>
  <c r="FG22" i="41"/>
  <c r="FC23" i="41"/>
  <c r="FG23" i="41"/>
  <c r="FC24" i="41"/>
  <c r="FG24" i="41"/>
  <c r="FC31" i="41"/>
  <c r="FG31" i="41"/>
  <c r="FG32" i="41"/>
  <c r="FC32" i="41"/>
  <c r="DS38" i="41"/>
  <c r="EY38" i="41"/>
  <c r="DG38" i="41"/>
  <c r="GQ20" i="41"/>
  <c r="EQ38" i="41"/>
  <c r="CP40" i="41"/>
  <c r="CP18" i="41"/>
  <c r="CP41" i="41"/>
  <c r="GY20" i="41"/>
  <c r="AY29" i="41"/>
  <c r="AA20" i="41"/>
  <c r="AA29" i="41"/>
  <c r="CP25" i="41"/>
  <c r="CQ6" i="41"/>
  <c r="FS29" i="41"/>
  <c r="HA45" i="41"/>
  <c r="BS29" i="41"/>
  <c r="EI11" i="41"/>
  <c r="GQ11" i="41"/>
  <c r="CP19" i="41"/>
  <c r="CI29" i="41"/>
  <c r="EM29" i="41"/>
  <c r="EQ29" i="41"/>
  <c r="S43" i="41"/>
  <c r="AU38" i="41"/>
  <c r="DW29" i="41"/>
  <c r="W45" i="41"/>
  <c r="EA29" i="41"/>
  <c r="AY38" i="41"/>
  <c r="EU38" i="41"/>
  <c r="AA38" i="41"/>
  <c r="CM29" i="41"/>
  <c r="CA11" i="41"/>
  <c r="EY29" i="41"/>
  <c r="GA29" i="41"/>
  <c r="GU46" i="41"/>
  <c r="DC45" i="41"/>
  <c r="FO45" i="41"/>
  <c r="CM38" i="41"/>
  <c r="BW20" i="41"/>
  <c r="DW38" i="41"/>
  <c r="BC29" i="41"/>
  <c r="EQ11" i="41"/>
  <c r="FS46" i="41"/>
  <c r="FS20" i="41"/>
  <c r="AU46" i="41"/>
  <c r="AU20" i="41"/>
  <c r="S20" i="41"/>
  <c r="DG46" i="41"/>
  <c r="DG11" i="41"/>
  <c r="DG45" i="41" s="1"/>
  <c r="AQ45" i="41"/>
  <c r="BW29" i="41"/>
  <c r="CA29" i="41"/>
  <c r="AX42" i="41"/>
  <c r="AX43" i="41" s="1"/>
  <c r="AY42" i="41"/>
  <c r="AY43" i="41" s="1"/>
  <c r="EM38" i="41"/>
  <c r="FC11" i="41"/>
  <c r="EI46" i="41"/>
  <c r="EI20" i="41"/>
  <c r="FS11" i="41"/>
  <c r="CI43" i="41"/>
  <c r="GA38" i="41"/>
  <c r="BW11" i="41"/>
  <c r="CQ43" i="41"/>
  <c r="FW20" i="41"/>
  <c r="DF42" i="41"/>
  <c r="DF43" i="41" s="1"/>
  <c r="DG42" i="41"/>
  <c r="DG43" i="41" s="1"/>
  <c r="EE29" i="41"/>
  <c r="EM20" i="41"/>
  <c r="EW43" i="41"/>
  <c r="EY42" i="41"/>
  <c r="EY43" i="41" s="1"/>
  <c r="EA11" i="41"/>
  <c r="DS29" i="41"/>
  <c r="DG20" i="41"/>
  <c r="EU11" i="41"/>
  <c r="AA11" i="41"/>
  <c r="AI45" i="41"/>
  <c r="EA20" i="41"/>
  <c r="BU43" i="41"/>
  <c r="BW42" i="41"/>
  <c r="BW43" i="41" s="1"/>
  <c r="DW20" i="41"/>
  <c r="DY43" i="41"/>
  <c r="EA42" i="41"/>
  <c r="EA43" i="41" s="1"/>
  <c r="CP16" i="41"/>
  <c r="CQ16" i="41"/>
  <c r="CQ20" i="41" s="1"/>
  <c r="AY20" i="41"/>
  <c r="EU29" i="41"/>
  <c r="FW11" i="41"/>
  <c r="CP34" i="41"/>
  <c r="CQ34" i="41"/>
  <c r="CP26" i="41"/>
  <c r="CQ26" i="41"/>
  <c r="CQ29" i="41" s="1"/>
  <c r="GY11" i="41"/>
  <c r="GY46" i="41"/>
  <c r="CY45" i="41"/>
  <c r="EE43" i="41"/>
  <c r="GY29" i="41"/>
  <c r="EM46" i="41"/>
  <c r="EM11" i="41"/>
  <c r="O45" i="41"/>
  <c r="EQ46" i="41"/>
  <c r="EQ20" i="41"/>
  <c r="AU29" i="41"/>
  <c r="ES43" i="41"/>
  <c r="EU42" i="41"/>
  <c r="EU43" i="41" s="1"/>
  <c r="DS11" i="41"/>
  <c r="EY20" i="41"/>
  <c r="DG29" i="41"/>
  <c r="GA11" i="41"/>
  <c r="O46" i="41"/>
  <c r="CA46" i="41"/>
  <c r="CA20" i="41"/>
  <c r="GA46" i="41"/>
  <c r="GA20" i="41"/>
  <c r="GU11" i="41"/>
  <c r="GU45" i="41" s="1"/>
  <c r="DW46" i="41"/>
  <c r="DW11" i="41"/>
  <c r="DW45" i="41" s="1"/>
  <c r="BS46" i="41"/>
  <c r="BS20" i="41"/>
  <c r="BS45" i="41" s="1"/>
  <c r="CI20" i="41"/>
  <c r="BC46" i="41"/>
  <c r="BC20" i="41"/>
  <c r="GY38" i="41"/>
  <c r="EU20" i="41"/>
  <c r="CM20" i="41"/>
  <c r="GQ46" i="41"/>
  <c r="FW29" i="41"/>
  <c r="GQ38" i="41"/>
  <c r="BC11" i="41"/>
  <c r="Z42" i="41"/>
  <c r="Z43" i="41" s="1"/>
  <c r="AA42" i="41"/>
  <c r="AA43" i="41" s="1"/>
  <c r="DK45" i="41"/>
  <c r="AE45" i="41"/>
  <c r="AY11" i="41"/>
  <c r="DS46" i="41"/>
  <c r="DS20" i="41"/>
  <c r="EY11" i="41"/>
  <c r="DU43" i="41"/>
  <c r="DW42" i="41"/>
  <c r="DW43" i="41" s="1"/>
  <c r="FU43" i="41"/>
  <c r="FW42" i="41"/>
  <c r="FW43" i="41" s="1"/>
  <c r="EI29" i="41"/>
  <c r="CI38" i="41"/>
  <c r="GQ29" i="41"/>
  <c r="AU11" i="41"/>
  <c r="CI46" i="41"/>
  <c r="CI11" i="41"/>
  <c r="CP31" i="41"/>
  <c r="CQ31" i="41"/>
  <c r="CP33" i="41"/>
  <c r="CQ33" i="41"/>
  <c r="AE46" i="41"/>
  <c r="CP7" i="41"/>
  <c r="CP17" i="41"/>
  <c r="CQ5" i="41"/>
  <c r="CP28" i="41"/>
  <c r="CQ9" i="41"/>
  <c r="CO11" i="41"/>
  <c r="CP15" i="41"/>
  <c r="CP37" i="41"/>
  <c r="CP10" i="41"/>
  <c r="CP27" i="41"/>
  <c r="CS20" i="41"/>
  <c r="CP8" i="41"/>
  <c r="CS29" i="41"/>
  <c r="CS11" i="41"/>
  <c r="CS46" i="41"/>
  <c r="Q43" i="41"/>
  <c r="CS43" i="41"/>
  <c r="CT40" i="41"/>
  <c r="CP36" i="41"/>
  <c r="CT31" i="41"/>
  <c r="CS38" i="41"/>
  <c r="N38" i="41"/>
  <c r="GX42" i="41"/>
  <c r="GX43" i="41" s="1"/>
  <c r="BU20" i="41"/>
  <c r="V38" i="41"/>
  <c r="FM45" i="41"/>
  <c r="M45" i="41"/>
  <c r="CG29" i="41"/>
  <c r="CO20" i="41"/>
  <c r="Y38" i="41"/>
  <c r="EG20" i="41"/>
  <c r="AG45" i="41"/>
  <c r="DU29" i="41"/>
  <c r="EW46" i="41"/>
  <c r="EO29" i="41"/>
  <c r="GT38" i="41"/>
  <c r="DI45" i="41"/>
  <c r="FU46" i="41"/>
  <c r="GW20" i="41"/>
  <c r="FN46" i="41"/>
  <c r="AW46" i="41"/>
  <c r="ES46" i="41"/>
  <c r="CK46" i="41"/>
  <c r="U45" i="41"/>
  <c r="DA45" i="41"/>
  <c r="AD46" i="41"/>
  <c r="BY20" i="41"/>
  <c r="DY46" i="41"/>
  <c r="BA46" i="41"/>
  <c r="AC45" i="41"/>
  <c r="FQ46" i="41"/>
  <c r="DM45" i="41"/>
  <c r="AK45" i="41"/>
  <c r="DB46" i="41"/>
  <c r="DJ46" i="41"/>
  <c r="DE46" i="41"/>
  <c r="CW45" i="41"/>
  <c r="DN20" i="41"/>
  <c r="AS20" i="41"/>
  <c r="CX29" i="41"/>
  <c r="CK38" i="41"/>
  <c r="N46" i="41"/>
  <c r="DN29" i="41"/>
  <c r="FY46" i="41"/>
  <c r="DQ20" i="41"/>
  <c r="AL46" i="41"/>
  <c r="EO46" i="41"/>
  <c r="EK46" i="41"/>
  <c r="DB38" i="41"/>
  <c r="EG46" i="41"/>
  <c r="AW20" i="41"/>
  <c r="DU20" i="41"/>
  <c r="CX20" i="41"/>
  <c r="FY38" i="41"/>
  <c r="BY29" i="41"/>
  <c r="DE29" i="41"/>
  <c r="FA20" i="41"/>
  <c r="AD29" i="41"/>
  <c r="V20" i="41"/>
  <c r="AH20" i="41"/>
  <c r="EK20" i="41"/>
  <c r="BQ20" i="41"/>
  <c r="BQ46" i="41"/>
  <c r="AS46" i="41"/>
  <c r="BY46" i="41"/>
  <c r="BU46" i="41"/>
  <c r="DQ29" i="41"/>
  <c r="Y20" i="41"/>
  <c r="DR11" i="41"/>
  <c r="BA43" i="41"/>
  <c r="HB46" i="41"/>
  <c r="CG46" i="41"/>
  <c r="CX46" i="41"/>
  <c r="AT11" i="41"/>
  <c r="FZ11" i="41"/>
  <c r="EL11" i="41"/>
  <c r="Y46" i="41"/>
  <c r="GH20" i="41"/>
  <c r="GH45" i="41" s="1"/>
  <c r="GH46" i="41"/>
  <c r="AH46" i="41"/>
  <c r="EO38" i="41"/>
  <c r="EO43" i="41"/>
  <c r="DQ46" i="41"/>
  <c r="CP42" i="41"/>
  <c r="EP42" i="41"/>
  <c r="EP43" i="41" s="1"/>
  <c r="GO20" i="41"/>
  <c r="AD38" i="41"/>
  <c r="GT46" i="41"/>
  <c r="DU46" i="41"/>
  <c r="GS45" i="41"/>
  <c r="GL20" i="41"/>
  <c r="GL45" i="41" s="1"/>
  <c r="GL46" i="41"/>
  <c r="BJ20" i="41"/>
  <c r="BY38" i="41"/>
  <c r="DQ38" i="41"/>
  <c r="EG43" i="41"/>
  <c r="CO46" i="41"/>
  <c r="BZ11" i="41"/>
  <c r="GW43" i="41"/>
  <c r="V46" i="41"/>
  <c r="DN46" i="41"/>
  <c r="GW46" i="41"/>
  <c r="BQ38" i="41"/>
  <c r="HB11" i="41"/>
  <c r="HB45" i="41" s="1"/>
  <c r="J45" i="41"/>
  <c r="J46" i="41"/>
  <c r="CK29" i="41"/>
  <c r="GW29" i="41"/>
  <c r="BU29" i="41"/>
  <c r="CG38" i="41"/>
  <c r="EG38" i="41"/>
  <c r="FY43" i="41"/>
  <c r="GO46" i="41"/>
  <c r="FA46" i="41"/>
  <c r="AO45" i="41"/>
  <c r="AP46" i="41"/>
  <c r="GT20" i="41"/>
  <c r="EO20" i="41"/>
  <c r="DZ11" i="41"/>
  <c r="BF35" i="41"/>
  <c r="BE11" i="41"/>
  <c r="EG29" i="41"/>
  <c r="EW29" i="41"/>
  <c r="Q20" i="41"/>
  <c r="GX11" i="41"/>
  <c r="CP35" i="41"/>
  <c r="EW38" i="41"/>
  <c r="R34" i="41"/>
  <c r="AT42" i="41"/>
  <c r="AT43" i="41" s="1"/>
  <c r="ET11" i="41"/>
  <c r="BV11" i="41"/>
  <c r="AT35" i="41"/>
  <c r="EL35" i="41"/>
  <c r="CO38" i="41"/>
  <c r="ED37" i="41"/>
  <c r="CG20" i="41"/>
  <c r="GT29" i="41"/>
  <c r="Z11" i="41"/>
  <c r="FQ38" i="41"/>
  <c r="R26" i="41"/>
  <c r="BF27" i="41"/>
  <c r="EX42" i="41"/>
  <c r="EX43" i="41" s="1"/>
  <c r="ES20" i="41"/>
  <c r="FU29" i="41"/>
  <c r="CH11" i="41"/>
  <c r="DE43" i="41"/>
  <c r="R16" i="41"/>
  <c r="BF25" i="41"/>
  <c r="BF26" i="41"/>
  <c r="FA29" i="41"/>
  <c r="DJ43" i="41"/>
  <c r="GO43" i="41"/>
  <c r="DQ43" i="41"/>
  <c r="ED26" i="41"/>
  <c r="CG43" i="41"/>
  <c r="R27" i="41"/>
  <c r="AD20" i="41"/>
  <c r="BQ29" i="41"/>
  <c r="AW29" i="41"/>
  <c r="GO29" i="41"/>
  <c r="V29" i="41"/>
  <c r="N29" i="41"/>
  <c r="DB20" i="41"/>
  <c r="CK43" i="41"/>
  <c r="Z35" i="41"/>
  <c r="DE20" i="41"/>
  <c r="EL42" i="41"/>
  <c r="EL43" i="41" s="1"/>
  <c r="CK20" i="41"/>
  <c r="FA38" i="41"/>
  <c r="DB29" i="41"/>
  <c r="Y43" i="41"/>
  <c r="BF34" i="41"/>
  <c r="ES38" i="41"/>
  <c r="FQ29" i="41"/>
  <c r="FN20" i="41"/>
  <c r="DJ38" i="41"/>
  <c r="FN29" i="41"/>
  <c r="EH11" i="41"/>
  <c r="AW38" i="41"/>
  <c r="ED28" i="41"/>
  <c r="EC43" i="41"/>
  <c r="AL20" i="41"/>
  <c r="Y29" i="41"/>
  <c r="DY20" i="41"/>
  <c r="GT11" i="41"/>
  <c r="EP35" i="41"/>
  <c r="GX35" i="41"/>
  <c r="FU38" i="41"/>
  <c r="AS43" i="41"/>
  <c r="EX35" i="41"/>
  <c r="R33" i="41"/>
  <c r="EK38" i="41"/>
  <c r="ED25" i="41"/>
  <c r="GP35" i="41"/>
  <c r="ED27" i="41"/>
  <c r="BF18" i="41"/>
  <c r="BF16" i="41"/>
  <c r="FY20" i="41"/>
  <c r="BA29" i="41"/>
  <c r="ES29" i="41"/>
  <c r="FU20" i="41"/>
  <c r="BA20" i="41"/>
  <c r="DF11" i="41"/>
  <c r="BA38" i="41"/>
  <c r="FV11" i="41"/>
  <c r="BB11" i="41"/>
  <c r="BF17" i="41"/>
  <c r="ED16" i="41"/>
  <c r="BF15" i="41"/>
  <c r="GP42" i="41"/>
  <c r="GP43" i="41" s="1"/>
  <c r="N20" i="41"/>
  <c r="DY29" i="41"/>
  <c r="GP11" i="41"/>
  <c r="AX35" i="41"/>
  <c r="R19" i="41"/>
  <c r="ED15" i="41"/>
  <c r="R28" i="41"/>
  <c r="FY29" i="41"/>
  <c r="EP11" i="41"/>
  <c r="ED33" i="41"/>
  <c r="Q11" i="41"/>
  <c r="ED36" i="41"/>
  <c r="FQ20" i="41"/>
  <c r="DJ29" i="41"/>
  <c r="AL29" i="41"/>
  <c r="GT43" i="41"/>
  <c r="FB11" i="41"/>
  <c r="BU38" i="41"/>
  <c r="AW43" i="41"/>
  <c r="BF33" i="41"/>
  <c r="BF28" i="41"/>
  <c r="BF19" i="41"/>
  <c r="AH29" i="41"/>
  <c r="DF35" i="41"/>
  <c r="EC11" i="41"/>
  <c r="BF36" i="41"/>
  <c r="R18" i="41"/>
  <c r="R36" i="41"/>
  <c r="AS29" i="41"/>
  <c r="EC29" i="41"/>
  <c r="AX11" i="41"/>
  <c r="DE38" i="41"/>
  <c r="DY38" i="41"/>
  <c r="FQ43" i="41"/>
  <c r="DU38" i="41"/>
  <c r="DV11" i="41"/>
  <c r="EK43" i="41"/>
  <c r="CX38" i="41"/>
  <c r="R25" i="41"/>
  <c r="EW20" i="41"/>
  <c r="R17" i="41"/>
  <c r="DR42" i="41"/>
  <c r="DR43" i="41" s="1"/>
  <c r="CO29" i="41"/>
  <c r="EK29" i="41"/>
  <c r="GO38" i="41"/>
  <c r="DJ20" i="41"/>
  <c r="EX11" i="41"/>
  <c r="FR11" i="41"/>
  <c r="CO43" i="41"/>
  <c r="AS38" i="41"/>
  <c r="GW38" i="41"/>
  <c r="DR35" i="41"/>
  <c r="AP29" i="41"/>
  <c r="AP20" i="41"/>
  <c r="BG7" i="41"/>
  <c r="BF7" i="41"/>
  <c r="BG9" i="41"/>
  <c r="BF9" i="41"/>
  <c r="BG10" i="41"/>
  <c r="BF10" i="41"/>
  <c r="BG8" i="41"/>
  <c r="BF8" i="41"/>
  <c r="EE7" i="41"/>
  <c r="ED7" i="41"/>
  <c r="ED9" i="41"/>
  <c r="EE9" i="41"/>
  <c r="EE8" i="41"/>
  <c r="ED8" i="41"/>
  <c r="EE10" i="41"/>
  <c r="ED10" i="41"/>
  <c r="R9" i="41"/>
  <c r="S9" i="41"/>
  <c r="S8" i="41"/>
  <c r="R8" i="41"/>
  <c r="R7" i="41"/>
  <c r="S7" i="41"/>
  <c r="BG6" i="41"/>
  <c r="BF6" i="41"/>
  <c r="BF5" i="41"/>
  <c r="BG5" i="41"/>
  <c r="ED5" i="41"/>
  <c r="EE5" i="41"/>
  <c r="S5" i="41"/>
  <c r="R5" i="41"/>
  <c r="R6" i="41"/>
  <c r="S6" i="41"/>
  <c r="BB23" i="41"/>
  <c r="FV22" i="41"/>
  <c r="AT22" i="41"/>
  <c r="EH23" i="41"/>
  <c r="EX13" i="41"/>
  <c r="CL24" i="41"/>
  <c r="CL14" i="41"/>
  <c r="ET42" i="41"/>
  <c r="ET43" i="41" s="1"/>
  <c r="BV24" i="41"/>
  <c r="FZ13" i="41"/>
  <c r="BV14" i="41"/>
  <c r="EL14" i="41"/>
  <c r="EP24" i="41"/>
  <c r="AT14" i="41"/>
  <c r="GX13" i="41"/>
  <c r="CP24" i="41"/>
  <c r="GP22" i="41"/>
  <c r="BV22" i="41"/>
  <c r="GX24" i="41"/>
  <c r="BR22" i="41"/>
  <c r="CH14" i="41"/>
  <c r="FR23" i="41"/>
  <c r="GP23" i="41"/>
  <c r="DV13" i="41"/>
  <c r="BV42" i="41"/>
  <c r="BV43" i="41" s="1"/>
  <c r="EH13" i="41"/>
  <c r="AT13" i="41"/>
  <c r="EL13" i="41"/>
  <c r="ET22" i="41"/>
  <c r="ED24" i="41"/>
  <c r="ED22" i="41"/>
  <c r="DZ42" i="41"/>
  <c r="DZ43" i="41" s="1"/>
  <c r="EH24" i="41"/>
  <c r="BB13" i="41"/>
  <c r="EL22" i="41"/>
  <c r="CP14" i="41"/>
  <c r="FV23" i="41"/>
  <c r="BZ22" i="41"/>
  <c r="EX24" i="41"/>
  <c r="Z22" i="41"/>
  <c r="CL23" i="41"/>
  <c r="R14" i="41"/>
  <c r="EL23" i="41"/>
  <c r="BR13" i="41"/>
  <c r="AT24" i="41"/>
  <c r="DV42" i="41"/>
  <c r="DV43" i="41" s="1"/>
  <c r="ET14" i="41"/>
  <c r="FZ14" i="41"/>
  <c r="Z24" i="41"/>
  <c r="EP14" i="41"/>
  <c r="DZ23" i="41"/>
  <c r="CP13" i="41"/>
  <c r="DR23" i="41"/>
  <c r="DZ22" i="41"/>
  <c r="EX14" i="41"/>
  <c r="GP14" i="41"/>
  <c r="DZ24" i="41"/>
  <c r="FB23" i="41"/>
  <c r="FR13" i="41"/>
  <c r="BB24" i="41"/>
  <c r="FZ24" i="41"/>
  <c r="DR24" i="41"/>
  <c r="AX14" i="41"/>
  <c r="GX14" i="41"/>
  <c r="EP13" i="41"/>
  <c r="FV42" i="41"/>
  <c r="FV43" i="41" s="1"/>
  <c r="CH13" i="41"/>
  <c r="DV14" i="41"/>
  <c r="AX13" i="41"/>
  <c r="DF13" i="41"/>
  <c r="AT23" i="41"/>
  <c r="BR24" i="41"/>
  <c r="R13" i="41"/>
  <c r="Z13" i="41"/>
  <c r="GP24" i="41"/>
  <c r="EH14" i="41"/>
  <c r="DF14" i="41"/>
  <c r="BB14" i="41"/>
  <c r="DF22" i="41"/>
  <c r="DV23" i="41"/>
  <c r="GX22" i="41"/>
  <c r="BR23" i="41"/>
  <c r="CP22" i="41"/>
  <c r="FZ42" i="41"/>
  <c r="FZ43" i="41" s="1"/>
  <c r="FZ22" i="41"/>
  <c r="EH42" i="41"/>
  <c r="EH43" i="41" s="1"/>
  <c r="DR22" i="41"/>
  <c r="DR13" i="41"/>
  <c r="FB13" i="41"/>
  <c r="FV24" i="41"/>
  <c r="BV13" i="41"/>
  <c r="BB42" i="41"/>
  <c r="BB43" i="41" s="1"/>
  <c r="GP13" i="41"/>
  <c r="FV14" i="41"/>
  <c r="AX22" i="41"/>
  <c r="BZ14" i="41"/>
  <c r="GX23" i="41"/>
  <c r="ET13" i="41"/>
  <c r="BV23" i="41"/>
  <c r="EH22" i="41"/>
  <c r="FV13" i="41"/>
  <c r="FR22" i="41"/>
  <c r="FF31" i="41"/>
  <c r="FB24" i="41"/>
  <c r="FR14" i="41"/>
  <c r="FZ31" i="41"/>
  <c r="EL31" i="41"/>
  <c r="ED41" i="41"/>
  <c r="CH24" i="41"/>
  <c r="R31" i="41"/>
  <c r="DV31" i="41"/>
  <c r="BF40" i="41"/>
  <c r="BZ13" i="41"/>
  <c r="ED40" i="41"/>
  <c r="R40" i="41"/>
  <c r="FB31" i="41"/>
  <c r="ET31" i="41"/>
  <c r="GP31" i="41"/>
  <c r="BF31" i="41"/>
  <c r="FE13" i="41"/>
  <c r="FK13" i="41" s="1"/>
  <c r="CH31" i="41"/>
  <c r="CL31" i="41"/>
  <c r="EP22" i="41"/>
  <c r="DR14" i="41"/>
  <c r="AX24" i="41"/>
  <c r="CH41" i="41"/>
  <c r="R41" i="41"/>
  <c r="BE14" i="41"/>
  <c r="BG14" i="41" s="1"/>
  <c r="EC31" i="41"/>
  <c r="EE31" i="41" s="1"/>
  <c r="BF41" i="41"/>
  <c r="FF41" i="41"/>
  <c r="CH40" i="41"/>
  <c r="DF24" i="41"/>
  <c r="DV24" i="41"/>
  <c r="DZ14" i="41"/>
  <c r="EX23" i="41"/>
  <c r="BR14" i="41"/>
  <c r="BZ24" i="41"/>
  <c r="CL22" i="41"/>
  <c r="FE24" i="41"/>
  <c r="FK24" i="41" s="1"/>
  <c r="ET24" i="41"/>
  <c r="BB22" i="41"/>
  <c r="CL13" i="41"/>
  <c r="DF23" i="41"/>
  <c r="Z23" i="41"/>
  <c r="FR42" i="41"/>
  <c r="FR43" i="41" s="1"/>
  <c r="ET23" i="41"/>
  <c r="EC13" i="41"/>
  <c r="FZ23" i="41"/>
  <c r="FE42" i="41"/>
  <c r="FK42" i="41" s="1"/>
  <c r="FK43" i="41" s="1"/>
  <c r="Q23" i="41"/>
  <c r="S23" i="41" s="1"/>
  <c r="Q22" i="41"/>
  <c r="S22" i="41" s="1"/>
  <c r="ED42" i="41"/>
  <c r="R42" i="41"/>
  <c r="DZ13" i="41"/>
  <c r="ED23" i="41"/>
  <c r="DV22" i="41"/>
  <c r="BZ23" i="41"/>
  <c r="FE14" i="41"/>
  <c r="FK14" i="41" s="1"/>
  <c r="Q24" i="41"/>
  <c r="S24" i="41" s="1"/>
  <c r="AX23" i="41"/>
  <c r="CH42" i="41"/>
  <c r="BE13" i="41"/>
  <c r="BG13" i="41" s="1"/>
  <c r="EP23" i="41"/>
  <c r="CH22" i="41"/>
  <c r="FR24" i="41"/>
  <c r="BE23" i="41"/>
  <c r="BG23" i="41" s="1"/>
  <c r="FB14" i="41"/>
  <c r="CL42" i="41"/>
  <c r="CL43" i="41" s="1"/>
  <c r="FB22" i="41"/>
  <c r="FE22" i="41"/>
  <c r="FK22" i="41" s="1"/>
  <c r="EX22" i="41"/>
  <c r="BE42" i="41"/>
  <c r="BG42" i="41" s="1"/>
  <c r="BG43" i="41" s="1"/>
  <c r="Z14" i="41"/>
  <c r="FE23" i="41"/>
  <c r="FK23" i="41" s="1"/>
  <c r="BE24" i="41"/>
  <c r="BG24" i="41" s="1"/>
  <c r="BE22" i="41"/>
  <c r="BG22" i="41" s="1"/>
  <c r="CH23" i="41"/>
  <c r="CP23" i="41"/>
  <c r="EL24" i="41"/>
  <c r="EL32" i="41"/>
  <c r="EH32" i="41"/>
  <c r="EH38" i="41" s="1"/>
  <c r="CH32" i="41"/>
  <c r="BR32" i="41"/>
  <c r="BR38" i="41" s="1"/>
  <c r="AT32" i="41"/>
  <c r="CL32" i="41"/>
  <c r="AX32" i="41"/>
  <c r="ET32" i="41"/>
  <c r="CP32" i="41"/>
  <c r="Z32" i="41"/>
  <c r="DF32" i="41"/>
  <c r="DZ32" i="41"/>
  <c r="DZ38" i="41" s="1"/>
  <c r="BZ32" i="41"/>
  <c r="BZ38" i="41" s="1"/>
  <c r="DV32" i="41"/>
  <c r="FB32" i="41"/>
  <c r="EX32" i="41"/>
  <c r="FE32" i="41"/>
  <c r="FK32" i="41" s="1"/>
  <c r="FK38" i="41" s="1"/>
  <c r="ED14" i="41"/>
  <c r="EP32" i="41"/>
  <c r="BV32" i="41"/>
  <c r="BV38" i="41" s="1"/>
  <c r="EC32" i="41"/>
  <c r="EE32" i="41" s="1"/>
  <c r="Q32" i="41"/>
  <c r="S32" i="41" s="1"/>
  <c r="S38" i="41" s="1"/>
  <c r="FV32" i="41"/>
  <c r="FV38" i="41" s="1"/>
  <c r="FR32" i="41"/>
  <c r="FR38" i="41" s="1"/>
  <c r="GP32" i="41"/>
  <c r="GX32" i="41"/>
  <c r="BE32" i="41"/>
  <c r="BG32" i="41" s="1"/>
  <c r="BG38" i="41" s="1"/>
  <c r="FZ32" i="41"/>
  <c r="DR32" i="41"/>
  <c r="BB32" i="41"/>
  <c r="BB38" i="41" s="1"/>
  <c r="Q40" i="27"/>
  <c r="BA40" i="27"/>
  <c r="AI40" i="27"/>
  <c r="BI40" i="27"/>
  <c r="AA40" i="27"/>
  <c r="E23" i="93"/>
  <c r="B23" i="93"/>
  <c r="AE40" i="27"/>
  <c r="E23" i="92"/>
  <c r="B23" i="92"/>
  <c r="EM45" i="41" l="1"/>
  <c r="CI45" i="41"/>
  <c r="AA46" i="41"/>
  <c r="AA45" i="41"/>
  <c r="FC38" i="41"/>
  <c r="FC29" i="41"/>
  <c r="FC46" i="41"/>
  <c r="FC20" i="41"/>
  <c r="FK29" i="41"/>
  <c r="FG38" i="41"/>
  <c r="FG29" i="41"/>
  <c r="FG20" i="41"/>
  <c r="FK20" i="41"/>
  <c r="FK46" i="41"/>
  <c r="FG46" i="41"/>
  <c r="EI45" i="41"/>
  <c r="CP43" i="41"/>
  <c r="DS45" i="41"/>
  <c r="EQ45" i="41"/>
  <c r="EE38" i="41"/>
  <c r="FW46" i="41"/>
  <c r="S29" i="41"/>
  <c r="GA45" i="41"/>
  <c r="CQ46" i="41"/>
  <c r="FS45" i="41"/>
  <c r="GY45" i="41"/>
  <c r="GQ45" i="41"/>
  <c r="BW45" i="41"/>
  <c r="BC45" i="41"/>
  <c r="BW46" i="41"/>
  <c r="S46" i="41"/>
  <c r="AY46" i="41"/>
  <c r="AY45" i="41"/>
  <c r="CQ38" i="41"/>
  <c r="EA45" i="41"/>
  <c r="EC20" i="41"/>
  <c r="EE13" i="41"/>
  <c r="FW45" i="41"/>
  <c r="S11" i="41"/>
  <c r="CA45" i="41"/>
  <c r="EA46" i="41"/>
  <c r="BG29" i="41"/>
  <c r="EE11" i="41"/>
  <c r="BG11" i="41"/>
  <c r="EY45" i="41"/>
  <c r="EU45" i="41"/>
  <c r="CQ11" i="41"/>
  <c r="EU46" i="41"/>
  <c r="EY46" i="41"/>
  <c r="BG46" i="41"/>
  <c r="BG20" i="41"/>
  <c r="AU45" i="41"/>
  <c r="CP11" i="41"/>
  <c r="CS45" i="41"/>
  <c r="CL20" i="41"/>
  <c r="BU45" i="41"/>
  <c r="DR38" i="41"/>
  <c r="DF38" i="41"/>
  <c r="EO45" i="41"/>
  <c r="DN45" i="41"/>
  <c r="CO45" i="41"/>
  <c r="CP38" i="41"/>
  <c r="AH45" i="41"/>
  <c r="GO45" i="41"/>
  <c r="BY45" i="41"/>
  <c r="DV46" i="41"/>
  <c r="FN45" i="41"/>
  <c r="DR46" i="41"/>
  <c r="V45" i="41"/>
  <c r="DQ45" i="41"/>
  <c r="DF46" i="41"/>
  <c r="DE45" i="41"/>
  <c r="DB45" i="41"/>
  <c r="DZ20" i="41"/>
  <c r="BE46" i="41"/>
  <c r="AX20" i="41"/>
  <c r="FR46" i="41"/>
  <c r="EP46" i="41"/>
  <c r="CX45" i="41"/>
  <c r="AT20" i="41"/>
  <c r="GP29" i="41"/>
  <c r="EK45" i="41"/>
  <c r="FV20" i="41"/>
  <c r="EL46" i="41"/>
  <c r="DJ45" i="41"/>
  <c r="EH29" i="41"/>
  <c r="AL45" i="41"/>
  <c r="EH20" i="41"/>
  <c r="FZ46" i="41"/>
  <c r="ET46" i="41"/>
  <c r="CH46" i="41"/>
  <c r="FB38" i="41"/>
  <c r="AS45" i="41"/>
  <c r="AD45" i="41"/>
  <c r="EP38" i="41"/>
  <c r="BB46" i="41"/>
  <c r="FY45" i="41"/>
  <c r="BZ46" i="41"/>
  <c r="EW45" i="41"/>
  <c r="CG45" i="41"/>
  <c r="Q46" i="41"/>
  <c r="GP46" i="41"/>
  <c r="CK45" i="41"/>
  <c r="EG45" i="41"/>
  <c r="GX46" i="41"/>
  <c r="FB46" i="41"/>
  <c r="FQ45" i="41"/>
  <c r="ES45" i="41"/>
  <c r="FU45" i="41"/>
  <c r="GW45" i="41"/>
  <c r="EX46" i="41"/>
  <c r="AW45" i="41"/>
  <c r="DR20" i="41"/>
  <c r="DU45" i="41"/>
  <c r="BV46" i="41"/>
  <c r="N45" i="41"/>
  <c r="Z46" i="41"/>
  <c r="BA45" i="41"/>
  <c r="FA45" i="41"/>
  <c r="DY45" i="41"/>
  <c r="Y45" i="41"/>
  <c r="AP45" i="41"/>
  <c r="FE20" i="41"/>
  <c r="FE46" i="41"/>
  <c r="CP29" i="41"/>
  <c r="BZ29" i="41"/>
  <c r="BV29" i="41"/>
  <c r="BF11" i="41"/>
  <c r="BR46" i="41"/>
  <c r="GT45" i="41"/>
  <c r="AT46" i="41"/>
  <c r="AX46" i="41"/>
  <c r="EH46" i="41"/>
  <c r="Z38" i="41"/>
  <c r="CP20" i="41"/>
  <c r="CP46" i="41"/>
  <c r="FV46" i="41"/>
  <c r="R20" i="41"/>
  <c r="EL38" i="41"/>
  <c r="Q38" i="41"/>
  <c r="AX38" i="41"/>
  <c r="FZ38" i="41"/>
  <c r="FE38" i="41"/>
  <c r="DZ46" i="41"/>
  <c r="AT38" i="41"/>
  <c r="EX38" i="41"/>
  <c r="BQ45" i="41"/>
  <c r="EC38" i="41"/>
  <c r="GX38" i="41"/>
  <c r="DF20" i="41"/>
  <c r="FZ20" i="41"/>
  <c r="EC46" i="41"/>
  <c r="DR29" i="41"/>
  <c r="BB29" i="41"/>
  <c r="CL38" i="41"/>
  <c r="FZ29" i="41"/>
  <c r="FR20" i="41"/>
  <c r="ET29" i="41"/>
  <c r="BR29" i="41"/>
  <c r="CH38" i="41"/>
  <c r="FR29" i="41"/>
  <c r="BE20" i="41"/>
  <c r="CL29" i="41"/>
  <c r="GP38" i="41"/>
  <c r="CH20" i="41"/>
  <c r="BE38" i="41"/>
  <c r="FB20" i="41"/>
  <c r="BE29" i="41"/>
  <c r="DV29" i="41"/>
  <c r="ET38" i="41"/>
  <c r="ET20" i="41"/>
  <c r="GX29" i="41"/>
  <c r="Z29" i="41"/>
  <c r="R43" i="41"/>
  <c r="EP20" i="41"/>
  <c r="EL29" i="41"/>
  <c r="GX20" i="41"/>
  <c r="EX20" i="41"/>
  <c r="BZ20" i="41"/>
  <c r="R11" i="41"/>
  <c r="ED29" i="41"/>
  <c r="DF29" i="41"/>
  <c r="EX29" i="41"/>
  <c r="DZ29" i="41"/>
  <c r="BR20" i="41"/>
  <c r="DV20" i="41"/>
  <c r="FE43" i="41"/>
  <c r="BE43" i="41"/>
  <c r="FV29" i="41"/>
  <c r="CH29" i="41"/>
  <c r="EP29" i="41"/>
  <c r="EL20" i="41"/>
  <c r="ED43" i="41"/>
  <c r="Q29" i="41"/>
  <c r="FE29" i="41"/>
  <c r="AX29" i="41"/>
  <c r="CH43" i="41"/>
  <c r="GP20" i="41"/>
  <c r="BB20" i="41"/>
  <c r="DV38" i="41"/>
  <c r="FB29" i="41"/>
  <c r="BV20" i="41"/>
  <c r="Z20" i="41"/>
  <c r="AT29" i="41"/>
  <c r="ED11" i="41"/>
  <c r="R24" i="41"/>
  <c r="BF14" i="41"/>
  <c r="ED13" i="41"/>
  <c r="ED20" i="41" s="1"/>
  <c r="R22" i="41"/>
  <c r="BF23" i="41"/>
  <c r="BF13" i="41"/>
  <c r="FF24" i="41"/>
  <c r="FF42" i="41"/>
  <c r="FF43" i="41" s="1"/>
  <c r="FF13" i="41"/>
  <c r="ED31" i="41"/>
  <c r="FF22" i="41"/>
  <c r="R23" i="41"/>
  <c r="FF23" i="41"/>
  <c r="BF22" i="41"/>
  <c r="FF14" i="41"/>
  <c r="BF42" i="41"/>
  <c r="BF43" i="41" s="1"/>
  <c r="BF24" i="41"/>
  <c r="ED32" i="41"/>
  <c r="R32" i="41"/>
  <c r="R38" i="41" s="1"/>
  <c r="BF32" i="41"/>
  <c r="BF38" i="41" s="1"/>
  <c r="FF32" i="41"/>
  <c r="FF38" i="41" s="1"/>
  <c r="G23" i="93"/>
  <c r="C24" i="93"/>
  <c r="G23" i="92"/>
  <c r="C24" i="92"/>
  <c r="FK45" i="41" l="1"/>
  <c r="FC45" i="41"/>
  <c r="FG45" i="41"/>
  <c r="S45" i="41"/>
  <c r="BB45" i="41"/>
  <c r="CQ45" i="41"/>
  <c r="EE46" i="41"/>
  <c r="EE20" i="41"/>
  <c r="EE45" i="41" s="1"/>
  <c r="BG45" i="41"/>
  <c r="EC45" i="41"/>
  <c r="BF46" i="41"/>
  <c r="AX45" i="41"/>
  <c r="EH45" i="41"/>
  <c r="DZ45" i="41"/>
  <c r="Z45" i="41"/>
  <c r="FV45" i="41"/>
  <c r="BV45" i="41"/>
  <c r="FZ45" i="41"/>
  <c r="CH45" i="41"/>
  <c r="EL45" i="41"/>
  <c r="BZ45" i="41"/>
  <c r="DF45" i="41"/>
  <c r="FB45" i="41"/>
  <c r="DR45" i="41"/>
  <c r="R46" i="41"/>
  <c r="AT45" i="41"/>
  <c r="EP45" i="41"/>
  <c r="GX45" i="41"/>
  <c r="ET45" i="41"/>
  <c r="FR45" i="41"/>
  <c r="CP45" i="41"/>
  <c r="GP45" i="41"/>
  <c r="DV45" i="41"/>
  <c r="EX45" i="41"/>
  <c r="Q45" i="41"/>
  <c r="BE45" i="41"/>
  <c r="FF46" i="41"/>
  <c r="FE45" i="41"/>
  <c r="ED46" i="41"/>
  <c r="R29" i="41"/>
  <c r="R45" i="41" s="1"/>
  <c r="BR45" i="41"/>
  <c r="FF20" i="41"/>
  <c r="FF29" i="41"/>
  <c r="ED38" i="41"/>
  <c r="ED45" i="41" s="1"/>
  <c r="BF29" i="41"/>
  <c r="BF20" i="41"/>
  <c r="B24" i="93"/>
  <c r="E24" i="93"/>
  <c r="E24" i="92"/>
  <c r="B24" i="92"/>
  <c r="BF45" i="41" l="1"/>
  <c r="FF45" i="41"/>
  <c r="C25" i="92"/>
  <c r="G24" i="92"/>
  <c r="C25" i="93"/>
  <c r="G24" i="93"/>
  <c r="E25" i="93" l="1"/>
  <c r="B25" i="93"/>
  <c r="E25" i="92"/>
  <c r="B25" i="92"/>
  <c r="G25" i="92" l="1"/>
  <c r="C26" i="92"/>
  <c r="C26" i="93"/>
  <c r="G25" i="93"/>
  <c r="E26" i="93" l="1"/>
  <c r="B26" i="93"/>
  <c r="B26" i="92"/>
  <c r="E26" i="92"/>
  <c r="C27" i="92" l="1"/>
  <c r="G26" i="92"/>
  <c r="G26" i="93"/>
  <c r="C27" i="93"/>
  <c r="E27" i="93" l="1"/>
  <c r="B27" i="93"/>
  <c r="B27" i="92"/>
  <c r="E27" i="92"/>
  <c r="C28" i="92" l="1"/>
  <c r="G27" i="92"/>
  <c r="C28" i="93"/>
  <c r="G27" i="93"/>
  <c r="E28" i="93" l="1"/>
  <c r="B28" i="93"/>
  <c r="E28" i="92"/>
  <c r="B28" i="92"/>
  <c r="G28" i="92" l="1"/>
  <c r="C29" i="92"/>
  <c r="G28" i="93"/>
  <c r="C29" i="93"/>
  <c r="B29" i="93" l="1"/>
  <c r="E29" i="93"/>
  <c r="E29" i="92"/>
  <c r="B29" i="92"/>
  <c r="C30" i="92" l="1"/>
  <c r="G29" i="92"/>
  <c r="C30" i="93"/>
  <c r="G29" i="93"/>
  <c r="E30" i="93" l="1"/>
  <c r="B30" i="93"/>
  <c r="E30" i="92"/>
  <c r="B30" i="92"/>
  <c r="G30" i="92" l="1"/>
  <c r="C31" i="92"/>
  <c r="C31" i="93"/>
  <c r="G30" i="93"/>
  <c r="E31" i="93" l="1"/>
  <c r="B31" i="93"/>
  <c r="E31" i="92"/>
  <c r="B31" i="92"/>
  <c r="G31" i="92" l="1"/>
  <c r="C32" i="92"/>
  <c r="G31" i="93"/>
  <c r="C32" i="93"/>
  <c r="E32" i="93" l="1"/>
  <c r="B32" i="93"/>
  <c r="B32" i="92"/>
  <c r="E32" i="92"/>
  <c r="C33" i="92" l="1"/>
  <c r="G32" i="92"/>
  <c r="G32" i="93"/>
  <c r="C33" i="93"/>
  <c r="E33" i="93" l="1"/>
  <c r="B33" i="93"/>
  <c r="E33" i="92"/>
  <c r="B33" i="92"/>
  <c r="G33" i="92" l="1"/>
  <c r="C34" i="92"/>
  <c r="C34" i="93"/>
  <c r="G33" i="93"/>
  <c r="E34" i="93" l="1"/>
  <c r="B34" i="93"/>
  <c r="E34" i="92"/>
  <c r="C35" i="92" s="1"/>
  <c r="B34" i="92"/>
  <c r="E35" i="92" l="1"/>
  <c r="B35" i="92"/>
  <c r="G34" i="92"/>
  <c r="G34" i="93"/>
  <c r="C36" i="92" l="1"/>
  <c r="G35" i="92"/>
  <c r="G36" i="93"/>
  <c r="G37" i="93" s="1"/>
  <c r="B36" i="92" l="1"/>
  <c r="E36" i="92"/>
  <c r="G36" i="92" s="1"/>
  <c r="G39" i="92" s="1"/>
  <c r="G40" i="92" s="1"/>
  <c r="BP9" i="27"/>
  <c r="GC6" i="41" s="1"/>
  <c r="BP8" i="27"/>
  <c r="GC5" i="41" s="1"/>
  <c r="BP10" i="27"/>
  <c r="GC7" i="41" s="1"/>
  <c r="BP11" i="27"/>
  <c r="GC8" i="41" s="1"/>
  <c r="BP12" i="27"/>
  <c r="GC9" i="41" s="1"/>
  <c r="BP13" i="27"/>
  <c r="GC10" i="41" s="1"/>
  <c r="BP14" i="27"/>
  <c r="BP16" i="27"/>
  <c r="GC15" i="41" s="1"/>
  <c r="GE15" i="41" s="1"/>
  <c r="BP15" i="27"/>
  <c r="BP18" i="27"/>
  <c r="GC17" i="41" s="1"/>
  <c r="GE17" i="41" s="1"/>
  <c r="BP17" i="27"/>
  <c r="GC16" i="41" s="1"/>
  <c r="GE16" i="41" s="1"/>
  <c r="BP20" i="27"/>
  <c r="GC19" i="41" s="1"/>
  <c r="GE19" i="41" s="1"/>
  <c r="BP19" i="27"/>
  <c r="GC18" i="41" s="1"/>
  <c r="GE18" i="41" s="1"/>
  <c r="BP21" i="27"/>
  <c r="BP22" i="27"/>
  <c r="BP23" i="27"/>
  <c r="BP28" i="27"/>
  <c r="BP24" i="27"/>
  <c r="GC25" i="41" s="1"/>
  <c r="GE25" i="41" s="1"/>
  <c r="BP26" i="27"/>
  <c r="GC27" i="41" s="1"/>
  <c r="GE27" i="41" s="1"/>
  <c r="BP25" i="27"/>
  <c r="GC26" i="41" s="1"/>
  <c r="GE26" i="41" s="1"/>
  <c r="BP27" i="27"/>
  <c r="GC28" i="41" s="1"/>
  <c r="GE28" i="41" s="1"/>
  <c r="BP29" i="27"/>
  <c r="BP32" i="27"/>
  <c r="GC35" i="41" s="1"/>
  <c r="GE35" i="41" s="1"/>
  <c r="BP31" i="27"/>
  <c r="GC34" i="41" s="1"/>
  <c r="GE34" i="41" s="1"/>
  <c r="BP30" i="27"/>
  <c r="GC33" i="41" s="1"/>
  <c r="GE33" i="41" s="1"/>
  <c r="BP33" i="27"/>
  <c r="GC36" i="41" s="1"/>
  <c r="GE36" i="41" s="1"/>
  <c r="BP34" i="27"/>
  <c r="GC37" i="41" s="1"/>
  <c r="GE37" i="41" s="1"/>
  <c r="GD17" i="41" l="1"/>
  <c r="GD25" i="41"/>
  <c r="GD15" i="41"/>
  <c r="GD16" i="41"/>
  <c r="GD35" i="41"/>
  <c r="GC11" i="41"/>
  <c r="GD19" i="41"/>
  <c r="GD36" i="41"/>
  <c r="GD33" i="41"/>
  <c r="GD26" i="41"/>
  <c r="GD18" i="41"/>
  <c r="GD37" i="41"/>
  <c r="GD34" i="41"/>
  <c r="GD28" i="41"/>
  <c r="GD27" i="41"/>
  <c r="GE10" i="41"/>
  <c r="GD10" i="41"/>
  <c r="GD8" i="41"/>
  <c r="GE8" i="41"/>
  <c r="GE7" i="41"/>
  <c r="GD7" i="41"/>
  <c r="GD9" i="41"/>
  <c r="GE9" i="41"/>
  <c r="GD5" i="41"/>
  <c r="GE5" i="41"/>
  <c r="GD6" i="41"/>
  <c r="GE6" i="41"/>
  <c r="M12" i="27"/>
  <c r="B12" i="27" s="1"/>
  <c r="GC31" i="41"/>
  <c r="GE31" i="41" s="1"/>
  <c r="GC22" i="41"/>
  <c r="GE22" i="41" s="1"/>
  <c r="GC24" i="41"/>
  <c r="GE24" i="41" s="1"/>
  <c r="GC14" i="41"/>
  <c r="GE14" i="41" s="1"/>
  <c r="GC23" i="41"/>
  <c r="GE23" i="41" s="1"/>
  <c r="GC13" i="41"/>
  <c r="GC32" i="41"/>
  <c r="GE32" i="41" s="1"/>
  <c r="BP36" i="27"/>
  <c r="GC41" i="41" s="1"/>
  <c r="GE41" i="41" s="1"/>
  <c r="BP35" i="27"/>
  <c r="GC40" i="41" s="1"/>
  <c r="GE40" i="41" s="1"/>
  <c r="BP38" i="27"/>
  <c r="BP37" i="27"/>
  <c r="GC42" i="41" s="1"/>
  <c r="GE42" i="41" s="1"/>
  <c r="M16" i="27"/>
  <c r="B16" i="27" s="1"/>
  <c r="M31" i="27"/>
  <c r="B31" i="27" s="1"/>
  <c r="M32" i="27"/>
  <c r="B32" i="27" s="1"/>
  <c r="M10" i="27"/>
  <c r="B10" i="27" s="1"/>
  <c r="M13" i="27"/>
  <c r="B13" i="27" s="1"/>
  <c r="M29" i="27"/>
  <c r="B29" i="27" s="1"/>
  <c r="M11" i="27"/>
  <c r="B11" i="27" s="1"/>
  <c r="M30" i="27"/>
  <c r="B30" i="27" s="1"/>
  <c r="AX40" i="27"/>
  <c r="M8" i="27"/>
  <c r="M26" i="27"/>
  <c r="B26" i="27" s="1"/>
  <c r="M28" i="27"/>
  <c r="B28" i="27" s="1"/>
  <c r="M33" i="27"/>
  <c r="B33" i="27" s="1"/>
  <c r="M25" i="27"/>
  <c r="B25" i="27" s="1"/>
  <c r="M14" i="27"/>
  <c r="B14" i="27" s="1"/>
  <c r="M24" i="27"/>
  <c r="B24" i="27" s="1"/>
  <c r="M23" i="27"/>
  <c r="B23" i="27" s="1"/>
  <c r="M34" i="27"/>
  <c r="B34" i="27" s="1"/>
  <c r="M20" i="27"/>
  <c r="B20" i="27" s="1"/>
  <c r="M19" i="27"/>
  <c r="B19" i="27" s="1"/>
  <c r="M18" i="27"/>
  <c r="B18" i="27" s="1"/>
  <c r="M9" i="27"/>
  <c r="B9" i="27" s="1"/>
  <c r="M17" i="27"/>
  <c r="B17" i="27" s="1"/>
  <c r="M27" i="27"/>
  <c r="B27" i="27" s="1"/>
  <c r="M15" i="27"/>
  <c r="B15" i="27" s="1"/>
  <c r="GE43" i="41" l="1"/>
  <c r="GE38" i="41"/>
  <c r="GE29" i="41"/>
  <c r="GE11" i="41"/>
  <c r="GC20" i="41"/>
  <c r="GE13" i="41"/>
  <c r="GC46" i="41"/>
  <c r="GD11" i="41"/>
  <c r="GC43" i="41"/>
  <c r="GC29" i="41"/>
  <c r="GC38" i="41"/>
  <c r="GD23" i="41"/>
  <c r="GD14" i="41"/>
  <c r="GD24" i="41"/>
  <c r="GD41" i="41"/>
  <c r="GD22" i="41"/>
  <c r="GD31" i="41"/>
  <c r="GD40" i="41"/>
  <c r="GD42" i="41"/>
  <c r="BP40" i="27"/>
  <c r="GD13" i="41"/>
  <c r="GD32" i="41"/>
  <c r="M37" i="27"/>
  <c r="B37" i="27" s="1"/>
  <c r="M38" i="27"/>
  <c r="B38" i="27" s="1"/>
  <c r="M35" i="27"/>
  <c r="B35" i="27" s="1"/>
  <c r="M36" i="27"/>
  <c r="B36" i="27" s="1"/>
  <c r="B8" i="27"/>
  <c r="GE46" i="41" l="1"/>
  <c r="GE20" i="41"/>
  <c r="GE45" i="41" s="1"/>
  <c r="GC45" i="41"/>
  <c r="GD46" i="41"/>
  <c r="GD38" i="41"/>
  <c r="GD29" i="41"/>
  <c r="GD43" i="41"/>
  <c r="GD20" i="41"/>
  <c r="GD45" i="41" l="1"/>
  <c r="K41" i="109" l="1"/>
  <c r="G41" i="109"/>
  <c r="CU5" i="41" l="1"/>
  <c r="CT5" i="41"/>
  <c r="CU9" i="41" l="1"/>
  <c r="CU10" i="41"/>
  <c r="CU7" i="41"/>
  <c r="CU8" i="41"/>
  <c r="CT11" i="41"/>
  <c r="CU6" i="41"/>
  <c r="CU11" i="41" l="1"/>
  <c r="CU45" i="41" s="1"/>
  <c r="CU46" i="41"/>
  <c r="CT20" i="41" l="1"/>
  <c r="CT29" i="41" l="1"/>
  <c r="CT38" i="41" l="1"/>
  <c r="CR46" i="41" l="1"/>
  <c r="CR45" i="41"/>
  <c r="CT46" i="41"/>
  <c r="CT43" i="41"/>
  <c r="CT45" i="41" s="1"/>
  <c r="M26" i="20" l="1"/>
  <c r="AB22" i="27" s="1"/>
  <c r="M25" i="20"/>
  <c r="O25" i="20" s="1"/>
  <c r="AB21" i="27"/>
  <c r="BI22" i="41" s="1"/>
  <c r="BI23" i="41" l="1"/>
  <c r="BI29" i="41" s="1"/>
  <c r="BI45" i="41" s="1"/>
  <c r="M22" i="27"/>
  <c r="B22" i="27" s="1"/>
  <c r="AB40" i="27"/>
  <c r="M2" i="20"/>
  <c r="O26" i="20"/>
  <c r="O57" i="20" s="1"/>
  <c r="BK22" i="41"/>
  <c r="M57" i="20"/>
  <c r="M21" i="27"/>
  <c r="BJ22" i="41"/>
  <c r="BI46" i="41" l="1"/>
  <c r="B21" i="27"/>
  <c r="M40" i="27"/>
  <c r="B40" i="27" s="1"/>
  <c r="BJ23" i="41"/>
  <c r="BJ29" i="41" s="1"/>
  <c r="BJ45" i="41" s="1"/>
  <c r="BK23" i="41"/>
  <c r="BK29" i="41" s="1"/>
  <c r="BK45" i="41" s="1"/>
  <c r="BK46" i="41" l="1"/>
  <c r="BJ46" i="41"/>
  <c r="D40" i="41"/>
  <c r="D9" i="41"/>
  <c r="AK14" i="86" s="1"/>
  <c r="AE14" i="86" s="1"/>
  <c r="D6" i="41"/>
  <c r="AK11" i="86" s="1"/>
  <c r="AE11" i="86" s="1"/>
  <c r="D8" i="41"/>
  <c r="AK13" i="86" s="1"/>
  <c r="AE13" i="86" s="1"/>
  <c r="D10" i="41"/>
  <c r="AK15" i="86" s="1"/>
  <c r="AE15" i="86" s="1"/>
  <c r="D7" i="41"/>
  <c r="AK12" i="86" s="1"/>
  <c r="AE12" i="86" s="1"/>
  <c r="D26" i="41"/>
  <c r="AK31" i="86" s="1"/>
  <c r="AE31" i="86" s="1"/>
  <c r="D24" i="41"/>
  <c r="AK29" i="86" s="1"/>
  <c r="AE29" i="86" s="1"/>
  <c r="D31" i="41"/>
  <c r="AK36" i="86" s="1"/>
  <c r="AE36" i="86" s="1"/>
  <c r="D41" i="41"/>
  <c r="AK46" i="86" s="1"/>
  <c r="AE46" i="86" s="1"/>
  <c r="D42" i="41"/>
  <c r="AK47" i="86" s="1"/>
  <c r="AE47" i="86" s="1"/>
  <c r="D13" i="41"/>
  <c r="D17" i="41"/>
  <c r="AK22" i="86" s="1"/>
  <c r="AE22" i="86" s="1"/>
  <c r="D16" i="41"/>
  <c r="AK21" i="86" s="1"/>
  <c r="AE21" i="86" s="1"/>
  <c r="D14" i="41"/>
  <c r="AK19" i="86" s="1"/>
  <c r="AE19" i="86" s="1"/>
  <c r="D15" i="41"/>
  <c r="AK20" i="86" s="1"/>
  <c r="AE20" i="86" s="1"/>
  <c r="D18" i="41"/>
  <c r="AK23" i="86" s="1"/>
  <c r="AE23" i="86" s="1"/>
  <c r="D19" i="41"/>
  <c r="AK24" i="86" s="1"/>
  <c r="AE24" i="86" s="1"/>
  <c r="D23" i="41"/>
  <c r="AK28" i="86" s="1"/>
  <c r="AE28" i="86" s="1"/>
  <c r="D25" i="41"/>
  <c r="AK30" i="86" s="1"/>
  <c r="AE30" i="86" s="1"/>
  <c r="D27" i="41"/>
  <c r="AK32" i="86" s="1"/>
  <c r="AE32" i="86" s="1"/>
  <c r="D28" i="41"/>
  <c r="AK33" i="86" s="1"/>
  <c r="AE33" i="86" s="1"/>
  <c r="D22" i="41"/>
  <c r="D37" i="41"/>
  <c r="AK42" i="86" s="1"/>
  <c r="AE42" i="86" s="1"/>
  <c r="D36" i="41"/>
  <c r="AK41" i="86" s="1"/>
  <c r="AE41" i="86" s="1"/>
  <c r="D35" i="41"/>
  <c r="AK40" i="86" s="1"/>
  <c r="AE40" i="86" s="1"/>
  <c r="D34" i="41"/>
  <c r="AK39" i="86" s="1"/>
  <c r="AE39" i="86" s="1"/>
  <c r="D32" i="41"/>
  <c r="AK37" i="86" s="1"/>
  <c r="AE37" i="86" s="1"/>
  <c r="D33" i="41"/>
  <c r="AK38" i="86" s="1"/>
  <c r="AE38" i="86" s="1"/>
  <c r="E41" i="41"/>
  <c r="AL46" i="86" s="1"/>
  <c r="E42" i="41"/>
  <c r="AL47" i="86" s="1"/>
  <c r="E34" i="41"/>
  <c r="AL39" i="86" s="1"/>
  <c r="E9" i="41"/>
  <c r="E8" i="41"/>
  <c r="E15" i="41"/>
  <c r="E36" i="41"/>
  <c r="AL41" i="86" s="1"/>
  <c r="E23" i="41"/>
  <c r="AL28" i="86" s="1"/>
  <c r="E16" i="41"/>
  <c r="AL21" i="86" s="1"/>
  <c r="E35" i="41"/>
  <c r="AL40" i="86" s="1"/>
  <c r="E10" i="41"/>
  <c r="E24" i="41"/>
  <c r="E32" i="41"/>
  <c r="E19" i="41"/>
  <c r="E14" i="41"/>
  <c r="E27" i="41"/>
  <c r="E33" i="41"/>
  <c r="E6" i="41"/>
  <c r="E28" i="41"/>
  <c r="E17" i="41"/>
  <c r="E25" i="41"/>
  <c r="E22" i="41"/>
  <c r="E37" i="41"/>
  <c r="E18" i="41"/>
  <c r="E7" i="41"/>
  <c r="E13" i="41"/>
  <c r="E26" i="41"/>
  <c r="E31" i="41"/>
  <c r="E40" i="41"/>
  <c r="G25" i="41" l="1"/>
  <c r="G13" i="41"/>
  <c r="G8" i="41"/>
  <c r="G9" i="41"/>
  <c r="F15" i="41"/>
  <c r="G10" i="41"/>
  <c r="G18" i="41"/>
  <c r="G32" i="41"/>
  <c r="F24" i="41"/>
  <c r="G28" i="41"/>
  <c r="G14" i="41"/>
  <c r="G26" i="41"/>
  <c r="D29" i="41"/>
  <c r="AK27" i="86"/>
  <c r="AE27" i="86" s="1"/>
  <c r="AE34" i="86" s="1"/>
  <c r="D20" i="41"/>
  <c r="D38" i="41"/>
  <c r="D43" i="41"/>
  <c r="AL15" i="86"/>
  <c r="AF15" i="86" s="1"/>
  <c r="AG15" i="86" s="1"/>
  <c r="AL30" i="86"/>
  <c r="AM30" i="86" s="1"/>
  <c r="AL33" i="86"/>
  <c r="AF33" i="86" s="1"/>
  <c r="AG33" i="86" s="1"/>
  <c r="AL23" i="86"/>
  <c r="AF23" i="86" s="1"/>
  <c r="AG23" i="86" s="1"/>
  <c r="F14" i="41"/>
  <c r="AM28" i="86"/>
  <c r="E43" i="41"/>
  <c r="AM40" i="86"/>
  <c r="F28" i="41"/>
  <c r="AL19" i="86"/>
  <c r="AM19" i="86" s="1"/>
  <c r="F10" i="41"/>
  <c r="G35" i="41"/>
  <c r="F40" i="41"/>
  <c r="E20" i="41"/>
  <c r="F18" i="41"/>
  <c r="F35" i="41"/>
  <c r="F23" i="41"/>
  <c r="F25" i="41"/>
  <c r="G23" i="41"/>
  <c r="E29" i="41"/>
  <c r="F42" i="41"/>
  <c r="AL12" i="86"/>
  <c r="G7" i="41"/>
  <c r="G6" i="41"/>
  <c r="AL11" i="86"/>
  <c r="F6" i="41"/>
  <c r="AM47" i="86"/>
  <c r="AF47" i="86"/>
  <c r="AG47" i="86" s="1"/>
  <c r="AE43" i="86"/>
  <c r="E38" i="41"/>
  <c r="G31" i="41"/>
  <c r="F31" i="41"/>
  <c r="G40" i="41"/>
  <c r="F26" i="41"/>
  <c r="F13" i="41"/>
  <c r="F7" i="41"/>
  <c r="AL27" i="86"/>
  <c r="F22" i="41"/>
  <c r="G22" i="41"/>
  <c r="E52" i="41"/>
  <c r="F27" i="41"/>
  <c r="G27" i="41"/>
  <c r="AL32" i="86"/>
  <c r="AL36" i="86"/>
  <c r="AL45" i="86"/>
  <c r="AL18" i="86"/>
  <c r="G33" i="41"/>
  <c r="AL38" i="86"/>
  <c r="F33" i="41"/>
  <c r="AF21" i="86"/>
  <c r="AG21" i="86" s="1"/>
  <c r="AM21" i="86"/>
  <c r="AM46" i="86"/>
  <c r="AF46" i="86"/>
  <c r="AG46" i="86" s="1"/>
  <c r="AL31" i="86"/>
  <c r="F37" i="41"/>
  <c r="G37" i="41"/>
  <c r="AL42" i="86"/>
  <c r="G17" i="41"/>
  <c r="AL22" i="86"/>
  <c r="F17" i="41"/>
  <c r="G19" i="41"/>
  <c r="AL24" i="86"/>
  <c r="F19" i="41"/>
  <c r="AM41" i="86"/>
  <c r="AF41" i="86"/>
  <c r="AG41" i="86" s="1"/>
  <c r="AM39" i="86"/>
  <c r="AF39" i="86"/>
  <c r="AG39" i="86" s="1"/>
  <c r="F32" i="41"/>
  <c r="AL29" i="86"/>
  <c r="AF40" i="86"/>
  <c r="AG40" i="86" s="1"/>
  <c r="F16" i="41"/>
  <c r="F36" i="41"/>
  <c r="AL20" i="86"/>
  <c r="G15" i="41"/>
  <c r="AL13" i="86"/>
  <c r="AL14" i="86"/>
  <c r="G34" i="41"/>
  <c r="G24" i="41"/>
  <c r="F41" i="41"/>
  <c r="AK18" i="86"/>
  <c r="G16" i="41"/>
  <c r="G36" i="41"/>
  <c r="G41" i="41"/>
  <c r="AK45" i="86"/>
  <c r="G42" i="41"/>
  <c r="AL37" i="86"/>
  <c r="AF28" i="86"/>
  <c r="AG28" i="86" s="1"/>
  <c r="F8" i="41"/>
  <c r="F9" i="41"/>
  <c r="F34" i="41"/>
  <c r="AK43" i="86"/>
  <c r="AK34" i="86" l="1"/>
  <c r="AM33" i="86"/>
  <c r="AM15" i="86"/>
  <c r="AF19" i="86"/>
  <c r="AG19" i="86" s="1"/>
  <c r="AM23" i="86"/>
  <c r="AF30" i="86"/>
  <c r="AG30" i="86" s="1"/>
  <c r="F43" i="41"/>
  <c r="F29" i="41"/>
  <c r="G20" i="41"/>
  <c r="AM37" i="86"/>
  <c r="AF37" i="86"/>
  <c r="AG37" i="86" s="1"/>
  <c r="AM14" i="86"/>
  <c r="AF14" i="86"/>
  <c r="AG14" i="86" s="1"/>
  <c r="AM31" i="86"/>
  <c r="AF31" i="86"/>
  <c r="AG31" i="86" s="1"/>
  <c r="AF38" i="86"/>
  <c r="AG38" i="86" s="1"/>
  <c r="AM38" i="86"/>
  <c r="AF36" i="86"/>
  <c r="AL43" i="86"/>
  <c r="AM36" i="86"/>
  <c r="AM32" i="86"/>
  <c r="AF32" i="86"/>
  <c r="AG32" i="86" s="1"/>
  <c r="G29" i="41"/>
  <c r="F20" i="41"/>
  <c r="F38" i="41"/>
  <c r="AM12" i="86"/>
  <c r="AF12" i="86"/>
  <c r="AG12" i="86" s="1"/>
  <c r="AF13" i="86"/>
  <c r="AG13" i="86" s="1"/>
  <c r="AM13" i="86"/>
  <c r="G38" i="41"/>
  <c r="AE45" i="86"/>
  <c r="AK48" i="86"/>
  <c r="AE18" i="86"/>
  <c r="AE25" i="86" s="1"/>
  <c r="AK25" i="86"/>
  <c r="AM24" i="86"/>
  <c r="AF24" i="86"/>
  <c r="AG24" i="86" s="1"/>
  <c r="AM18" i="86"/>
  <c r="AL25" i="86"/>
  <c r="AF18" i="86"/>
  <c r="AL34" i="86"/>
  <c r="AM27" i="86"/>
  <c r="AF27" i="86"/>
  <c r="G43" i="41"/>
  <c r="AM20" i="86"/>
  <c r="AF20" i="86"/>
  <c r="AG20" i="86" s="1"/>
  <c r="AF29" i="86"/>
  <c r="AG29" i="86" s="1"/>
  <c r="AM29" i="86"/>
  <c r="AM22" i="86"/>
  <c r="AF22" i="86"/>
  <c r="AG22" i="86" s="1"/>
  <c r="AM42" i="86"/>
  <c r="AF42" i="86"/>
  <c r="AG42" i="86" s="1"/>
  <c r="AF45" i="86"/>
  <c r="AM45" i="86"/>
  <c r="AL48" i="86"/>
  <c r="E53" i="41"/>
  <c r="AF11" i="86"/>
  <c r="AG11" i="86" s="1"/>
  <c r="AM11" i="86"/>
  <c r="AM48" i="86" l="1"/>
  <c r="AM34" i="86"/>
  <c r="AM25" i="86"/>
  <c r="AF48" i="86"/>
  <c r="AG45" i="86"/>
  <c r="AE48" i="86"/>
  <c r="AF43" i="86"/>
  <c r="AG36" i="86"/>
  <c r="AG43" i="86" s="1"/>
  <c r="AG18" i="86"/>
  <c r="AG25" i="86" s="1"/>
  <c r="AF25" i="86"/>
  <c r="E54" i="41"/>
  <c r="AF34" i="86"/>
  <c r="AG27" i="86"/>
  <c r="AG34" i="86" s="1"/>
  <c r="AM43" i="86"/>
  <c r="AG48" i="86" l="1"/>
  <c r="E55" i="41"/>
  <c r="E56" i="41" l="1"/>
  <c r="FI46" i="41" l="1"/>
  <c r="E5" i="41"/>
  <c r="E11" i="41" l="1"/>
  <c r="E46" i="41"/>
  <c r="AL10" i="86"/>
  <c r="E45" i="41" l="1"/>
  <c r="I52" i="41"/>
  <c r="AF10" i="86"/>
  <c r="AL16" i="86"/>
  <c r="AL53" i="86" s="1"/>
  <c r="AL54" i="86"/>
  <c r="AF16" i="86" l="1"/>
  <c r="AF53" i="86" s="1"/>
  <c r="AF54" i="86"/>
  <c r="I53" i="41"/>
  <c r="I54" i="41" l="1"/>
  <c r="I55" i="41" s="1"/>
  <c r="FJ5" i="41" l="1"/>
  <c r="FJ46" i="41" s="1"/>
  <c r="FJ11" i="41" l="1"/>
  <c r="FJ45" i="41" s="1"/>
  <c r="CJ46" i="41" l="1"/>
  <c r="CM5" i="41"/>
  <c r="CM46" i="41" s="1"/>
  <c r="CL5" i="41"/>
  <c r="CL11" i="41" s="1"/>
  <c r="CL45" i="41" s="1"/>
  <c r="CJ11" i="41"/>
  <c r="CJ45" i="41" s="1"/>
  <c r="D5" i="41"/>
  <c r="F5" i="41" s="1"/>
  <c r="CM11" i="41" l="1"/>
  <c r="CM45" i="41" s="1"/>
  <c r="F11" i="41"/>
  <c r="F45" i="41" s="1"/>
  <c r="F46" i="41"/>
  <c r="G5" i="41"/>
  <c r="AK10" i="86"/>
  <c r="D46" i="41"/>
  <c r="CL46" i="41"/>
  <c r="D11" i="41"/>
  <c r="G11" i="41" l="1"/>
  <c r="G45" i="41" s="1"/>
  <c r="G46" i="41"/>
  <c r="H52" i="41"/>
  <c r="D52" i="41"/>
  <c r="D45" i="41"/>
  <c r="AK54" i="86"/>
  <c r="AM10" i="86"/>
  <c r="AE10" i="86"/>
  <c r="AK16" i="86"/>
  <c r="AK53" i="86" s="1"/>
  <c r="H53" i="41" l="1"/>
  <c r="J52" i="41"/>
  <c r="K52" i="41"/>
  <c r="AG10" i="86"/>
  <c r="AE54" i="86"/>
  <c r="AE16" i="86"/>
  <c r="AE53" i="86" s="1"/>
  <c r="AM54" i="86"/>
  <c r="AM16" i="86"/>
  <c r="AM53" i="86" s="1"/>
  <c r="D53" i="41"/>
  <c r="G52" i="41"/>
  <c r="F52" i="41"/>
  <c r="F53" i="41" l="1"/>
  <c r="D54" i="41"/>
  <c r="G53" i="41"/>
  <c r="AG16" i="86"/>
  <c r="AG53" i="86" s="1"/>
  <c r="AG54" i="86"/>
  <c r="K53" i="41"/>
  <c r="J53" i="41"/>
  <c r="H54" i="41"/>
  <c r="H55" i="41" s="1"/>
  <c r="K54" i="41" l="1"/>
  <c r="J54" i="41"/>
  <c r="D55" i="41"/>
  <c r="G54" i="41"/>
  <c r="F54" i="41"/>
  <c r="G55" i="41" l="1"/>
  <c r="F55" i="41"/>
  <c r="D56" i="41"/>
  <c r="K55" i="41"/>
  <c r="J55" i="41"/>
  <c r="G56" i="41" l="1"/>
  <c r="F56" i="4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<sst xmlns="http://schemas.openxmlformats.org/spreadsheetml/2006/main" count="3144" uniqueCount="482">
  <si>
    <t>SALES ORDER</t>
  </si>
  <si>
    <t>Week</t>
  </si>
  <si>
    <t>DATE</t>
  </si>
  <si>
    <t>TOTAL</t>
  </si>
  <si>
    <t>FOB SETU-AAE</t>
  </si>
  <si>
    <t>FOB SETU- SIDO</t>
  </si>
  <si>
    <t>FOB SETU - GIG</t>
  </si>
  <si>
    <t>FOB SETU - SALMAH</t>
  </si>
  <si>
    <t>FOB SETU - NNE</t>
  </si>
  <si>
    <t>FOB SETU - GAS</t>
  </si>
  <si>
    <t>FOB SETU -SBE</t>
  </si>
  <si>
    <t>FOB SETU -DAMASINDO</t>
  </si>
  <si>
    <t>FOB SETU-LARAS</t>
  </si>
  <si>
    <t>FOB SETU-KIRANA</t>
  </si>
  <si>
    <t>FOB KHT-APE</t>
  </si>
  <si>
    <t>FOB KHT - JPEN</t>
  </si>
  <si>
    <t>FOB KHT - Laras</t>
  </si>
  <si>
    <t>FOB KHT - ANAGATA</t>
  </si>
  <si>
    <t>Sub Total</t>
  </si>
  <si>
    <t>Total</t>
  </si>
  <si>
    <t>Difference</t>
  </si>
  <si>
    <t>CLIN</t>
  </si>
  <si>
    <t>MKG</t>
  </si>
  <si>
    <t>STM</t>
  </si>
  <si>
    <t>OAJ</t>
  </si>
  <si>
    <t>NNI</t>
  </si>
  <si>
    <t>SHB</t>
  </si>
  <si>
    <t>GTL</t>
  </si>
  <si>
    <t>TWK</t>
  </si>
  <si>
    <t>BYC</t>
  </si>
  <si>
    <t>GF RANCA</t>
  </si>
  <si>
    <t>SMA</t>
  </si>
  <si>
    <t>UMI</t>
  </si>
  <si>
    <t>HLI</t>
  </si>
  <si>
    <t>CERES</t>
  </si>
  <si>
    <t>DIC</t>
  </si>
  <si>
    <t>KSN</t>
  </si>
  <si>
    <t>ADP</t>
  </si>
  <si>
    <t>ALT (KSO MASAMI)</t>
  </si>
  <si>
    <t>IDP (KSO AAE)</t>
  </si>
  <si>
    <t>PSD (KSO WIRA)</t>
  </si>
  <si>
    <t>WINGLOK (KSO EBM)</t>
  </si>
  <si>
    <t>CISF (KSO RRS)</t>
  </si>
  <si>
    <t>KGM (KSO RRS)</t>
  </si>
  <si>
    <t>PUJ - LUBRICANT</t>
  </si>
  <si>
    <t>TORA 1  (KSO EKA)</t>
  </si>
  <si>
    <t>TORA 2 HF (KSO EKA)</t>
  </si>
  <si>
    <t>TORA 3 IC (KSO EKA)</t>
  </si>
  <si>
    <t>CALBEE (KSO BMI)</t>
  </si>
  <si>
    <t>IP</t>
  </si>
  <si>
    <t>BEM</t>
  </si>
  <si>
    <t>AMI</t>
  </si>
  <si>
    <t>KA</t>
  </si>
  <si>
    <t>KTN</t>
  </si>
  <si>
    <t>NIAGA GARAM</t>
  </si>
  <si>
    <t>PCI 84</t>
  </si>
  <si>
    <t>PCI MENGGER</t>
  </si>
  <si>
    <t>INDOFOOD</t>
  </si>
  <si>
    <t>HCI</t>
  </si>
  <si>
    <t>ASAHIMAS</t>
  </si>
  <si>
    <t>ABC KOGEN</t>
  </si>
  <si>
    <t>TONGJI ( KSO GAS)</t>
  </si>
  <si>
    <t>CITYMALL GARUT</t>
  </si>
  <si>
    <t>PERHUTANI (KSO PTGN)</t>
  </si>
  <si>
    <t>PA</t>
  </si>
  <si>
    <t>RPI</t>
  </si>
  <si>
    <t>RB</t>
  </si>
  <si>
    <t>GF ATOM</t>
  </si>
  <si>
    <t>GF KULIT</t>
  </si>
  <si>
    <t>HSK (KSO GAS)</t>
  </si>
  <si>
    <t>SDM</t>
  </si>
  <si>
    <t>CCS</t>
  </si>
  <si>
    <t>JARGAS</t>
  </si>
  <si>
    <t>SBI</t>
  </si>
  <si>
    <t>SP GLOBAL</t>
  </si>
  <si>
    <t>5. Penyesuaian volume MS SETU, kuota Torabika IC di tambahkan ke Torabika Cikupa mulai April 2025</t>
  </si>
  <si>
    <t>6. Pengurangan volume MS SETU PT Ceres, customer off mulai 22 April 2025</t>
  </si>
  <si>
    <t>SALES ORDER GAS</t>
  </si>
  <si>
    <t>MS SETU</t>
  </si>
  <si>
    <t>MS KHT</t>
  </si>
  <si>
    <t>MS BLORA</t>
  </si>
  <si>
    <t>MS BITUNG</t>
  </si>
  <si>
    <t>MS ZEBRA</t>
  </si>
  <si>
    <t>MS TAMBAKLOROK</t>
  </si>
  <si>
    <t>MS SAG</t>
  </si>
  <si>
    <t>MS SADANG</t>
  </si>
  <si>
    <t>Daily Sales</t>
  </si>
  <si>
    <t>DAY</t>
  </si>
  <si>
    <t>TARGET</t>
  </si>
  <si>
    <t>ACTUAL</t>
  </si>
  <si>
    <t>SELISIH</t>
  </si>
  <si>
    <t>PERSENTASE</t>
  </si>
  <si>
    <t>MONTHLY  SALES</t>
  </si>
  <si>
    <t>Target</t>
  </si>
  <si>
    <t>Actual</t>
  </si>
  <si>
    <t>Selisih</t>
  </si>
  <si>
    <t>Persentase</t>
  </si>
  <si>
    <t>Summary Gas</t>
  </si>
  <si>
    <t>SO MS</t>
  </si>
  <si>
    <t>SUMMARY FOB</t>
  </si>
  <si>
    <t>SUMMARY SALES</t>
  </si>
  <si>
    <t>SERAPAN GAS MS</t>
  </si>
  <si>
    <t>SALES</t>
  </si>
  <si>
    <t>Total Serapan Gas</t>
  </si>
  <si>
    <t>Total sales</t>
  </si>
  <si>
    <t>SALES FOB</t>
  </si>
  <si>
    <t>SALES NON FOB</t>
  </si>
  <si>
    <t>FOB</t>
  </si>
  <si>
    <t>No</t>
  </si>
  <si>
    <t>Tanggal</t>
  </si>
  <si>
    <t xml:space="preserve"> SELISIH TOTAL Volume SM3</t>
  </si>
  <si>
    <t>TOTAL SETU</t>
  </si>
  <si>
    <t>TOTAL KHT</t>
  </si>
  <si>
    <t>TOTAL BLORA</t>
  </si>
  <si>
    <t>Rata-rata perhari</t>
  </si>
  <si>
    <t>Summary Sales</t>
  </si>
  <si>
    <t>TANGGAL</t>
  </si>
  <si>
    <t>% SALES/GAS</t>
  </si>
  <si>
    <t>PENGAMBILAN GAS SM3</t>
  </si>
  <si>
    <t>Total GAS</t>
  </si>
  <si>
    <t>SETU</t>
  </si>
  <si>
    <t>KHT</t>
  </si>
  <si>
    <t>BLORA</t>
  </si>
  <si>
    <t>MS TAMBAK LOROK</t>
  </si>
  <si>
    <t>GAGAS SADANG</t>
  </si>
  <si>
    <t>TOTAL SALES</t>
  </si>
  <si>
    <t>UJL (KSO CIPTA)</t>
  </si>
  <si>
    <t>TOYOBO (KSO INEKO)</t>
  </si>
  <si>
    <t>Pemakaian Gas</t>
  </si>
  <si>
    <t>Aliya Digital</t>
  </si>
  <si>
    <t>SUMMARY</t>
  </si>
  <si>
    <t>Maks. Flow</t>
  </si>
  <si>
    <t>Start</t>
  </si>
  <si>
    <t>Finish</t>
  </si>
  <si>
    <t>Lama Pemakaian</t>
  </si>
  <si>
    <t>EVC</t>
  </si>
  <si>
    <t>Volume SM3</t>
  </si>
  <si>
    <t>Flow perjam</t>
  </si>
  <si>
    <t>Keterangan</t>
  </si>
  <si>
    <t>Jam</t>
  </si>
  <si>
    <t>ALIYA DIGITAL PRINTING</t>
  </si>
  <si>
    <t>Off</t>
  </si>
  <si>
    <t>KSN MAJALENGKA</t>
  </si>
  <si>
    <t>PT. HLI</t>
  </si>
  <si>
    <t>PT. DIC</t>
  </si>
  <si>
    <t>PT CIPTA LESTARI IDEA NUSA (BATIK)</t>
  </si>
  <si>
    <t>TAWAKAL CATTERING</t>
  </si>
  <si>
    <t>PT. SHB</t>
  </si>
  <si>
    <t>PT STM</t>
  </si>
  <si>
    <t>PT. ATEJA</t>
  </si>
  <si>
    <t>PT. KTN</t>
  </si>
  <si>
    <t>PT. ULTRAJAYA MILK INDUSTRIES</t>
  </si>
  <si>
    <t>OFF</t>
  </si>
  <si>
    <t>PT. PCI MENGGER</t>
  </si>
  <si>
    <t>PT. PCI 84</t>
  </si>
  <si>
    <t>PT. SARI MURNI (MOMOGI)</t>
  </si>
  <si>
    <t>PT.ALUMINIUM</t>
  </si>
  <si>
    <t>Bulan December 2023</t>
  </si>
  <si>
    <t>KALBEE WINGS FOOS</t>
  </si>
  <si>
    <t>PT CEDEA</t>
  </si>
  <si>
    <t>NO TS</t>
  </si>
  <si>
    <t>NO.DO RCE</t>
  </si>
  <si>
    <t>Tanggal DO</t>
  </si>
  <si>
    <t>MS</t>
  </si>
  <si>
    <t>Pemakaian</t>
  </si>
  <si>
    <t>KETERANGAN</t>
  </si>
  <si>
    <t>Pressure</t>
  </si>
  <si>
    <t>PT INDO PACIFIC TEXTILE</t>
  </si>
  <si>
    <t>PT. HCI (HONG CHUAN Indonesia)</t>
  </si>
  <si>
    <t>PT, PERTAMINALUBRICANT</t>
  </si>
  <si>
    <t>PT KARISMA</t>
  </si>
  <si>
    <t>PT KBRU</t>
  </si>
  <si>
    <t>ANUGERAH BOGA PRIMA</t>
  </si>
  <si>
    <t>FAKTOR KONVERSI</t>
  </si>
  <si>
    <t>PT BYC INDONESIA</t>
  </si>
  <si>
    <t>PT NEWTREND</t>
  </si>
  <si>
    <t>TURBIN METER</t>
  </si>
  <si>
    <t>koefisien</t>
  </si>
  <si>
    <t>Volume SM3 (volume konversi)</t>
  </si>
  <si>
    <t>PT MKG</t>
  </si>
  <si>
    <t>PT GALVANIS TRI LESTARI</t>
  </si>
  <si>
    <t>PT OPTIMA ADHI JAYA</t>
  </si>
  <si>
    <t>PT. PERKASA ALOY</t>
  </si>
  <si>
    <t>CIBADAK INDAH SARI FARM</t>
  </si>
  <si>
    <t>EBM</t>
  </si>
  <si>
    <t>NIAGAGARAM</t>
  </si>
  <si>
    <t>PT. KSN-M</t>
  </si>
  <si>
    <t>PT. TOMIMOTO</t>
  </si>
  <si>
    <t>PT. Tongtji</t>
  </si>
  <si>
    <t>Kalbio Global Medika</t>
  </si>
  <si>
    <t>NO DO</t>
  </si>
  <si>
    <t>NO.TS</t>
  </si>
  <si>
    <t>PRESS</t>
  </si>
  <si>
    <t>TEMP</t>
  </si>
  <si>
    <t>AWAL</t>
  </si>
  <si>
    <t>AKHIR</t>
  </si>
  <si>
    <t>TS-2</t>
  </si>
  <si>
    <t>CITYMALL</t>
  </si>
  <si>
    <r>
      <rPr>
        <b/>
        <sz val="12"/>
        <color rgb="FF0070C0"/>
        <rFont val="Calibri"/>
        <family val="2"/>
      </rPr>
      <t>Konversi Nm</t>
    </r>
    <r>
      <rPr>
        <b/>
        <vertAlign val="superscript"/>
        <sz val="12"/>
        <color rgb="FF0070C0"/>
        <rFont val="Calibri"/>
        <family val="2"/>
      </rPr>
      <t>3</t>
    </r>
    <r>
      <rPr>
        <b/>
        <sz val="12"/>
        <color rgb="FF0070C0"/>
        <rFont val="Calibri"/>
        <family val="2"/>
      </rPr>
      <t xml:space="preserve"> 
ke Sm</t>
    </r>
    <r>
      <rPr>
        <b/>
        <vertAlign val="superscript"/>
        <sz val="12"/>
        <color rgb="FF0070C0"/>
        <rFont val="Calibri"/>
        <family val="2"/>
      </rPr>
      <t>3</t>
    </r>
  </si>
  <si>
    <t>PESONA SQUARE DEPOK</t>
  </si>
  <si>
    <t>PT. SIDO MUNCUL</t>
  </si>
  <si>
    <t>.</t>
  </si>
  <si>
    <t>PT. BRTK</t>
  </si>
  <si>
    <t>PT. Sango Ceramic Indonesia</t>
  </si>
  <si>
    <t>PT. JARGAS</t>
  </si>
  <si>
    <t>PT. SBI</t>
  </si>
  <si>
    <t>HSK</t>
  </si>
  <si>
    <t>PT. CCS</t>
  </si>
  <si>
    <t>PT. RAJA BESI</t>
  </si>
  <si>
    <t>NO.DO</t>
  </si>
  <si>
    <t>Awal</t>
  </si>
  <si>
    <t>Ahhir (v disp filling)</t>
  </si>
  <si>
    <t>Volume</t>
  </si>
  <si>
    <t>PT IAMI</t>
  </si>
  <si>
    <t>PT INDONEPTUNE</t>
  </si>
  <si>
    <t>press</t>
  </si>
  <si>
    <t>temp</t>
  </si>
  <si>
    <t>PT CIPTA - Unitama Jaya Lestari</t>
  </si>
  <si>
    <t>Press</t>
  </si>
  <si>
    <t>Temp</t>
  </si>
  <si>
    <t>Pemakaian GTM</t>
  </si>
  <si>
    <t>PT. ALTINEX</t>
  </si>
  <si>
    <t>Total pemakaian</t>
  </si>
  <si>
    <t>NO</t>
  </si>
  <si>
    <t xml:space="preserve">TGL </t>
  </si>
  <si>
    <t>No. TS</t>
  </si>
  <si>
    <t>Flow per jam</t>
  </si>
  <si>
    <t>start</t>
  </si>
  <si>
    <t>Stop</t>
  </si>
  <si>
    <t>PT. GFI ATOM (JES)</t>
  </si>
  <si>
    <t>No DO</t>
  </si>
  <si>
    <t>VOLUME DISPENSER</t>
  </si>
  <si>
    <t>selisih volume (dispenser VS EVC)</t>
  </si>
  <si>
    <t>persentase</t>
  </si>
  <si>
    <t>PT. SURYA PAMENANG (JES)</t>
  </si>
  <si>
    <t>PT. GARUDA FOOD ATOM</t>
  </si>
  <si>
    <t>PT. GARUDA FOOD KULIT</t>
  </si>
  <si>
    <t>PT. GARUDA FOOD ATOM (JES)</t>
  </si>
  <si>
    <t>PT. GFI RANCAEKEK</t>
  </si>
  <si>
    <t>PT BUMI DUTA PERSADA</t>
  </si>
  <si>
    <t>AMP BDP</t>
  </si>
  <si>
    <t>PERHUTANI</t>
  </si>
  <si>
    <t>PT. GFI RANCAEKEK 2</t>
  </si>
  <si>
    <t>PT TORABIKA HF</t>
  </si>
  <si>
    <t>Asal MS</t>
  </si>
  <si>
    <t>PT TORABIKA IC</t>
  </si>
  <si>
    <t>PT TORABIKA CIKUPA</t>
  </si>
  <si>
    <t>PT SWS</t>
  </si>
  <si>
    <t>ASAL MS</t>
  </si>
  <si>
    <t>PT TOYOBO</t>
  </si>
  <si>
    <t>PT. SIDOGAS</t>
  </si>
  <si>
    <t>PT, MADUSARI</t>
  </si>
  <si>
    <t>PAI</t>
  </si>
  <si>
    <t xml:space="preserve">KEBUTUHAN GAS </t>
  </si>
  <si>
    <t>KUOTA GAS</t>
  </si>
  <si>
    <t>KEBUTUHAN GAS</t>
  </si>
  <si>
    <t>JABAR</t>
  </si>
  <si>
    <t>JATENG</t>
  </si>
  <si>
    <t>JATIM</t>
  </si>
  <si>
    <t>Sun</t>
  </si>
  <si>
    <t>Mon</t>
  </si>
  <si>
    <t>Tue</t>
  </si>
  <si>
    <t>Wed</t>
  </si>
  <si>
    <t>Thu</t>
  </si>
  <si>
    <t>Fri</t>
  </si>
  <si>
    <t>Sat</t>
  </si>
  <si>
    <t>WEEKLY SALES</t>
  </si>
  <si>
    <t>PT PENTAWIRA</t>
  </si>
  <si>
    <t>PT. KSN RANCAEKEK</t>
  </si>
  <si>
    <t>KSN RANCA</t>
  </si>
  <si>
    <t>PENTAWIRA (KSO REN)</t>
  </si>
  <si>
    <t>Bulan June 2026</t>
  </si>
  <si>
    <t>BAGS</t>
  </si>
  <si>
    <t>MS RCE WUNUT</t>
  </si>
  <si>
    <t>Greenpulse</t>
  </si>
  <si>
    <t>DJARUM</t>
  </si>
  <si>
    <t>TS-0044</t>
  </si>
  <si>
    <t>TS-0043</t>
  </si>
  <si>
    <t>TS-1</t>
  </si>
  <si>
    <t>PT GREENPULSE</t>
  </si>
  <si>
    <t>GREENPULSE</t>
  </si>
  <si>
    <t>TS-11</t>
  </si>
  <si>
    <t>PT. DJARUM</t>
  </si>
  <si>
    <t>TS-3</t>
  </si>
  <si>
    <t>TS-026</t>
  </si>
  <si>
    <t>MS BaGS</t>
  </si>
  <si>
    <t>SELISIH GAS JABAR</t>
  </si>
  <si>
    <t>SELISIH GAS TOTAL</t>
  </si>
  <si>
    <t>TS-6</t>
  </si>
  <si>
    <t>TS-045</t>
  </si>
  <si>
    <t>TS-14</t>
  </si>
  <si>
    <t>RCE-2026-100970</t>
  </si>
  <si>
    <t>RCE-2026-101003</t>
  </si>
  <si>
    <t>RCE-2026-101022</t>
  </si>
  <si>
    <t>RCE-2026-100997</t>
  </si>
  <si>
    <t>RCE-2026-100998</t>
  </si>
  <si>
    <t>RCE-2026-101020</t>
  </si>
  <si>
    <t>TS-018</t>
  </si>
  <si>
    <t>RCE-2026-101017</t>
  </si>
  <si>
    <t>RCE-2026-101040</t>
  </si>
  <si>
    <t>RCE-2026-101054</t>
  </si>
  <si>
    <t>TS-0056</t>
  </si>
  <si>
    <t>TS-0055</t>
  </si>
  <si>
    <t>RCE-2026-101046</t>
  </si>
  <si>
    <t>TS-13</t>
  </si>
  <si>
    <t>PT KIMIA FARMA</t>
  </si>
  <si>
    <t>KF</t>
  </si>
  <si>
    <t>RCE-2026-101063</t>
  </si>
  <si>
    <t>TS-034</t>
  </si>
  <si>
    <t>RCE-2026-100965</t>
  </si>
  <si>
    <t>RCE-2026-101025A</t>
  </si>
  <si>
    <t>RCE-2026-101086</t>
  </si>
  <si>
    <t>RCE-2026-101075</t>
  </si>
  <si>
    <t>TS-046</t>
  </si>
  <si>
    <t>RCE-2026-101069</t>
  </si>
  <si>
    <t>RCE-2026-101091A</t>
  </si>
  <si>
    <t>TS-9</t>
  </si>
  <si>
    <t>RCE-2026-101082A</t>
  </si>
  <si>
    <t>RCE-2026-101113</t>
  </si>
  <si>
    <t>RCE-2026-101096</t>
  </si>
  <si>
    <t>RCE-2026-101114</t>
  </si>
  <si>
    <t>TS-016</t>
  </si>
  <si>
    <t>RCE-2026-101135</t>
  </si>
  <si>
    <t>TS-8</t>
  </si>
  <si>
    <t>TS-029</t>
  </si>
  <si>
    <t>RCE-2026-101136</t>
  </si>
  <si>
    <t>RCE-2026-101117</t>
  </si>
  <si>
    <t>RCE-2026-101130</t>
  </si>
  <si>
    <t>RCE-2026-101144</t>
  </si>
  <si>
    <t>RCE-2026-101159</t>
  </si>
  <si>
    <t>TS-024</t>
  </si>
  <si>
    <t>RCE-2026-101162</t>
  </si>
  <si>
    <t>RCE-2026-101177</t>
  </si>
  <si>
    <t>RCE-2026-101181</t>
  </si>
  <si>
    <t>RCE-2026-101205</t>
  </si>
  <si>
    <t>RCE-2026-101223</t>
  </si>
  <si>
    <t>TS-4</t>
  </si>
  <si>
    <t>RCE-2026-101207</t>
  </si>
  <si>
    <t>RCE-2026-101173A</t>
  </si>
  <si>
    <t>RCE-2026-101251</t>
  </si>
  <si>
    <t>RCE-2026-101252</t>
  </si>
  <si>
    <t>RCE-2026-101263</t>
  </si>
  <si>
    <t>TS-011</t>
  </si>
  <si>
    <t>RCE-2026-101209A</t>
  </si>
  <si>
    <t>RCE-2026-101259</t>
  </si>
  <si>
    <t>pemakaian kecil/start/stop</t>
  </si>
  <si>
    <t>pemakaian kecil</t>
  </si>
  <si>
    <t>stop bahan baku belum datang</t>
  </si>
  <si>
    <t>pemakaian kecil 1 line</t>
  </si>
  <si>
    <t>off, pemakaian kecil</t>
  </si>
  <si>
    <t>gantian dengan 3 vendor lain</t>
  </si>
  <si>
    <t>RCE-2026-101267</t>
  </si>
  <si>
    <t>RCE-2026-101301</t>
  </si>
  <si>
    <t>RCE-2026-101284</t>
  </si>
  <si>
    <t>RCE-2026-101296</t>
  </si>
  <si>
    <t>TS-020</t>
  </si>
  <si>
    <t>RCE-2026-101282</t>
  </si>
  <si>
    <t>RCE-2026-101329</t>
  </si>
  <si>
    <t>RCE-2026-101314</t>
  </si>
  <si>
    <t>RCE-2026-101323</t>
  </si>
  <si>
    <t>TS-05</t>
  </si>
  <si>
    <t>RCE-2026-101297</t>
  </si>
  <si>
    <t>RCE-2026-101335</t>
  </si>
  <si>
    <t>RCE-2026-101344</t>
  </si>
  <si>
    <t>RCE-2026-101350</t>
  </si>
  <si>
    <t>RCE-2026-101351</t>
  </si>
  <si>
    <t>TS-033</t>
  </si>
  <si>
    <t>TS-02</t>
  </si>
  <si>
    <t>RCE-2026-101363A</t>
  </si>
  <si>
    <t>RCE-2026-101380</t>
  </si>
  <si>
    <t>RCE-2026-101404</t>
  </si>
  <si>
    <t>TS-12</t>
  </si>
  <si>
    <t>OFF pukul 03:00</t>
  </si>
  <si>
    <t>RCE-2026-101381</t>
  </si>
  <si>
    <t>RCE-2026-101394</t>
  </si>
  <si>
    <t>TS-04</t>
  </si>
  <si>
    <t>RCE-2026-101370A</t>
  </si>
  <si>
    <t>RCE-2026-101400A</t>
  </si>
  <si>
    <t>PT. SURYA PAMENANG (GGE)</t>
  </si>
  <si>
    <t>RCE-2026-101423</t>
  </si>
  <si>
    <t>RCE-2026-101407</t>
  </si>
  <si>
    <t>TS-023</t>
  </si>
  <si>
    <t>RCE-2026-101408</t>
  </si>
  <si>
    <t>RCE-2026-101435</t>
  </si>
  <si>
    <t>RCE-2026-101444</t>
  </si>
  <si>
    <t>TS-052</t>
  </si>
  <si>
    <t>Tidak ada pemakaian</t>
  </si>
  <si>
    <t>RCE-2026-101455A</t>
  </si>
  <si>
    <t>Manuver dari KF</t>
  </si>
  <si>
    <t>TS-014</t>
  </si>
  <si>
    <t>RCE-2026-101470</t>
  </si>
  <si>
    <t>RCE-2026-101297A</t>
  </si>
  <si>
    <t>RCE-2026-101459</t>
  </si>
  <si>
    <t>RCE-2026-101491</t>
  </si>
  <si>
    <t>RCE-2026-101490</t>
  </si>
  <si>
    <t>RCE-2026-101493</t>
  </si>
  <si>
    <t>RCE-2026-101515</t>
  </si>
  <si>
    <t>RCE-2026-101443B</t>
  </si>
  <si>
    <t>RCE-2026-101510</t>
  </si>
  <si>
    <t>RCE-2026-101525A</t>
  </si>
  <si>
    <t>TS-013</t>
  </si>
  <si>
    <t>TS-015</t>
  </si>
  <si>
    <t>RCE-2026-101513</t>
  </si>
  <si>
    <t>RCE-2026-101530A</t>
  </si>
  <si>
    <t>Gas In</t>
  </si>
  <si>
    <t>Concord</t>
  </si>
  <si>
    <t>CONCORD</t>
  </si>
  <si>
    <t>PT. CONCORD</t>
  </si>
  <si>
    <t>Belum Gas In</t>
  </si>
  <si>
    <t>RCE-2026-101561</t>
  </si>
  <si>
    <t>RCE-2026-101538</t>
  </si>
  <si>
    <t>RCE-2026-101565</t>
  </si>
  <si>
    <t>TS-028</t>
  </si>
  <si>
    <t>RCE-2026-101540</t>
  </si>
  <si>
    <t>RCE-2026-101553</t>
  </si>
  <si>
    <t>RCE-2026-101575</t>
  </si>
  <si>
    <t>PCIM</t>
  </si>
  <si>
    <t>Manuver dari Pcim</t>
  </si>
  <si>
    <t>Manuver dari Ksn2</t>
  </si>
  <si>
    <t>Ksn2</t>
  </si>
  <si>
    <t>RCE-2026-101591A</t>
  </si>
  <si>
    <t>RCE-2026-101580</t>
  </si>
  <si>
    <t>RCE-2026-101602</t>
  </si>
  <si>
    <t>RCE-2026-101556</t>
  </si>
  <si>
    <t>RCE-2026-101612A</t>
  </si>
  <si>
    <t>RCE-2026-101627</t>
  </si>
  <si>
    <t>TS-017</t>
  </si>
  <si>
    <t>TS-022</t>
  </si>
  <si>
    <t>RCE-2026-101611</t>
  </si>
  <si>
    <t>RCE-2026-101617</t>
  </si>
  <si>
    <t>RCE-2026-101588A</t>
  </si>
  <si>
    <t>RCE-2026-101605</t>
  </si>
  <si>
    <t>RCE-2026-101631</t>
  </si>
  <si>
    <t>RCE-2026-101648</t>
  </si>
  <si>
    <t>TS-7</t>
  </si>
  <si>
    <t>RCE-2026-101645A</t>
  </si>
  <si>
    <t>RCE-2026-101673</t>
  </si>
  <si>
    <t>RCE-2026-101683</t>
  </si>
  <si>
    <t>TS-048</t>
  </si>
  <si>
    <t>TS-021</t>
  </si>
  <si>
    <t>RCE-2026-101666</t>
  </si>
  <si>
    <t>RCE-2026-101696</t>
  </si>
  <si>
    <t>RCE-2026-101700</t>
  </si>
  <si>
    <t>RCE-2026-101685A</t>
  </si>
  <si>
    <t>RCE-2026-101716</t>
  </si>
  <si>
    <t>RCE-2026-101730A</t>
  </si>
  <si>
    <t>TS=13</t>
  </si>
  <si>
    <t>RCE-2026-101712</t>
  </si>
  <si>
    <t>off</t>
  </si>
  <si>
    <t>RCE-2026-101752</t>
  </si>
  <si>
    <t>TS-050</t>
  </si>
  <si>
    <t>RCE-2026-101608B</t>
  </si>
  <si>
    <t>RCE-2026-101745</t>
  </si>
  <si>
    <t>RCE-2026-101734</t>
  </si>
  <si>
    <t>RCE-2026-101758</t>
  </si>
  <si>
    <t xml:space="preserve"> </t>
  </si>
  <si>
    <t>SALES SEPTEMBER 2026</t>
  </si>
  <si>
    <t>GAS IN</t>
  </si>
  <si>
    <t>RCE-2026-101767</t>
  </si>
  <si>
    <t>report update pukul 23:00</t>
  </si>
  <si>
    <t>RCE-2026-101786</t>
  </si>
  <si>
    <t>RCE-2026-101802</t>
  </si>
  <si>
    <t>KBRU</t>
  </si>
  <si>
    <t>OFF dari jam 09:00</t>
  </si>
  <si>
    <t>report update pukul 06:00</t>
  </si>
  <si>
    <t>RCE-2026-101819</t>
  </si>
  <si>
    <t>RCE-2026-101756A</t>
  </si>
  <si>
    <t>RCE-2026-101771</t>
  </si>
  <si>
    <t>RCE-2026-101770A</t>
  </si>
  <si>
    <t>RCE-2026-101793</t>
  </si>
  <si>
    <t>RCE-2026-101818</t>
  </si>
  <si>
    <t>RCE-2026-101834A</t>
  </si>
  <si>
    <t>RCE-2026-200840B</t>
  </si>
  <si>
    <t>RCE-2026-200868</t>
  </si>
  <si>
    <t>RCE-2026-101855</t>
  </si>
  <si>
    <t>RCE-2026-200840C</t>
  </si>
  <si>
    <t>RCE-2026-101869</t>
  </si>
  <si>
    <t>KSN2</t>
  </si>
  <si>
    <t>RCE-2026-101843</t>
  </si>
  <si>
    <t>RCE-2026-101877A</t>
  </si>
  <si>
    <t>RCE-2026-101887</t>
  </si>
  <si>
    <t>RCE-2026-101901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</si>
</sst>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000000"/>
    <numFmt numFmtId="172" formatCode="_ * #,##0_ ;_ * \-#,##0_ ;_ * &quot;-&quot;_ ;_ @_ "/>
    <numFmt numFmtId="173" formatCode="_(* #,##0_);_(* \(#,##0\);_(* \-_);_(@_)"/>
    <numFmt numFmtId="174" formatCode="_-* #,##0\ _k_r_._-;\-* #,##0\ _k_r_._-;_-* &quot;-&quot;\ _k_r_._-;_-@_-"/>
    <numFmt numFmtId="175" formatCode="_(* #,##0_);_(* \(#,##0\);_(* \-??_);_(@_)"/>
    <numFmt numFmtId="176" formatCode="[$-409]dddd\,\ mmmm\ dd\,\ yyyy"/>
    <numFmt numFmtId="177" formatCode="_(* #,##0.00_);_(* \(#,##0.00\);_(* \-??_);_(@_)"/>
    <numFmt numFmtId="178" formatCode="#,##0.0"/>
    <numFmt numFmtId="179" formatCode="_ * #,##0.00_ ;_ * \-#,##0.00_ ;_ * &quot;-&quot;??_ ;_ @_ "/>
    <numFmt numFmtId="180" formatCode="_(&quot;Rp&quot;* #,##0_);_(&quot;Rp&quot;* \(#,##0\);_(&quot;Rp&quot;* &quot;-&quot;_);_(@_)"/>
    <numFmt numFmtId="181" formatCode="_(* #,##0_);_(* \(#,##0\);_(* &quot;-&quot;??_);_(@_)"/>
    <numFmt numFmtId="182" formatCode="&quot;$&quot;#,##0.00_);&quot;($&quot;#,##0.00\)"/>
    <numFmt numFmtId="183" formatCode="[$-409]d\-mmm\-yy;@"/>
    <numFmt numFmtId="184" formatCode="_-* #,##0\ _F_-;\-* #,##0\ _F_-;_-* &quot;-&quot;\ _F_-;_-@_-"/>
    <numFmt numFmtId="185" formatCode="d&quot;. &quot;mmm&quot;. &quot;yyyy"/>
    <numFmt numFmtId="186" formatCode="&quot;$&quot;#,##0.00;[Red]\-&quot;$&quot;#,##0.00"/>
    <numFmt numFmtId="187" formatCode="[$-409]h:mm:ss\ AM/PM"/>
    <numFmt numFmtId="188" formatCode="&quot;Yes&quot;;&quot;Yes&quot;;&quot;No&quot;"/>
    <numFmt numFmtId="189" formatCode="_(* #.##0.00_);_(* \(#.##0.00\);_(* &quot;-&quot;??_);_(@_)"/>
    <numFmt numFmtId="190" formatCode="_(* #,##0.0000_);_(* \(#,##0.0000\);_(* \-??_);_(@_)"/>
    <numFmt numFmtId="191" formatCode="_(&quot;Rp&quot;* #,##0.00_);_(&quot;Rp&quot;* \(#,##0.00\);_(&quot;Rp&quot;* &quot;-&quot;??_);_(@_)"/>
    <numFmt numFmtId="192" formatCode="&quot;$&quot;#,##0\ ;\(&quot;$&quot;#,##0\)"/>
    <numFmt numFmtId="193" formatCode="_-* #,##0.00\ _F_-;\-* #,##0.00\ _F_-;_-* &quot;-&quot;??\ _F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0.00_)"/>
    <numFmt numFmtId="197" formatCode="[h]:mm"/>
    <numFmt numFmtId="198" formatCode="#,##0.000"/>
    <numFmt numFmtId="199" formatCode="[$-409]d\-mmm;@"/>
    <numFmt numFmtId="200" formatCode="0.000"/>
    <numFmt numFmtId="201" formatCode="h:mm;@"/>
    <numFmt numFmtId="202" formatCode="#,##0.000_ ;\-#,##0.000\ "/>
    <numFmt numFmtId="203" formatCode="[$-409]mmm\-yy;@"/>
    <numFmt numFmtId="204" formatCode="d\-mmm\-yy;@"/>
    <numFmt numFmtId="205" formatCode="[$-409]mmmm\-yy;@"/>
    <numFmt numFmtId="206" formatCode="[$-409]d\-mmm\-yyyy;@"/>
    <numFmt numFmtId="207" formatCode="#,##0.000000000000"/>
  </numFmts>
  <fonts count="195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sto MT"/>
      <family val="1"/>
    </font>
    <font>
      <u/>
      <sz val="11"/>
      <color rgb="FF800080"/>
      <name val="Calibri"/>
      <family val="2"/>
      <scheme val="minor"/>
    </font>
    <font>
      <b/>
      <sz val="12"/>
      <color rgb="FF0070C0"/>
      <name val="Calibri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6" tint="0.79992065187536243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00B0F0"/>
      <name val="Arial"/>
      <family val="2"/>
    </font>
    <font>
      <sz val="12"/>
      <color rgb="FF00B0F0"/>
      <name val="Arial"/>
      <family val="2"/>
    </font>
    <font>
      <sz val="12"/>
      <color theme="4" tint="-0.249977111117893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  <charset val="134"/>
    </font>
    <font>
      <sz val="12"/>
      <color theme="1"/>
      <name val="Times New Roman"/>
      <family val="1"/>
    </font>
    <font>
      <sz val="10"/>
      <name val="Arial Unicode MS"/>
      <family val="2"/>
    </font>
    <font>
      <sz val="6"/>
      <color indexed="24"/>
      <name val="Times New Roman"/>
      <family val="1"/>
    </font>
    <font>
      <b/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charset val="134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u/>
      <sz val="7.7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charset val="134"/>
    </font>
    <font>
      <sz val="11"/>
      <color rgb="FF333333"/>
      <name val="Calibri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MS Sans Serif"/>
      <charset val="134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sz val="8"/>
      <color indexed="8"/>
      <name val="Tahoma"/>
      <family val="2"/>
    </font>
    <font>
      <sz val="1"/>
      <color indexed="8"/>
      <name val="Arial"/>
      <family val="2"/>
    </font>
    <font>
      <sz val="8"/>
      <color indexed="10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2"/>
      <name val="Helv"/>
      <charset val="134"/>
    </font>
    <font>
      <b/>
      <vertAlign val="superscript"/>
      <sz val="12"/>
      <color rgb="FF0070C0"/>
      <name val="Calibri"/>
      <family val="2"/>
    </font>
    <font>
      <b/>
      <sz val="16"/>
      <color theme="1"/>
      <name val="Calibri"/>
      <family val="2"/>
      <scheme val="minor"/>
    </font>
    <font>
      <sz val="14"/>
      <name val="Arial"/>
      <family val="2"/>
      <charset val="1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2"/>
      <color theme="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8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rgb="FF92D050"/>
        <bgColor indexed="9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2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</fills>
  <borders count="20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double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 style="thin">
        <color indexed="8"/>
      </right>
      <top style="thick">
        <color auto="1"/>
      </top>
      <bottom style="thick">
        <color auto="1"/>
      </bottom>
      <diagonal/>
    </border>
    <border>
      <left style="thin">
        <color indexed="8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8"/>
      </left>
      <right/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ouble">
        <color indexed="8"/>
      </right>
      <top style="double">
        <color indexed="8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 style="thick">
        <color auto="1"/>
      </left>
      <right style="thin">
        <color indexed="8"/>
      </right>
      <top style="thick">
        <color auto="1"/>
      </top>
      <bottom/>
      <diagonal/>
    </border>
    <border>
      <left style="thin">
        <color indexed="8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indexed="8"/>
      </right>
      <top style="hair">
        <color indexed="8"/>
      </top>
      <bottom style="thick">
        <color auto="1"/>
      </bottom>
      <diagonal/>
    </border>
    <border>
      <left/>
      <right/>
      <top style="hair">
        <color indexed="8"/>
      </top>
      <bottom style="thick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/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</borders>
  <cellStyleXfs count="210">
    <xf numFmtId="0" fontId="0" fillId="0" borderId="0"/>
    <xf numFmtId="170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171" fontId="134" fillId="0" borderId="0">
      <protection locked="0"/>
    </xf>
    <xf numFmtId="9" fontId="136" fillId="0" borderId="0" applyFont="0" applyFill="0" applyBorder="0" applyAlignment="0" applyProtection="0"/>
    <xf numFmtId="0" fontId="137" fillId="21" borderId="0" applyNumberFormat="0" applyBorder="0" applyAlignment="0" applyProtection="0"/>
    <xf numFmtId="0" fontId="137" fillId="22" borderId="0" applyNumberFormat="0" applyBorder="0" applyAlignment="0" applyProtection="0"/>
    <xf numFmtId="0" fontId="137" fillId="23" borderId="0" applyNumberFormat="0" applyBorder="0" applyAlignment="0" applyProtection="0"/>
    <xf numFmtId="0" fontId="137" fillId="24" borderId="0" applyNumberFormat="0" applyBorder="0" applyAlignment="0" applyProtection="0"/>
    <xf numFmtId="0" fontId="137" fillId="25" borderId="0" applyNumberFormat="0" applyBorder="0" applyAlignment="0" applyProtection="0"/>
    <xf numFmtId="0" fontId="137" fillId="26" borderId="0" applyNumberFormat="0" applyBorder="0" applyAlignment="0" applyProtection="0"/>
    <xf numFmtId="0" fontId="137" fillId="27" borderId="0" applyNumberFormat="0" applyBorder="0" applyAlignment="0" applyProtection="0"/>
    <xf numFmtId="0" fontId="137" fillId="28" borderId="0" applyNumberFormat="0" applyBorder="0" applyAlignment="0" applyProtection="0"/>
    <xf numFmtId="0" fontId="137" fillId="29" borderId="0" applyNumberFormat="0" applyBorder="0" applyAlignment="0" applyProtection="0"/>
    <xf numFmtId="0" fontId="137" fillId="30" borderId="0" applyNumberFormat="0" applyBorder="0" applyAlignment="0" applyProtection="0"/>
    <xf numFmtId="0" fontId="137" fillId="31" borderId="0" applyNumberFormat="0" applyBorder="0" applyAlignment="0" applyProtection="0"/>
    <xf numFmtId="0" fontId="137" fillId="32" borderId="0" applyNumberFormat="0" applyBorder="0" applyAlignment="0" applyProtection="0"/>
    <xf numFmtId="0" fontId="137" fillId="33" borderId="0" applyNumberFormat="0" applyBorder="0" applyAlignment="0" applyProtection="0"/>
    <xf numFmtId="0" fontId="137" fillId="34" borderId="0" applyNumberFormat="0" applyBorder="0" applyAlignment="0" applyProtection="0"/>
    <xf numFmtId="0" fontId="137" fillId="35" borderId="0" applyNumberFormat="0" applyBorder="0" applyAlignment="0" applyProtection="0"/>
    <xf numFmtId="0" fontId="137" fillId="36" borderId="0" applyNumberFormat="0" applyBorder="0" applyAlignment="0" applyProtection="0"/>
    <xf numFmtId="0" fontId="137" fillId="37" borderId="0" applyNumberFormat="0" applyBorder="0" applyAlignment="0" applyProtection="0"/>
    <xf numFmtId="0" fontId="137" fillId="38" borderId="0" applyNumberFormat="0" applyBorder="0" applyAlignment="0" applyProtection="0"/>
    <xf numFmtId="0" fontId="137" fillId="39" borderId="0" applyNumberFormat="0" applyBorder="0" applyAlignment="0" applyProtection="0"/>
    <xf numFmtId="0" fontId="137" fillId="40" borderId="0" applyNumberFormat="0" applyBorder="0" applyAlignment="0" applyProtection="0"/>
    <xf numFmtId="0" fontId="137" fillId="41" borderId="0" applyNumberFormat="0" applyBorder="0" applyAlignment="0" applyProtection="0"/>
    <xf numFmtId="0" fontId="137" fillId="42" borderId="0" applyNumberFormat="0" applyBorder="0" applyAlignment="0" applyProtection="0"/>
    <xf numFmtId="0" fontId="137" fillId="43" borderId="0" applyNumberFormat="0" applyBorder="0" applyAlignment="0" applyProtection="0"/>
    <xf numFmtId="0" fontId="137" fillId="44" borderId="0" applyNumberFormat="0" applyBorder="0" applyAlignment="0" applyProtection="0"/>
    <xf numFmtId="0" fontId="138" fillId="45" borderId="0" applyNumberFormat="0" applyBorder="0" applyAlignment="0" applyProtection="0"/>
    <xf numFmtId="0" fontId="138" fillId="46" borderId="0" applyNumberFormat="0" applyBorder="0" applyAlignment="0" applyProtection="0"/>
    <xf numFmtId="0" fontId="138" fillId="47" borderId="0" applyNumberFormat="0" applyBorder="0" applyAlignment="0" applyProtection="0"/>
    <xf numFmtId="0" fontId="138" fillId="48" borderId="0" applyNumberFormat="0" applyBorder="0" applyAlignment="0" applyProtection="0"/>
    <xf numFmtId="0" fontId="138" fillId="38" borderId="0" applyNumberFormat="0" applyBorder="0" applyAlignment="0" applyProtection="0"/>
    <xf numFmtId="0" fontId="138" fillId="39" borderId="0" applyNumberFormat="0" applyBorder="0" applyAlignment="0" applyProtection="0"/>
    <xf numFmtId="0" fontId="138" fillId="40" borderId="0" applyNumberFormat="0" applyBorder="0" applyAlignment="0" applyProtection="0"/>
    <xf numFmtId="0" fontId="138" fillId="49" borderId="0" applyNumberFormat="0" applyBorder="0" applyAlignment="0" applyProtection="0"/>
    <xf numFmtId="0" fontId="138" fillId="41" borderId="0" applyNumberFormat="0" applyBorder="0" applyAlignment="0" applyProtection="0"/>
    <xf numFmtId="0" fontId="138" fillId="42" borderId="0" applyNumberFormat="0" applyBorder="0" applyAlignment="0" applyProtection="0"/>
    <xf numFmtId="0" fontId="138" fillId="50" borderId="0" applyNumberFormat="0" applyBorder="0" applyAlignment="0" applyProtection="0"/>
    <xf numFmtId="0" fontId="138" fillId="36" borderId="0" applyNumberFormat="0" applyBorder="0" applyAlignment="0" applyProtection="0"/>
    <xf numFmtId="0" fontId="138" fillId="51" borderId="0" applyNumberFormat="0" applyBorder="0" applyAlignment="0" applyProtection="0"/>
    <xf numFmtId="0" fontId="138" fillId="52" borderId="0" applyNumberFormat="0" applyBorder="0" applyAlignment="0" applyProtection="0"/>
    <xf numFmtId="0" fontId="138" fillId="53" borderId="0" applyNumberFormat="0" applyBorder="0" applyAlignment="0" applyProtection="0"/>
    <xf numFmtId="0" fontId="138" fillId="25" borderId="0" applyNumberFormat="0" applyBorder="0" applyAlignment="0" applyProtection="0"/>
    <xf numFmtId="0" fontId="138" fillId="54" borderId="0" applyNumberFormat="0" applyBorder="0" applyAlignment="0" applyProtection="0"/>
    <xf numFmtId="0" fontId="138" fillId="55" borderId="0" applyNumberFormat="0" applyBorder="0" applyAlignment="0" applyProtection="0"/>
    <xf numFmtId="0" fontId="138" fillId="56" borderId="0" applyNumberFormat="0" applyBorder="0" applyAlignment="0" applyProtection="0"/>
    <xf numFmtId="0" fontId="138" fillId="57" borderId="0" applyNumberFormat="0" applyBorder="0" applyAlignment="0" applyProtection="0"/>
    <xf numFmtId="0" fontId="138" fillId="58" borderId="0" applyNumberFormat="0" applyBorder="0" applyAlignment="0" applyProtection="0"/>
    <xf numFmtId="0" fontId="138" fillId="59" borderId="0" applyNumberFormat="0" applyBorder="0" applyAlignment="0" applyProtection="0"/>
    <xf numFmtId="0" fontId="138" fillId="60" borderId="0" applyNumberFormat="0" applyBorder="0" applyAlignment="0" applyProtection="0"/>
    <xf numFmtId="0" fontId="138" fillId="61" borderId="0" applyNumberFormat="0" applyBorder="0" applyAlignment="0" applyProtection="0"/>
    <xf numFmtId="0" fontId="138" fillId="62" borderId="0" applyNumberFormat="0" applyBorder="0" applyAlignment="0" applyProtection="0"/>
    <xf numFmtId="0" fontId="138" fillId="63" borderId="0" applyNumberFormat="0" applyBorder="0" applyAlignment="0" applyProtection="0"/>
    <xf numFmtId="0" fontId="138" fillId="64" borderId="0" applyNumberFormat="0" applyBorder="0" applyAlignment="0" applyProtection="0"/>
    <xf numFmtId="0" fontId="138" fillId="65" borderId="0" applyNumberFormat="0" applyBorder="0" applyAlignment="0" applyProtection="0"/>
    <xf numFmtId="0" fontId="138" fillId="66" borderId="0" applyNumberFormat="0" applyBorder="0" applyAlignment="0" applyProtection="0"/>
    <xf numFmtId="0" fontId="134" fillId="0" borderId="0" applyFont="0" applyFill="0" applyBorder="0" applyAlignment="0" applyProtection="0"/>
    <xf numFmtId="0" fontId="139" fillId="24" borderId="0" applyNumberFormat="0" applyBorder="0" applyAlignment="0" applyProtection="0"/>
    <xf numFmtId="0" fontId="139" fillId="26" borderId="0" applyNumberFormat="0" applyBorder="0" applyAlignment="0" applyProtection="0"/>
    <xf numFmtId="0" fontId="136" fillId="0" borderId="0"/>
    <xf numFmtId="0" fontId="140" fillId="67" borderId="132" applyNumberFormat="0" applyAlignment="0" applyProtection="0"/>
    <xf numFmtId="0" fontId="140" fillId="22" borderId="132" applyNumberFormat="0" applyAlignment="0" applyProtection="0"/>
    <xf numFmtId="0" fontId="140" fillId="68" borderId="132" applyNumberFormat="0" applyAlignment="0" applyProtection="0"/>
    <xf numFmtId="0" fontId="141" fillId="69" borderId="133" applyNumberFormat="0" applyAlignment="0" applyProtection="0"/>
    <xf numFmtId="0" fontId="141" fillId="36" borderId="133" applyNumberFormat="0" applyAlignment="0" applyProtection="0"/>
    <xf numFmtId="0" fontId="141" fillId="70" borderId="133" applyNumberFormat="0" applyAlignment="0" applyProtection="0"/>
    <xf numFmtId="0" fontId="142" fillId="0" borderId="0"/>
    <xf numFmtId="168" fontId="134" fillId="0" borderId="0" applyFill="0" applyBorder="0" applyAlignment="0" applyProtection="0"/>
    <xf numFmtId="41" fontId="137" fillId="0" borderId="0" applyFont="0" applyFill="0" applyBorder="0" applyAlignment="0" applyProtection="0"/>
    <xf numFmtId="172" fontId="134" fillId="0" borderId="0" applyFont="0" applyFill="0" applyBorder="0" applyAlignment="0" applyProtection="0"/>
    <xf numFmtId="168" fontId="134" fillId="0" borderId="0" applyFont="0" applyFill="0" applyBorder="0" applyAlignment="0" applyProtection="0"/>
    <xf numFmtId="168" fontId="101" fillId="0" borderId="0" applyFont="0" applyFill="0" applyBorder="0" applyAlignment="0" applyProtection="0"/>
    <xf numFmtId="168" fontId="137" fillId="0" borderId="0" applyFont="0" applyFill="0" applyBorder="0" applyAlignment="0" applyProtection="0"/>
    <xf numFmtId="166" fontId="134" fillId="0" borderId="0" applyFill="0" applyBorder="0" applyAlignment="0" applyProtection="0"/>
    <xf numFmtId="172" fontId="137" fillId="0" borderId="0" applyFont="0" applyFill="0" applyBorder="0" applyAlignment="0" applyProtection="0"/>
    <xf numFmtId="173" fontId="137" fillId="0" borderId="0" applyFill="0" applyBorder="0" applyAlignment="0" applyProtection="0"/>
    <xf numFmtId="43" fontId="137" fillId="0" borderId="0" applyFill="0" applyBorder="0" applyAlignment="0" applyProtection="0"/>
    <xf numFmtId="174" fontId="134" fillId="0" borderId="0" applyFont="0" applyFill="0" applyBorder="0" applyAlignment="0" applyProtection="0"/>
    <xf numFmtId="175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170" fontId="134" fillId="0" borderId="0" applyFont="0" applyFill="0" applyBorder="0" applyAlignment="0" applyProtection="0"/>
    <xf numFmtId="176" fontId="137" fillId="0" borderId="0" applyFill="0" applyBorder="0" applyAlignment="0" applyProtection="0"/>
    <xf numFmtId="177" fontId="137" fillId="0" borderId="0" applyFill="0" applyBorder="0" applyAlignment="0" applyProtection="0"/>
    <xf numFmtId="164" fontId="137" fillId="0" borderId="0" applyFont="0" applyFill="0" applyBorder="0" applyAlignment="0" applyProtection="0"/>
    <xf numFmtId="178" fontId="137" fillId="0" borderId="0" applyFont="0" applyFill="0" applyBorder="0" applyAlignment="0" applyProtection="0"/>
    <xf numFmtId="164" fontId="101" fillId="0" borderId="0" applyFont="0" applyFill="0" applyBorder="0" applyAlignment="0" applyProtection="0"/>
    <xf numFmtId="43" fontId="134" fillId="0" borderId="0" applyFont="0" applyFill="0" applyBorder="0" applyAlignment="0" applyProtection="0"/>
    <xf numFmtId="170" fontId="137" fillId="0" borderId="0" applyFont="0" applyFill="0" applyBorder="0" applyAlignment="0" applyProtection="0"/>
    <xf numFmtId="179" fontId="134" fillId="0" borderId="0" applyFont="0" applyFill="0" applyBorder="0" applyAlignment="0" applyProtection="0"/>
    <xf numFmtId="170" fontId="143" fillId="0" borderId="0" applyFont="0" applyFill="0" applyBorder="0" applyAlignment="0" applyProtection="0"/>
    <xf numFmtId="180" fontId="134" fillId="0" borderId="0" applyFont="0" applyFill="0" applyBorder="0" applyAlignment="0" applyProtection="0"/>
    <xf numFmtId="181" fontId="134" fillId="0" borderId="0" applyFont="0" applyFill="0" applyBorder="0" applyAlignment="0" applyProtection="0"/>
    <xf numFmtId="177" fontId="134" fillId="0" borderId="0" applyFill="0" applyBorder="0" applyAlignment="0" applyProtection="0"/>
    <xf numFmtId="166" fontId="137" fillId="0" borderId="0" applyFill="0" applyBorder="0" applyAlignment="0" applyProtection="0"/>
    <xf numFmtId="182" fontId="137" fillId="0" borderId="0" applyFill="0" applyBorder="0" applyAlignment="0" applyProtection="0"/>
    <xf numFmtId="44" fontId="144" fillId="0" borderId="0" applyFill="0" applyBorder="0" applyAlignment="0" applyProtection="0"/>
    <xf numFmtId="179" fontId="137" fillId="0" borderId="0" applyFont="0" applyFill="0" applyBorder="0" applyAlignment="0" applyProtection="0"/>
    <xf numFmtId="43" fontId="101" fillId="0" borderId="0" applyFont="0" applyFill="0" applyBorder="0" applyAlignment="0" applyProtection="0"/>
    <xf numFmtId="183" fontId="134" fillId="0" borderId="0" applyFont="0" applyFill="0" applyBorder="0" applyAlignment="0" applyProtection="0"/>
    <xf numFmtId="165" fontId="134" fillId="0" borderId="0" applyFont="0" applyFill="0" applyBorder="0" applyAlignment="0" applyProtection="0"/>
    <xf numFmtId="184" fontId="134" fillId="0" borderId="0" applyFont="0" applyFill="0" applyBorder="0" applyAlignment="0" applyProtection="0"/>
    <xf numFmtId="185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186" fontId="134" fillId="0" borderId="0" applyFont="0" applyFill="0" applyBorder="0" applyAlignment="0" applyProtection="0"/>
    <xf numFmtId="183" fontId="137" fillId="0" borderId="0" applyFont="0" applyFill="0" applyBorder="0" applyAlignment="0" applyProtection="0"/>
    <xf numFmtId="44" fontId="137" fillId="0" borderId="0" applyFill="0" applyBorder="0" applyAlignment="0" applyProtection="0"/>
    <xf numFmtId="187" fontId="137" fillId="0" borderId="0" applyFill="0" applyBorder="0" applyAlignment="0" applyProtection="0"/>
    <xf numFmtId="188" fontId="137" fillId="0" borderId="0" applyFill="0" applyBorder="0" applyAlignment="0" applyProtection="0"/>
    <xf numFmtId="189" fontId="137" fillId="0" borderId="0" applyFont="0" applyFill="0" applyBorder="0" applyAlignment="0" applyProtection="0"/>
    <xf numFmtId="0" fontId="137" fillId="0" borderId="0" applyFill="0" applyBorder="0" applyAlignment="0" applyProtection="0"/>
    <xf numFmtId="190" fontId="137" fillId="0" borderId="0" applyFill="0" applyBorder="0" applyAlignment="0" applyProtection="0"/>
    <xf numFmtId="41" fontId="137" fillId="0" borderId="0" applyFill="0" applyBorder="0" applyAlignment="0" applyProtection="0"/>
    <xf numFmtId="3" fontId="145" fillId="0" borderId="0" applyFont="0" applyFill="0" applyBorder="0" applyAlignment="0" applyProtection="0"/>
    <xf numFmtId="169" fontId="137" fillId="0" borderId="0" applyFont="0" applyFill="0" applyBorder="0" applyAlignment="0" applyProtection="0"/>
    <xf numFmtId="191" fontId="134" fillId="0" borderId="0" applyFont="0" applyFill="0" applyBorder="0" applyAlignment="0" applyProtection="0"/>
    <xf numFmtId="169" fontId="101" fillId="0" borderId="0" applyFont="0" applyFill="0" applyBorder="0" applyAlignment="0" applyProtection="0"/>
    <xf numFmtId="192" fontId="145" fillId="0" borderId="0" applyFont="0" applyFill="0" applyBorder="0" applyAlignment="0" applyProtection="0"/>
    <xf numFmtId="0" fontId="145" fillId="0" borderId="0" applyFont="0" applyFill="0" applyBorder="0" applyAlignment="0" applyProtection="0"/>
    <xf numFmtId="173" fontId="144" fillId="0" borderId="0" applyFill="0" applyBorder="0" applyAlignment="0" applyProtection="0"/>
    <xf numFmtId="0" fontId="146" fillId="0" borderId="134" applyNumberFormat="0" applyFill="0" applyAlignment="0" applyProtection="0"/>
    <xf numFmtId="0" fontId="147" fillId="0" borderId="0" applyNumberFormat="0" applyFill="0" applyBorder="0" applyAlignment="0" applyProtection="0"/>
    <xf numFmtId="2" fontId="145" fillId="0" borderId="0" applyFont="0" applyFill="0" applyBorder="0" applyAlignment="0" applyProtection="0"/>
    <xf numFmtId="0" fontId="148" fillId="27" borderId="0" applyNumberFormat="0" applyBorder="0" applyAlignment="0" applyProtection="0"/>
    <xf numFmtId="0" fontId="148" fillId="29" borderId="0" applyNumberFormat="0" applyBorder="0" applyAlignment="0" applyProtection="0"/>
    <xf numFmtId="38" fontId="149" fillId="68" borderId="0" applyNumberFormat="0" applyBorder="0" applyAlignment="0" applyProtection="0"/>
    <xf numFmtId="0" fontId="150" fillId="71" borderId="135"/>
    <xf numFmtId="0" fontId="115" fillId="0" borderId="136" applyNumberFormat="0" applyAlignment="0" applyProtection="0">
      <alignment horizontal="left" vertical="center"/>
    </xf>
    <xf numFmtId="0" fontId="115" fillId="0" borderId="30">
      <alignment horizontal="left" vertical="center"/>
    </xf>
    <xf numFmtId="0" fontId="151" fillId="72" borderId="137">
      <alignment vertical="center" wrapText="1"/>
    </xf>
    <xf numFmtId="0" fontId="152" fillId="0" borderId="138" applyNumberFormat="0" applyFill="0" applyAlignment="0" applyProtection="0"/>
    <xf numFmtId="0" fontId="153" fillId="0" borderId="139" applyNumberFormat="0" applyFill="0" applyAlignment="0" applyProtection="0"/>
    <xf numFmtId="0" fontId="154" fillId="0" borderId="140" applyNumberFormat="0" applyFill="0" applyAlignment="0" applyProtection="0"/>
    <xf numFmtId="0" fontId="155" fillId="0" borderId="141" applyNumberFormat="0" applyFill="0" applyAlignment="0" applyProtection="0"/>
    <xf numFmtId="0" fontId="156" fillId="0" borderId="142" applyNumberFormat="0" applyFill="0" applyAlignment="0" applyProtection="0"/>
    <xf numFmtId="0" fontId="146" fillId="0" borderId="143" applyNumberFormat="0" applyFill="0" applyAlignment="0" applyProtection="0"/>
    <xf numFmtId="0" fontId="15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10" fontId="149" fillId="73" borderId="41" applyNumberFormat="0" applyBorder="0" applyAlignment="0" applyProtection="0"/>
    <xf numFmtId="0" fontId="160" fillId="25" borderId="132" applyNumberFormat="0" applyAlignment="0" applyProtection="0"/>
    <xf numFmtId="0" fontId="160" fillId="34" borderId="132" applyNumberFormat="0" applyAlignment="0" applyProtection="0"/>
    <xf numFmtId="0" fontId="161" fillId="0" borderId="144" applyNumberFormat="0" applyFill="0" applyAlignment="0" applyProtection="0"/>
    <xf numFmtId="184" fontId="162" fillId="0" borderId="0" applyFont="0" applyFill="0" applyBorder="0" applyAlignment="0" applyProtection="0"/>
    <xf numFmtId="193" fontId="162" fillId="0" borderId="0" applyFont="0" applyFill="0" applyBorder="0" applyAlignment="0" applyProtection="0"/>
    <xf numFmtId="194" fontId="162" fillId="0" borderId="0" applyFont="0" applyFill="0" applyBorder="0" applyAlignment="0" applyProtection="0"/>
    <xf numFmtId="195" fontId="162" fillId="0" borderId="0" applyFont="0" applyFill="0" applyBorder="0" applyAlignment="0" applyProtection="0"/>
    <xf numFmtId="0" fontId="163" fillId="41" borderId="0" applyNumberFormat="0" applyBorder="0" applyAlignment="0" applyProtection="0"/>
    <xf numFmtId="0" fontId="163" fillId="72" borderId="0" applyNumberFormat="0" applyBorder="0" applyAlignment="0" applyProtection="0"/>
    <xf numFmtId="196" fontId="164" fillId="0" borderId="0"/>
    <xf numFmtId="0" fontId="101" fillId="0" borderId="0"/>
    <xf numFmtId="0" fontId="165" fillId="0" borderId="0">
      <alignment vertical="center"/>
    </xf>
    <xf numFmtId="0" fontId="134" fillId="0" borderId="0"/>
    <xf numFmtId="0" fontId="137" fillId="0" borderId="0"/>
    <xf numFmtId="0" fontId="137" fillId="0" borderId="0">
      <protection locked="0"/>
    </xf>
    <xf numFmtId="0" fontId="134" fillId="0" borderId="0"/>
    <xf numFmtId="0" fontId="137" fillId="0" borderId="0"/>
    <xf numFmtId="0" fontId="101" fillId="0" borderId="0"/>
    <xf numFmtId="0" fontId="137" fillId="28" borderId="145" applyNumberFormat="0" applyAlignment="0" applyProtection="0"/>
    <xf numFmtId="0" fontId="134" fillId="28" borderId="146" applyNumberFormat="0" applyAlignment="0" applyProtection="0"/>
    <xf numFmtId="0" fontId="137" fillId="73" borderId="145" applyNumberFormat="0" applyFont="0" applyAlignment="0" applyProtection="0"/>
    <xf numFmtId="0" fontId="134" fillId="28" borderId="145" applyNumberFormat="0" applyAlignment="0" applyProtection="0"/>
    <xf numFmtId="0" fontId="134" fillId="73" borderId="145" applyNumberFormat="0" applyFont="0" applyAlignment="0" applyProtection="0"/>
    <xf numFmtId="0" fontId="166" fillId="67" borderId="147" applyNumberFormat="0" applyAlignment="0" applyProtection="0"/>
    <xf numFmtId="0" fontId="166" fillId="22" borderId="147" applyNumberFormat="0" applyAlignment="0" applyProtection="0"/>
    <xf numFmtId="0" fontId="166" fillId="68" borderId="147" applyNumberFormat="0" applyAlignment="0" applyProtection="0"/>
    <xf numFmtId="10" fontId="134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ill="0" applyBorder="0" applyAlignment="0" applyProtection="0"/>
    <xf numFmtId="9" fontId="137" fillId="0" borderId="0" applyFill="0" applyBorder="0" applyAlignment="0" applyProtection="0"/>
    <xf numFmtId="9" fontId="167" fillId="0" borderId="0" applyFont="0" applyFill="0" applyBorder="0" applyAlignment="0" applyProtection="0"/>
    <xf numFmtId="9" fontId="168" fillId="0" borderId="148" applyNumberFormat="0" applyBorder="0"/>
    <xf numFmtId="0" fontId="169" fillId="0" borderId="0">
      <alignment horizontal="center" vertical="top"/>
    </xf>
    <xf numFmtId="4" fontId="169" fillId="0" borderId="0">
      <alignment horizontal="center" vertical="top"/>
    </xf>
    <xf numFmtId="0" fontId="170" fillId="0" borderId="0">
      <alignment horizontal="center" vertical="top"/>
    </xf>
    <xf numFmtId="4" fontId="170" fillId="0" borderId="0">
      <alignment horizontal="center" vertical="top"/>
    </xf>
    <xf numFmtId="0" fontId="171" fillId="0" borderId="0">
      <alignment horizontal="center" vertical="top"/>
    </xf>
    <xf numFmtId="0" fontId="172" fillId="0" borderId="0">
      <alignment horizontal="left" vertical="top"/>
    </xf>
    <xf numFmtId="0" fontId="171" fillId="0" borderId="0">
      <alignment horizontal="left" vertical="top"/>
    </xf>
    <xf numFmtId="4" fontId="171" fillId="0" borderId="0">
      <alignment horizontal="right" vertical="top"/>
    </xf>
    <xf numFmtId="4" fontId="173" fillId="0" borderId="0">
      <alignment horizontal="right" vertical="top"/>
    </xf>
    <xf numFmtId="0" fontId="174" fillId="0" borderId="0">
      <alignment horizontal="center" vertical="top"/>
    </xf>
    <xf numFmtId="4" fontId="174" fillId="0" borderId="0">
      <alignment horizontal="center" vertical="top"/>
    </xf>
    <xf numFmtId="4" fontId="175" fillId="0" borderId="0">
      <alignment horizontal="right" vertical="top"/>
    </xf>
    <xf numFmtId="0" fontId="176" fillId="0" borderId="0">
      <alignment horizontal="center" vertical="top"/>
    </xf>
    <xf numFmtId="4" fontId="176" fillId="0" borderId="0">
      <alignment horizontal="center" vertical="top"/>
    </xf>
    <xf numFmtId="0" fontId="177" fillId="0" borderId="0">
      <alignment horizontal="left" vertical="top"/>
    </xf>
    <xf numFmtId="0" fontId="178" fillId="0" borderId="0">
      <alignment horizontal="left" vertical="top"/>
    </xf>
    <xf numFmtId="4" fontId="171" fillId="0" borderId="0">
      <alignment horizontal="center" vertical="top"/>
    </xf>
    <xf numFmtId="4" fontId="178" fillId="0" borderId="0">
      <alignment horizontal="right" vertical="top"/>
    </xf>
    <xf numFmtId="4" fontId="171" fillId="0" borderId="0">
      <alignment horizontal="left" vertical="top"/>
    </xf>
    <xf numFmtId="0" fontId="175" fillId="0" borderId="0">
      <alignment horizontal="left" vertical="top"/>
    </xf>
    <xf numFmtId="3" fontId="134" fillId="0" borderId="41" applyNumberFormat="0" applyFont="0" applyFill="0" applyAlignment="0" applyProtection="0">
      <alignment vertical="center"/>
    </xf>
    <xf numFmtId="0" fontId="179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1" fillId="0" borderId="149" applyNumberFormat="0" applyFill="0" applyAlignment="0" applyProtection="0"/>
    <xf numFmtId="0" fontId="181" fillId="0" borderId="150" applyNumberFormat="0" applyFill="0" applyAlignment="0" applyProtection="0"/>
    <xf numFmtId="4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0" fontId="183" fillId="0" borderId="0" applyNumberFormat="0" applyFill="0" applyBorder="0" applyAlignment="0" applyProtection="0"/>
    <xf numFmtId="0" fontId="184" fillId="0" borderId="151"/>
    <xf numFmtId="0" fontId="77" fillId="0" borderId="0"/>
    <xf numFmtId="41" fontId="77" fillId="0" borderId="0" applyFont="0" applyFill="0" applyBorder="0" applyAlignment="0" applyProtection="0"/>
    <xf numFmtId="170" fontId="12" fillId="0" borderId="0" applyFont="0" applyFill="0" applyBorder="0" applyAlignment="0" applyProtection="0"/>
  </cellStyleXfs>
  <cellXfs count="1109">
    <xf numFmtId="0" fontId="0" fillId="0" borderId="0" xfId="0"/>
    <xf numFmtId="0" fontId="0" fillId="0" borderId="0" xfId="0" applyAlignment="1">
      <alignment vertical="center"/>
    </xf>
    <xf numFmtId="0" fontId="97" fillId="0" borderId="0" xfId="0" applyFont="1" applyAlignment="1">
      <alignment vertical="center"/>
    </xf>
    <xf numFmtId="0" fontId="98" fillId="0" borderId="0" xfId="0" applyFont="1" applyAlignment="1">
      <alignment vertical="center"/>
    </xf>
    <xf numFmtId="16" fontId="97" fillId="0" borderId="1" xfId="0" applyNumberFormat="1" applyFont="1" applyBorder="1" applyAlignment="1">
      <alignment vertical="center"/>
    </xf>
    <xf numFmtId="0" fontId="98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20" fontId="0" fillId="0" borderId="8" xfId="0" applyNumberFormat="1" applyBorder="1" applyAlignment="1">
      <alignment vertical="center"/>
    </xf>
    <xf numFmtId="197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4" fontId="0" fillId="0" borderId="11" xfId="0" applyNumberFormat="1" applyBorder="1" applyAlignment="1">
      <alignment vertical="center"/>
    </xf>
    <xf numFmtId="0" fontId="99" fillId="2" borderId="6" xfId="0" applyFont="1" applyFill="1" applyBorder="1" applyAlignment="1">
      <alignment vertical="center"/>
    </xf>
    <xf numFmtId="0" fontId="99" fillId="2" borderId="7" xfId="0" applyFont="1" applyFill="1" applyBorder="1" applyAlignment="1">
      <alignment horizontal="center" vertical="center"/>
    </xf>
    <xf numFmtId="197" fontId="99" fillId="2" borderId="7" xfId="0" applyNumberFormat="1" applyFont="1" applyFill="1" applyBorder="1" applyAlignment="1">
      <alignment horizontal="center" vertical="center"/>
    </xf>
    <xf numFmtId="4" fontId="99" fillId="2" borderId="7" xfId="0" applyNumberFormat="1" applyFont="1" applyFill="1" applyBorder="1" applyAlignment="1">
      <alignment horizontal="right" vertical="center"/>
    </xf>
    <xf numFmtId="0" fontId="99" fillId="2" borderId="12" xfId="0" applyFont="1" applyFill="1" applyBorder="1" applyAlignment="1">
      <alignment vertical="center"/>
    </xf>
    <xf numFmtId="0" fontId="99" fillId="2" borderId="13" xfId="0" applyFont="1" applyFill="1" applyBorder="1" applyAlignment="1">
      <alignment horizontal="center" vertical="center"/>
    </xf>
    <xf numFmtId="197" fontId="99" fillId="2" borderId="13" xfId="0" applyNumberFormat="1" applyFont="1" applyFill="1" applyBorder="1" applyAlignment="1">
      <alignment horizontal="center" vertical="center"/>
    </xf>
    <xf numFmtId="4" fontId="99" fillId="2" borderId="13" xfId="0" applyNumberFormat="1" applyFont="1" applyFill="1" applyBorder="1" applyAlignment="1">
      <alignment horizontal="right" vertical="center"/>
    </xf>
    <xf numFmtId="0" fontId="100" fillId="3" borderId="14" xfId="4" applyFill="1" applyBorder="1" applyAlignment="1">
      <alignment horizontal="center" vertical="center"/>
    </xf>
    <xf numFmtId="1" fontId="97" fillId="0" borderId="0" xfId="0" applyNumberFormat="1" applyFont="1" applyAlignment="1">
      <alignment vertical="center"/>
    </xf>
    <xf numFmtId="4" fontId="0" fillId="0" borderId="17" xfId="0" applyNumberFormat="1" applyBorder="1" applyAlignment="1">
      <alignment vertical="center"/>
    </xf>
    <xf numFmtId="0" fontId="101" fillId="0" borderId="18" xfId="0" applyFont="1" applyBorder="1" applyAlignment="1">
      <alignment vertical="center"/>
    </xf>
    <xf numFmtId="1" fontId="0" fillId="0" borderId="0" xfId="0" applyNumberFormat="1" applyAlignment="1">
      <alignment vertical="center"/>
    </xf>
    <xf numFmtId="4" fontId="0" fillId="0" borderId="19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4" fontId="99" fillId="2" borderId="7" xfId="3" applyNumberFormat="1" applyFont="1" applyFill="1" applyBorder="1" applyAlignment="1">
      <alignment horizontal="right" vertical="center"/>
    </xf>
    <xf numFmtId="0" fontId="99" fillId="2" borderId="2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98" fontId="0" fillId="0" borderId="0" xfId="0" applyNumberFormat="1" applyAlignment="1">
      <alignment vertical="center"/>
    </xf>
    <xf numFmtId="198" fontId="97" fillId="0" borderId="0" xfId="0" applyNumberFormat="1" applyFont="1" applyAlignment="1">
      <alignment vertical="center"/>
    </xf>
    <xf numFmtId="198" fontId="98" fillId="0" borderId="5" xfId="0" applyNumberFormat="1" applyFont="1" applyBorder="1" applyAlignment="1">
      <alignment horizontal="center" vertical="center"/>
    </xf>
    <xf numFmtId="198" fontId="0" fillId="0" borderId="8" xfId="0" applyNumberFormat="1" applyBorder="1" applyAlignment="1">
      <alignment vertical="center"/>
    </xf>
    <xf numFmtId="198" fontId="0" fillId="0" borderId="11" xfId="0" applyNumberFormat="1" applyBorder="1" applyAlignment="1">
      <alignment vertical="center"/>
    </xf>
    <xf numFmtId="0" fontId="101" fillId="0" borderId="23" xfId="0" applyFont="1" applyBorder="1" applyAlignment="1">
      <alignment vertical="center"/>
    </xf>
    <xf numFmtId="19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99" fontId="97" fillId="0" borderId="0" xfId="0" applyNumberFormat="1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98" fillId="0" borderId="25" xfId="0" applyFont="1" applyBorder="1" applyAlignment="1">
      <alignment horizontal="center" vertical="center"/>
    </xf>
    <xf numFmtId="199" fontId="98" fillId="0" borderId="5" xfId="0" applyNumberFormat="1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6" fontId="0" fillId="4" borderId="8" xfId="0" applyNumberFormat="1" applyFill="1" applyBorder="1" applyAlignment="1">
      <alignment horizontal="center" vertical="center"/>
    </xf>
    <xf numFmtId="0" fontId="102" fillId="4" borderId="8" xfId="0" applyFont="1" applyFill="1" applyBorder="1" applyAlignment="1">
      <alignment horizontal="center" vertical="center"/>
    </xf>
    <xf numFmtId="1" fontId="102" fillId="4" borderId="11" xfId="0" applyNumberFormat="1" applyFont="1" applyFill="1" applyBorder="1" applyAlignment="1">
      <alignment horizontal="center" vertical="center"/>
    </xf>
    <xf numFmtId="199" fontId="102" fillId="4" borderId="11" xfId="0" applyNumberFormat="1" applyFont="1" applyFill="1" applyBorder="1" applyAlignment="1">
      <alignment horizontal="center" vertical="center"/>
    </xf>
    <xf numFmtId="20" fontId="102" fillId="4" borderId="19" xfId="0" applyNumberFormat="1" applyFont="1" applyFill="1" applyBorder="1" applyAlignment="1">
      <alignment horizontal="center" vertical="center"/>
    </xf>
    <xf numFmtId="199" fontId="102" fillId="4" borderId="19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99" fontId="0" fillId="0" borderId="11" xfId="0" applyNumberFormat="1" applyBorder="1" applyAlignment="1">
      <alignment horizontal="center" vertical="center"/>
    </xf>
    <xf numFmtId="20" fontId="0" fillId="0" borderId="19" xfId="0" applyNumberFormat="1" applyBorder="1" applyAlignment="1">
      <alignment vertical="center"/>
    </xf>
    <xf numFmtId="0" fontId="99" fillId="2" borderId="31" xfId="0" applyFont="1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199" fontId="0" fillId="2" borderId="32" xfId="0" applyNumberFormat="1" applyFill="1" applyBorder="1" applyAlignment="1">
      <alignment horizontal="center" vertical="center"/>
    </xf>
    <xf numFmtId="20" fontId="0" fillId="2" borderId="33" xfId="0" applyNumberFormat="1" applyFill="1" applyBorder="1" applyAlignment="1">
      <alignment vertical="center"/>
    </xf>
    <xf numFmtId="4" fontId="97" fillId="0" borderId="0" xfId="0" applyNumberFormat="1" applyFont="1" applyAlignment="1">
      <alignment vertical="center"/>
    </xf>
    <xf numFmtId="4" fontId="100" fillId="3" borderId="14" xfId="4" applyNumberFormat="1" applyFill="1" applyBorder="1" applyAlignment="1">
      <alignment horizontal="center" vertical="center"/>
    </xf>
    <xf numFmtId="1" fontId="98" fillId="0" borderId="5" xfId="0" applyNumberFormat="1" applyFont="1" applyBorder="1" applyAlignment="1">
      <alignment horizontal="center" vertical="center"/>
    </xf>
    <xf numFmtId="4" fontId="98" fillId="0" borderId="36" xfId="0" applyNumberFormat="1" applyFont="1" applyBorder="1" applyAlignment="1">
      <alignment horizontal="center" vertical="center"/>
    </xf>
    <xf numFmtId="1" fontId="102" fillId="4" borderId="19" xfId="0" applyNumberFormat="1" applyFont="1" applyFill="1" applyBorder="1" applyAlignment="1">
      <alignment horizontal="center" vertical="center"/>
    </xf>
    <xf numFmtId="0" fontId="102" fillId="4" borderId="19" xfId="0" applyFont="1" applyFill="1" applyBorder="1" applyAlignment="1">
      <alignment horizontal="center" vertical="center"/>
    </xf>
    <xf numFmtId="4" fontId="102" fillId="4" borderId="19" xfId="0" applyNumberFormat="1" applyFont="1" applyFill="1" applyBorder="1" applyAlignment="1">
      <alignment vertical="center"/>
    </xf>
    <xf numFmtId="0" fontId="102" fillId="4" borderId="11" xfId="0" applyFont="1" applyFill="1" applyBorder="1" applyAlignment="1">
      <alignment horizontal="center" vertical="center"/>
    </xf>
    <xf numFmtId="0" fontId="103" fillId="0" borderId="18" xfId="0" applyFont="1" applyBorder="1" applyAlignment="1">
      <alignment vertical="center"/>
    </xf>
    <xf numFmtId="1" fontId="0" fillId="0" borderId="19" xfId="0" applyNumberFormat="1" applyBorder="1" applyAlignment="1">
      <alignment vertical="center"/>
    </xf>
    <xf numFmtId="1" fontId="0" fillId="2" borderId="33" xfId="0" applyNumberFormat="1" applyFill="1" applyBorder="1" applyAlignment="1">
      <alignment vertical="center"/>
    </xf>
    <xf numFmtId="4" fontId="99" fillId="2" borderId="33" xfId="3" applyNumberFormat="1" applyFont="1" applyFill="1" applyBorder="1" applyAlignment="1">
      <alignment horizontal="right" vertical="center"/>
    </xf>
    <xf numFmtId="0" fontId="0" fillId="2" borderId="37" xfId="0" applyFill="1" applyBorder="1" applyAlignment="1">
      <alignment vertical="center"/>
    </xf>
    <xf numFmtId="4" fontId="101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" fontId="97" fillId="0" borderId="0" xfId="0" applyNumberFormat="1" applyFont="1" applyAlignment="1">
      <alignment vertical="center"/>
    </xf>
    <xf numFmtId="0" fontId="98" fillId="0" borderId="38" xfId="0" applyFont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199" fontId="98" fillId="0" borderId="0" xfId="0" applyNumberFormat="1" applyFont="1" applyAlignment="1">
      <alignment horizontal="center" vertical="center"/>
    </xf>
    <xf numFmtId="20" fontId="102" fillId="4" borderId="19" xfId="0" applyNumberFormat="1" applyFont="1" applyFill="1" applyBorder="1" applyAlignment="1">
      <alignment horizontal="right" vertical="center"/>
    </xf>
    <xf numFmtId="20" fontId="102" fillId="4" borderId="17" xfId="0" applyNumberFormat="1" applyFont="1" applyFill="1" applyBorder="1" applyAlignment="1">
      <alignment vertical="center"/>
    </xf>
    <xf numFmtId="1" fontId="98" fillId="0" borderId="0" xfId="0" applyNumberFormat="1" applyFont="1" applyAlignment="1">
      <alignment horizontal="center" vertical="center"/>
    </xf>
    <xf numFmtId="4" fontId="98" fillId="0" borderId="0" xfId="0" applyNumberFormat="1" applyFont="1" applyAlignment="1">
      <alignment horizontal="center" vertical="center"/>
    </xf>
    <xf numFmtId="0" fontId="102" fillId="4" borderId="19" xfId="0" applyFont="1" applyFill="1" applyBorder="1" applyAlignment="1">
      <alignment horizontal="right" vertical="center"/>
    </xf>
    <xf numFmtId="20" fontId="102" fillId="4" borderId="19" xfId="0" applyNumberFormat="1" applyFont="1" applyFill="1" applyBorder="1" applyAlignment="1">
      <alignment vertical="center"/>
    </xf>
    <xf numFmtId="0" fontId="102" fillId="4" borderId="19" xfId="0" applyFont="1" applyFill="1" applyBorder="1" applyAlignment="1">
      <alignment vertical="center"/>
    </xf>
    <xf numFmtId="1" fontId="102" fillId="4" borderId="19" xfId="0" applyNumberFormat="1" applyFont="1" applyFill="1" applyBorder="1" applyAlignment="1">
      <alignment horizontal="right" vertical="center"/>
    </xf>
    <xf numFmtId="0" fontId="98" fillId="0" borderId="39" xfId="0" applyFont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199" fontId="0" fillId="0" borderId="0" xfId="0" applyNumberFormat="1" applyAlignment="1">
      <alignment vertical="center"/>
    </xf>
    <xf numFmtId="199" fontId="97" fillId="0" borderId="0" xfId="0" applyNumberFormat="1" applyFont="1" applyAlignment="1">
      <alignment vertical="center"/>
    </xf>
    <xf numFmtId="199" fontId="0" fillId="2" borderId="32" xfId="0" applyNumberFormat="1" applyFill="1" applyBorder="1" applyAlignment="1">
      <alignment vertical="center"/>
    </xf>
    <xf numFmtId="4" fontId="102" fillId="4" borderId="19" xfId="0" applyNumberFormat="1" applyFont="1" applyFill="1" applyBorder="1" applyAlignment="1">
      <alignment horizontal="center" vertical="center"/>
    </xf>
    <xf numFmtId="0" fontId="101" fillId="0" borderId="20" xfId="0" applyFont="1" applyBorder="1" applyAlignment="1">
      <alignment vertical="center"/>
    </xf>
    <xf numFmtId="4" fontId="102" fillId="4" borderId="11" xfId="0" applyNumberFormat="1" applyFont="1" applyFill="1" applyBorder="1" applyAlignment="1">
      <alignment horizontal="center" vertical="center"/>
    </xf>
    <xf numFmtId="16" fontId="102" fillId="4" borderId="8" xfId="0" applyNumberFormat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04" fillId="3" borderId="14" xfId="4" applyFont="1" applyFill="1" applyBorder="1" applyAlignment="1">
      <alignment horizontal="center" vertical="center"/>
    </xf>
    <xf numFmtId="0" fontId="101" fillId="0" borderId="21" xfId="0" applyFont="1" applyBorder="1" applyAlignment="1">
      <alignment horizontal="left" vertical="center"/>
    </xf>
    <xf numFmtId="0" fontId="101" fillId="0" borderId="18" xfId="0" applyFont="1" applyBorder="1" applyAlignment="1">
      <alignment horizontal="left" vertical="center"/>
    </xf>
    <xf numFmtId="0" fontId="101" fillId="0" borderId="21" xfId="0" applyFont="1" applyBorder="1" applyAlignment="1">
      <alignment vertical="center"/>
    </xf>
    <xf numFmtId="4" fontId="0" fillId="5" borderId="8" xfId="0" applyNumberFormat="1" applyFill="1" applyBorder="1" applyAlignment="1">
      <alignment vertical="center"/>
    </xf>
    <xf numFmtId="0" fontId="101" fillId="0" borderId="0" xfId="0" applyFont="1" applyAlignment="1">
      <alignment vertical="center"/>
    </xf>
    <xf numFmtId="0" fontId="0" fillId="0" borderId="18" xfId="0" applyBorder="1" applyAlignment="1">
      <alignment vertical="center"/>
    </xf>
    <xf numFmtId="183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83" fontId="98" fillId="0" borderId="0" xfId="0" applyNumberFormat="1" applyFont="1" applyAlignment="1">
      <alignment horizontal="left" vertical="top"/>
    </xf>
    <xf numFmtId="183" fontId="97" fillId="0" borderId="0" xfId="0" applyNumberFormat="1" applyFont="1" applyAlignment="1">
      <alignment horizontal="center" vertical="center"/>
    </xf>
    <xf numFmtId="183" fontId="98" fillId="6" borderId="5" xfId="0" applyNumberFormat="1" applyFont="1" applyFill="1" applyBorder="1" applyAlignment="1">
      <alignment horizontal="center" vertical="center"/>
    </xf>
    <xf numFmtId="0" fontId="98" fillId="6" borderId="5" xfId="0" applyFont="1" applyFill="1" applyBorder="1" applyAlignment="1">
      <alignment horizontal="center" vertical="center"/>
    </xf>
    <xf numFmtId="0" fontId="101" fillId="0" borderId="42" xfId="0" applyFont="1" applyBorder="1" applyAlignment="1">
      <alignment horizontal="center" vertical="center"/>
    </xf>
    <xf numFmtId="16" fontId="0" fillId="0" borderId="43" xfId="0" applyNumberFormat="1" applyBorder="1" applyAlignment="1">
      <alignment horizontal="center" vertical="center"/>
    </xf>
    <xf numFmtId="1" fontId="101" fillId="4" borderId="42" xfId="0" applyNumberFormat="1" applyFont="1" applyFill="1" applyBorder="1" applyAlignment="1">
      <alignment vertical="center"/>
    </xf>
    <xf numFmtId="0" fontId="101" fillId="4" borderId="42" xfId="0" applyFont="1" applyFill="1" applyBorder="1" applyAlignment="1">
      <alignment vertical="center"/>
    </xf>
    <xf numFmtId="183" fontId="0" fillId="0" borderId="11" xfId="0" applyNumberFormat="1" applyBorder="1" applyAlignment="1">
      <alignment horizontal="center" vertical="center"/>
    </xf>
    <xf numFmtId="20" fontId="0" fillId="0" borderId="43" xfId="0" applyNumberFormat="1" applyBorder="1" applyAlignment="1">
      <alignment horizontal="center" vertical="center"/>
    </xf>
    <xf numFmtId="0" fontId="101" fillId="0" borderId="42" xfId="0" applyFont="1" applyBorder="1" applyAlignment="1">
      <alignment vertical="center"/>
    </xf>
    <xf numFmtId="1" fontId="101" fillId="0" borderId="42" xfId="0" applyNumberFormat="1" applyFont="1" applyBorder="1" applyAlignment="1">
      <alignment vertical="center"/>
    </xf>
    <xf numFmtId="1" fontId="101" fillId="4" borderId="45" xfId="0" applyNumberFormat="1" applyFont="1" applyFill="1" applyBorder="1" applyAlignment="1">
      <alignment vertical="center"/>
    </xf>
    <xf numFmtId="0" fontId="101" fillId="0" borderId="45" xfId="0" applyFont="1" applyBorder="1" applyAlignment="1">
      <alignment vertical="center"/>
    </xf>
    <xf numFmtId="1" fontId="101" fillId="0" borderId="45" xfId="0" applyNumberFormat="1" applyFont="1" applyBorder="1" applyAlignment="1">
      <alignment vertical="center"/>
    </xf>
    <xf numFmtId="0" fontId="0" fillId="0" borderId="45" xfId="0" applyBorder="1" applyAlignment="1">
      <alignment vertical="center"/>
    </xf>
    <xf numFmtId="183" fontId="0" fillId="0" borderId="11" xfId="0" applyNumberFormat="1" applyBorder="1" applyAlignment="1">
      <alignment vertical="center"/>
    </xf>
    <xf numFmtId="0" fontId="99" fillId="2" borderId="46" xfId="0" applyFont="1" applyFill="1" applyBorder="1" applyAlignment="1">
      <alignment vertical="center"/>
    </xf>
    <xf numFmtId="183" fontId="0" fillId="2" borderId="32" xfId="0" applyNumberFormat="1" applyFill="1" applyBorder="1" applyAlignment="1">
      <alignment vertical="center"/>
    </xf>
    <xf numFmtId="4" fontId="97" fillId="0" borderId="0" xfId="0" applyNumberFormat="1" applyFont="1" applyAlignment="1">
      <alignment horizontal="right" vertical="center"/>
    </xf>
    <xf numFmtId="4" fontId="98" fillId="0" borderId="0" xfId="0" applyNumberFormat="1" applyFont="1" applyAlignment="1">
      <alignment horizontal="right" vertical="center"/>
    </xf>
    <xf numFmtId="4" fontId="98" fillId="0" borderId="0" xfId="3" applyNumberFormat="1" applyFont="1" applyAlignment="1">
      <alignment horizontal="right" vertical="center"/>
    </xf>
    <xf numFmtId="4" fontId="98" fillId="6" borderId="5" xfId="0" applyNumberFormat="1" applyFont="1" applyFill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4" fontId="0" fillId="4" borderId="43" xfId="3" applyNumberFormat="1" applyFont="1" applyFill="1" applyBorder="1" applyAlignment="1">
      <alignment horizontal="right" vertical="center"/>
    </xf>
    <xf numFmtId="4" fontId="0" fillId="0" borderId="43" xfId="3" applyNumberFormat="1" applyFont="1" applyFill="1" applyBorder="1" applyAlignment="1">
      <alignment horizontal="right" vertical="center"/>
    </xf>
    <xf numFmtId="4" fontId="0" fillId="0" borderId="43" xfId="0" applyNumberFormat="1" applyBorder="1" applyAlignment="1">
      <alignment horizontal="right" vertical="center"/>
    </xf>
    <xf numFmtId="4" fontId="0" fillId="0" borderId="8" xfId="0" applyNumberFormat="1" applyBorder="1" applyAlignment="1">
      <alignment horizontal="right" vertical="center"/>
    </xf>
    <xf numFmtId="20" fontId="0" fillId="0" borderId="11" xfId="0" applyNumberFormat="1" applyBorder="1" applyAlignment="1">
      <alignment horizontal="center" vertical="center"/>
    </xf>
    <xf numFmtId="200" fontId="0" fillId="0" borderId="43" xfId="0" applyNumberFormat="1" applyBorder="1" applyAlignment="1">
      <alignment horizontal="right" vertical="center"/>
    </xf>
    <xf numFmtId="4" fontId="0" fillId="0" borderId="11" xfId="0" applyNumberFormat="1" applyBorder="1" applyAlignment="1">
      <alignment horizontal="right" vertical="center"/>
    </xf>
    <xf numFmtId="4" fontId="0" fillId="2" borderId="32" xfId="0" applyNumberFormat="1" applyFill="1" applyBorder="1" applyAlignment="1">
      <alignment horizontal="right" vertical="center"/>
    </xf>
    <xf numFmtId="4" fontId="99" fillId="2" borderId="32" xfId="0" applyNumberFormat="1" applyFont="1" applyFill="1" applyBorder="1" applyAlignment="1">
      <alignment horizontal="right" vertical="center"/>
    </xf>
    <xf numFmtId="9" fontId="0" fillId="4" borderId="43" xfId="3" applyNumberFormat="1" applyFont="1" applyFill="1" applyBorder="1" applyAlignment="1">
      <alignment horizontal="right" vertical="center"/>
    </xf>
    <xf numFmtId="197" fontId="0" fillId="4" borderId="43" xfId="0" applyNumberFormat="1" applyFill="1" applyBorder="1" applyAlignment="1">
      <alignment horizontal="center" vertical="center"/>
    </xf>
    <xf numFmtId="4" fontId="0" fillId="4" borderId="56" xfId="0" applyNumberFormat="1" applyFill="1" applyBorder="1" applyAlignment="1">
      <alignment vertical="center"/>
    </xf>
    <xf numFmtId="0" fontId="101" fillId="0" borderId="57" xfId="0" applyFont="1" applyBorder="1" applyAlignment="1">
      <alignment vertical="center"/>
    </xf>
    <xf numFmtId="0" fontId="0" fillId="0" borderId="58" xfId="0" applyBorder="1" applyAlignment="1">
      <alignment vertical="center"/>
    </xf>
    <xf numFmtId="9" fontId="99" fillId="2" borderId="32" xfId="0" applyNumberFormat="1" applyFont="1" applyFill="1" applyBorder="1" applyAlignment="1">
      <alignment horizontal="right" vertical="center"/>
    </xf>
    <xf numFmtId="201" fontId="99" fillId="2" borderId="32" xfId="0" applyNumberFormat="1" applyFont="1" applyFill="1" applyBorder="1" applyAlignment="1">
      <alignment horizontal="right" vertical="center"/>
    </xf>
    <xf numFmtId="0" fontId="0" fillId="2" borderId="33" xfId="0" applyFill="1" applyBorder="1" applyAlignment="1">
      <alignment vertical="center"/>
    </xf>
    <xf numFmtId="0" fontId="98" fillId="0" borderId="0" xfId="0" applyFont="1" applyAlignment="1">
      <alignment horizontal="left" vertical="top"/>
    </xf>
    <xf numFmtId="17" fontId="98" fillId="0" borderId="0" xfId="0" applyNumberFormat="1" applyFont="1" applyAlignment="1">
      <alignment horizontal="left" vertical="top"/>
    </xf>
    <xf numFmtId="199" fontId="0" fillId="0" borderId="8" xfId="0" applyNumberFormat="1" applyBorder="1" applyAlignment="1">
      <alignment horizontal="center" vertical="center"/>
    </xf>
    <xf numFmtId="197" fontId="0" fillId="0" borderId="43" xfId="0" applyNumberFormat="1" applyBorder="1" applyAlignment="1">
      <alignment horizontal="center" vertical="center"/>
    </xf>
    <xf numFmtId="4" fontId="0" fillId="0" borderId="56" xfId="0" applyNumberFormat="1" applyBorder="1" applyAlignment="1">
      <alignment vertical="center"/>
    </xf>
    <xf numFmtId="4" fontId="0" fillId="0" borderId="43" xfId="0" applyNumberFormat="1" applyBorder="1" applyAlignment="1">
      <alignment vertical="center"/>
    </xf>
    <xf numFmtId="4" fontId="0" fillId="2" borderId="33" xfId="0" applyNumberFormat="1" applyFill="1" applyBorder="1" applyAlignment="1">
      <alignment vertical="center"/>
    </xf>
    <xf numFmtId="16" fontId="101" fillId="4" borderId="42" xfId="0" applyNumberFormat="1" applyFont="1" applyFill="1" applyBorder="1" applyAlignment="1">
      <alignment vertical="center"/>
    </xf>
    <xf numFmtId="183" fontId="0" fillId="4" borderId="43" xfId="0" applyNumberFormat="1" applyFill="1" applyBorder="1" applyAlignment="1">
      <alignment horizontal="center" vertical="center"/>
    </xf>
    <xf numFmtId="20" fontId="0" fillId="4" borderId="43" xfId="0" applyNumberFormat="1" applyFill="1" applyBorder="1" applyAlignment="1">
      <alignment horizontal="center" vertical="center"/>
    </xf>
    <xf numFmtId="20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right" vertical="center"/>
    </xf>
    <xf numFmtId="183" fontId="0" fillId="0" borderId="43" xfId="0" applyNumberFormat="1" applyBorder="1" applyAlignment="1">
      <alignment horizontal="center" vertical="center"/>
    </xf>
    <xf numFmtId="183" fontId="0" fillId="0" borderId="8" xfId="0" applyNumberFormat="1" applyBorder="1" applyAlignment="1">
      <alignment horizontal="center" vertical="center"/>
    </xf>
    <xf numFmtId="4" fontId="0" fillId="4" borderId="43" xfId="0" applyNumberFormat="1" applyFill="1" applyBorder="1" applyAlignment="1">
      <alignment horizontal="right" vertical="center"/>
    </xf>
    <xf numFmtId="4" fontId="0" fillId="4" borderId="8" xfId="0" applyNumberFormat="1" applyFill="1" applyBorder="1" applyAlignment="1">
      <alignment horizontal="right" vertical="center"/>
    </xf>
    <xf numFmtId="0" fontId="0" fillId="0" borderId="59" xfId="0" applyBorder="1" applyAlignment="1">
      <alignment vertical="center"/>
    </xf>
    <xf numFmtId="16" fontId="97" fillId="0" borderId="0" xfId="0" applyNumberFormat="1" applyFont="1" applyAlignment="1">
      <alignment horizontal="center" vertical="center"/>
    </xf>
    <xf numFmtId="16" fontId="101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17" xfId="0" applyNumberFormat="1" applyBorder="1" applyAlignment="1">
      <alignment vertical="center"/>
    </xf>
    <xf numFmtId="1" fontId="101" fillId="0" borderId="8" xfId="0" applyNumberFormat="1" applyFont="1" applyBorder="1" applyAlignment="1">
      <alignment horizontal="center" vertical="center"/>
    </xf>
    <xf numFmtId="20" fontId="101" fillId="0" borderId="17" xfId="0" applyNumberFormat="1" applyFont="1" applyBorder="1" applyAlignment="1">
      <alignment vertical="center"/>
    </xf>
    <xf numFmtId="0" fontId="101" fillId="0" borderId="8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97" fontId="0" fillId="2" borderId="32" xfId="0" applyNumberFormat="1" applyFill="1" applyBorder="1" applyAlignment="1">
      <alignment horizontal="center" vertical="center"/>
    </xf>
    <xf numFmtId="4" fontId="98" fillId="0" borderId="25" xfId="0" applyNumberFormat="1" applyFont="1" applyBorder="1" applyAlignment="1">
      <alignment horizontal="center" vertical="center"/>
    </xf>
    <xf numFmtId="4" fontId="98" fillId="0" borderId="5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1" fontId="101" fillId="0" borderId="18" xfId="0" applyNumberFormat="1" applyFont="1" applyBorder="1" applyAlignment="1">
      <alignment horizontal="center" vertical="center"/>
    </xf>
    <xf numFmtId="20" fontId="0" fillId="0" borderId="17" xfId="0" applyNumberFormat="1" applyBorder="1" applyAlignment="1">
      <alignment horizontal="right" vertical="center"/>
    </xf>
    <xf numFmtId="41" fontId="99" fillId="2" borderId="32" xfId="3" applyFont="1" applyFill="1" applyBorder="1" applyAlignment="1">
      <alignment vertical="center"/>
    </xf>
    <xf numFmtId="4" fontId="99" fillId="2" borderId="33" xfId="3" applyNumberFormat="1" applyFont="1" applyFill="1" applyBorder="1" applyAlignment="1">
      <alignment vertical="center"/>
    </xf>
    <xf numFmtId="41" fontId="99" fillId="2" borderId="37" xfId="3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" fontId="101" fillId="0" borderId="42" xfId="0" applyNumberFormat="1" applyFont="1" applyBorder="1" applyAlignment="1">
      <alignment vertical="center"/>
    </xf>
    <xf numFmtId="0" fontId="101" fillId="0" borderId="44" xfId="0" applyFont="1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199" fontId="0" fillId="0" borderId="43" xfId="0" applyNumberFormat="1" applyBorder="1" applyAlignment="1">
      <alignment horizontal="center" vertical="center"/>
    </xf>
    <xf numFmtId="16" fontId="0" fillId="0" borderId="11" xfId="0" applyNumberFormat="1" applyBorder="1" applyAlignment="1">
      <alignment vertical="center"/>
    </xf>
    <xf numFmtId="4" fontId="97" fillId="0" borderId="0" xfId="0" applyNumberFormat="1" applyFont="1" applyAlignment="1">
      <alignment horizontal="center" vertical="center"/>
    </xf>
    <xf numFmtId="198" fontId="97" fillId="0" borderId="0" xfId="0" applyNumberFormat="1" applyFont="1" applyAlignment="1">
      <alignment horizontal="center" vertical="center"/>
    </xf>
    <xf numFmtId="198" fontId="98" fillId="0" borderId="0" xfId="0" applyNumberFormat="1" applyFont="1" applyAlignment="1">
      <alignment horizontal="center" vertical="center"/>
    </xf>
    <xf numFmtId="4" fontId="98" fillId="0" borderId="0" xfId="3" applyNumberFormat="1" applyFont="1" applyAlignment="1">
      <alignment horizontal="center" vertical="center"/>
    </xf>
    <xf numFmtId="198" fontId="98" fillId="6" borderId="5" xfId="0" applyNumberFormat="1" applyFont="1" applyFill="1" applyBorder="1" applyAlignment="1">
      <alignment horizontal="center" vertical="center"/>
    </xf>
    <xf numFmtId="4" fontId="0" fillId="2" borderId="32" xfId="0" applyNumberFormat="1" applyFill="1" applyBorder="1" applyAlignment="1">
      <alignment vertical="center"/>
    </xf>
    <xf numFmtId="198" fontId="0" fillId="2" borderId="32" xfId="0" applyNumberFormat="1" applyFill="1" applyBorder="1" applyAlignment="1">
      <alignment vertical="center"/>
    </xf>
    <xf numFmtId="16" fontId="102" fillId="4" borderId="11" xfId="0" applyNumberFormat="1" applyFont="1" applyFill="1" applyBorder="1" applyAlignment="1">
      <alignment horizontal="center" vertical="center"/>
    </xf>
    <xf numFmtId="0" fontId="101" fillId="0" borderId="11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101" fillId="0" borderId="19" xfId="0" applyFont="1" applyBorder="1" applyAlignment="1">
      <alignment horizontal="center" vertical="center"/>
    </xf>
    <xf numFmtId="0" fontId="101" fillId="0" borderId="61" xfId="0" applyFont="1" applyBorder="1" applyAlignment="1">
      <alignment vertical="center"/>
    </xf>
    <xf numFmtId="0" fontId="0" fillId="0" borderId="61" xfId="0" applyBorder="1" applyAlignment="1">
      <alignment vertical="center"/>
    </xf>
    <xf numFmtId="0" fontId="0" fillId="2" borderId="62" xfId="0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16" fontId="101" fillId="0" borderId="11" xfId="0" applyNumberFormat="1" applyFont="1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99" fillId="2" borderId="63" xfId="0" applyFont="1" applyFill="1" applyBorder="1" applyAlignment="1">
      <alignment vertical="center"/>
    </xf>
    <xf numFmtId="0" fontId="0" fillId="2" borderId="64" xfId="0" applyFill="1" applyBorder="1" applyAlignment="1">
      <alignment vertical="center"/>
    </xf>
    <xf numFmtId="0" fontId="0" fillId="2" borderId="32" xfId="0" applyFill="1" applyBorder="1" applyAlignment="1">
      <alignment horizontal="center" vertical="center"/>
    </xf>
    <xf numFmtId="20" fontId="0" fillId="2" borderId="33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4" fontId="0" fillId="0" borderId="17" xfId="0" applyNumberFormat="1" applyBorder="1" applyAlignment="1">
      <alignment horizontal="right" vertical="center"/>
    </xf>
    <xf numFmtId="20" fontId="101" fillId="0" borderId="19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right" vertical="center"/>
    </xf>
    <xf numFmtId="4" fontId="0" fillId="0" borderId="19" xfId="0" applyNumberFormat="1" applyBorder="1" applyAlignment="1">
      <alignment horizontal="right" vertical="center"/>
    </xf>
    <xf numFmtId="1" fontId="0" fillId="2" borderId="33" xfId="0" applyNumberFormat="1" applyFill="1" applyBorder="1" applyAlignment="1">
      <alignment horizontal="right" vertical="center"/>
    </xf>
    <xf numFmtId="16" fontId="101" fillId="4" borderId="8" xfId="0" applyNumberFormat="1" applyFont="1" applyFill="1" applyBorder="1" applyAlignment="1">
      <alignment horizontal="center" vertical="center"/>
    </xf>
    <xf numFmtId="199" fontId="0" fillId="4" borderId="8" xfId="0" applyNumberFormat="1" applyFill="1" applyBorder="1" applyAlignment="1">
      <alignment horizontal="center" vertical="center"/>
    </xf>
    <xf numFmtId="4" fontId="101" fillId="0" borderId="8" xfId="0" applyNumberFormat="1" applyFont="1" applyBorder="1" applyAlignment="1">
      <alignment vertical="center"/>
    </xf>
    <xf numFmtId="0" fontId="101" fillId="4" borderId="18" xfId="0" applyFont="1" applyFill="1" applyBorder="1" applyAlignment="1">
      <alignment vertical="center"/>
    </xf>
    <xf numFmtId="2" fontId="97" fillId="0" borderId="0" xfId="0" applyNumberFormat="1" applyFont="1" applyAlignment="1">
      <alignment vertical="center"/>
    </xf>
    <xf numFmtId="20" fontId="0" fillId="4" borderId="8" xfId="0" applyNumberFormat="1" applyFill="1" applyBorder="1" applyAlignment="1">
      <alignment vertical="center"/>
    </xf>
    <xf numFmtId="198" fontId="98" fillId="7" borderId="5" xfId="0" applyNumberFormat="1" applyFont="1" applyFill="1" applyBorder="1" applyAlignment="1">
      <alignment horizontal="center" vertical="center"/>
    </xf>
    <xf numFmtId="198" fontId="0" fillId="0" borderId="8" xfId="0" applyNumberFormat="1" applyBorder="1"/>
    <xf numFmtId="4" fontId="101" fillId="0" borderId="18" xfId="0" applyNumberFormat="1" applyFont="1" applyBorder="1" applyAlignment="1">
      <alignment vertical="center"/>
    </xf>
    <xf numFmtId="4" fontId="0" fillId="0" borderId="18" xfId="0" applyNumberFormat="1" applyBorder="1" applyAlignment="1">
      <alignment vertical="center"/>
    </xf>
    <xf numFmtId="198" fontId="101" fillId="0" borderId="8" xfId="0" applyNumberFormat="1" applyFont="1" applyBorder="1" applyAlignment="1">
      <alignment vertical="center"/>
    </xf>
    <xf numFmtId="4" fontId="99" fillId="2" borderId="21" xfId="0" applyNumberFormat="1" applyFont="1" applyFill="1" applyBorder="1" applyAlignment="1">
      <alignment horizontal="right" vertical="center"/>
    </xf>
    <xf numFmtId="4" fontId="0" fillId="2" borderId="22" xfId="0" applyNumberFormat="1" applyFill="1" applyBorder="1" applyAlignment="1">
      <alignment horizontal="right" vertical="center"/>
    </xf>
    <xf numFmtId="0" fontId="0" fillId="0" borderId="21" xfId="0" applyBorder="1" applyAlignment="1">
      <alignment vertical="center"/>
    </xf>
    <xf numFmtId="0" fontId="98" fillId="0" borderId="0" xfId="0" applyFont="1" applyAlignment="1">
      <alignment horizontal="center" vertical="center" wrapText="1"/>
    </xf>
    <xf numFmtId="4" fontId="0" fillId="4" borderId="8" xfId="0" applyNumberFormat="1" applyFill="1" applyBorder="1" applyAlignment="1">
      <alignment vertical="center"/>
    </xf>
    <xf numFmtId="0" fontId="101" fillId="0" borderId="69" xfId="0" applyFont="1" applyBorder="1" applyAlignment="1">
      <alignment vertical="center"/>
    </xf>
    <xf numFmtId="4" fontId="99" fillId="2" borderId="7" xfId="0" applyNumberFormat="1" applyFont="1" applyFill="1" applyBorder="1" applyAlignment="1">
      <alignment horizontal="center" vertical="center"/>
    </xf>
    <xf numFmtId="0" fontId="98" fillId="0" borderId="71" xfId="0" applyFont="1" applyBorder="1" applyAlignment="1">
      <alignment horizontal="center" vertical="center"/>
    </xf>
    <xf numFmtId="199" fontId="98" fillId="0" borderId="71" xfId="0" applyNumberFormat="1" applyFont="1" applyBorder="1" applyAlignment="1">
      <alignment horizontal="center" vertical="center"/>
    </xf>
    <xf numFmtId="0" fontId="0" fillId="4" borderId="72" xfId="0" applyFill="1" applyBorder="1" applyAlignment="1">
      <alignment horizontal="center" vertical="center"/>
    </xf>
    <xf numFmtId="16" fontId="0" fillId="4" borderId="43" xfId="0" applyNumberFormat="1" applyFill="1" applyBorder="1" applyAlignment="1">
      <alignment horizontal="center" vertical="center"/>
    </xf>
    <xf numFmtId="0" fontId="102" fillId="4" borderId="43" xfId="0" applyFont="1" applyFill="1" applyBorder="1" applyAlignment="1">
      <alignment horizontal="center" vertical="center"/>
    </xf>
    <xf numFmtId="1" fontId="98" fillId="0" borderId="71" xfId="0" applyNumberFormat="1" applyFont="1" applyBorder="1" applyAlignment="1">
      <alignment horizontal="center" vertical="center"/>
    </xf>
    <xf numFmtId="4" fontId="102" fillId="4" borderId="74" xfId="0" applyNumberFormat="1" applyFont="1" applyFill="1" applyBorder="1" applyAlignment="1">
      <alignment vertical="center"/>
    </xf>
    <xf numFmtId="0" fontId="98" fillId="0" borderId="79" xfId="0" applyFont="1" applyBorder="1" applyAlignment="1">
      <alignment horizontal="center" vertical="center"/>
    </xf>
    <xf numFmtId="0" fontId="98" fillId="0" borderId="25" xfId="0" applyFont="1" applyBorder="1" applyAlignment="1">
      <alignment horizontal="center" vertical="center" wrapText="1"/>
    </xf>
    <xf numFmtId="0" fontId="0" fillId="0" borderId="72" xfId="0" applyBorder="1" applyAlignment="1">
      <alignment horizontal="center" vertical="center"/>
    </xf>
    <xf numFmtId="20" fontId="0" fillId="0" borderId="43" xfId="0" applyNumberFormat="1" applyBorder="1" applyAlignment="1">
      <alignment vertical="center"/>
    </xf>
    <xf numFmtId="0" fontId="98" fillId="0" borderId="80" xfId="0" applyFont="1" applyBorder="1" applyAlignment="1">
      <alignment horizontal="center" vertical="center"/>
    </xf>
    <xf numFmtId="0" fontId="106" fillId="0" borderId="0" xfId="0" applyFont="1" applyAlignment="1">
      <alignment vertical="center"/>
    </xf>
    <xf numFmtId="0" fontId="99" fillId="0" borderId="0" xfId="0" applyFont="1" applyAlignment="1">
      <alignment vertical="center"/>
    </xf>
    <xf numFmtId="16" fontId="0" fillId="0" borderId="1" xfId="0" applyNumberFormat="1" applyBorder="1" applyAlignment="1">
      <alignment vertical="center"/>
    </xf>
    <xf numFmtId="4" fontId="99" fillId="2" borderId="81" xfId="3" applyNumberFormat="1" applyFont="1" applyFill="1" applyBorder="1" applyAlignment="1">
      <alignment horizontal="right" vertical="center"/>
    </xf>
    <xf numFmtId="4" fontId="99" fillId="2" borderId="82" xfId="0" applyNumberFormat="1" applyFont="1" applyFill="1" applyBorder="1" applyAlignment="1">
      <alignment horizontal="right" vertical="center"/>
    </xf>
    <xf numFmtId="0" fontId="107" fillId="0" borderId="18" xfId="0" applyFont="1" applyBorder="1" applyAlignment="1">
      <alignment vertical="center"/>
    </xf>
    <xf numFmtId="4" fontId="101" fillId="0" borderId="8" xfId="0" applyNumberFormat="1" applyFont="1" applyBorder="1"/>
    <xf numFmtId="20" fontId="101" fillId="0" borderId="8" xfId="0" applyNumberFormat="1" applyFont="1" applyBorder="1" applyAlignment="1">
      <alignment vertical="center"/>
    </xf>
    <xf numFmtId="4" fontId="101" fillId="4" borderId="8" xfId="0" applyNumberFormat="1" applyFont="1" applyFill="1" applyBorder="1" applyAlignment="1">
      <alignment vertical="center"/>
    </xf>
    <xf numFmtId="4" fontId="101" fillId="4" borderId="43" xfId="0" applyNumberFormat="1" applyFont="1" applyFill="1" applyBorder="1" applyAlignment="1">
      <alignment vertical="center"/>
    </xf>
    <xf numFmtId="20" fontId="0" fillId="0" borderId="7" xfId="0" applyNumberFormat="1" applyBorder="1" applyAlignment="1">
      <alignment vertical="center"/>
    </xf>
    <xf numFmtId="14" fontId="101" fillId="0" borderId="18" xfId="0" applyNumberFormat="1" applyFont="1" applyBorder="1" applyAlignment="1">
      <alignment vertical="center"/>
    </xf>
    <xf numFmtId="20" fontId="0" fillId="4" borderId="17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4" fontId="0" fillId="4" borderId="17" xfId="0" applyNumberFormat="1" applyFill="1" applyBorder="1" applyAlignment="1">
      <alignment horizontal="right" vertical="center"/>
    </xf>
    <xf numFmtId="0" fontId="0" fillId="4" borderId="18" xfId="0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4" fontId="0" fillId="2" borderId="33" xfId="0" applyNumberFormat="1" applyFill="1" applyBorder="1" applyAlignment="1">
      <alignment horizontal="center" vertical="center"/>
    </xf>
    <xf numFmtId="0" fontId="108" fillId="0" borderId="0" xfId="0" applyFont="1" applyAlignment="1">
      <alignment vertical="center"/>
    </xf>
    <xf numFmtId="200" fontId="0" fillId="0" borderId="0" xfId="0" applyNumberFormat="1" applyAlignment="1">
      <alignment vertical="center"/>
    </xf>
    <xf numFmtId="202" fontId="0" fillId="0" borderId="0" xfId="3" applyNumberFormat="1" applyFont="1" applyAlignment="1">
      <alignment vertical="center"/>
    </xf>
    <xf numFmtId="200" fontId="97" fillId="0" borderId="0" xfId="0" applyNumberFormat="1" applyFont="1" applyAlignment="1">
      <alignment vertical="center"/>
    </xf>
    <xf numFmtId="202" fontId="97" fillId="0" borderId="0" xfId="3" applyNumberFormat="1" applyFont="1" applyAlignment="1">
      <alignment vertical="center"/>
    </xf>
    <xf numFmtId="2" fontId="0" fillId="0" borderId="17" xfId="0" applyNumberFormat="1" applyBorder="1" applyAlignment="1">
      <alignment vertical="center"/>
    </xf>
    <xf numFmtId="20" fontId="0" fillId="0" borderId="11" xfId="0" applyNumberFormat="1" applyBorder="1" applyAlignment="1">
      <alignment vertical="center"/>
    </xf>
    <xf numFmtId="197" fontId="0" fillId="0" borderId="11" xfId="0" applyNumberFormat="1" applyBorder="1" applyAlignment="1">
      <alignment horizontal="center" vertical="center"/>
    </xf>
    <xf numFmtId="4" fontId="0" fillId="0" borderId="8" xfId="0" applyNumberFormat="1" applyBorder="1"/>
    <xf numFmtId="4" fontId="101" fillId="0" borderId="0" xfId="0" applyNumberFormat="1" applyFont="1"/>
    <xf numFmtId="0" fontId="101" fillId="0" borderId="8" xfId="0" applyFont="1" applyBorder="1"/>
    <xf numFmtId="0" fontId="109" fillId="0" borderId="0" xfId="0" applyFont="1" applyAlignment="1">
      <alignment horizontal="center" vertical="center" wrapText="1" shrinkToFit="1"/>
    </xf>
    <xf numFmtId="0" fontId="99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110" fillId="0" borderId="0" xfId="0" applyNumberFormat="1" applyFont="1"/>
    <xf numFmtId="0" fontId="112" fillId="8" borderId="71" xfId="0" applyFont="1" applyFill="1" applyBorder="1" applyAlignment="1">
      <alignment horizontal="center" vertical="center" wrapText="1" shrinkToFit="1"/>
    </xf>
    <xf numFmtId="16" fontId="0" fillId="9" borderId="87" xfId="0" applyNumberFormat="1" applyFill="1" applyBorder="1" applyAlignment="1">
      <alignment horizontal="center" vertical="center"/>
    </xf>
    <xf numFmtId="9" fontId="0" fillId="9" borderId="88" xfId="2" applyFont="1" applyFill="1" applyBorder="1" applyAlignment="1">
      <alignment horizontal="center" vertical="center"/>
    </xf>
    <xf numFmtId="4" fontId="0" fillId="9" borderId="89" xfId="3" applyNumberFormat="1" applyFont="1" applyFill="1" applyBorder="1" applyAlignment="1">
      <alignment horizontal="right" vertical="center"/>
    </xf>
    <xf numFmtId="4" fontId="0" fillId="9" borderId="90" xfId="1" applyNumberFormat="1" applyFont="1" applyFill="1" applyBorder="1" applyAlignment="1">
      <alignment horizontal="right" vertical="center"/>
    </xf>
    <xf numFmtId="4" fontId="0" fillId="9" borderId="91" xfId="3" applyNumberFormat="1" applyFont="1" applyFill="1" applyBorder="1" applyAlignment="1">
      <alignment horizontal="right" vertical="center"/>
    </xf>
    <xf numFmtId="16" fontId="0" fillId="0" borderId="92" xfId="0" applyNumberFormat="1" applyBorder="1" applyAlignment="1">
      <alignment horizontal="center" vertical="center"/>
    </xf>
    <xf numFmtId="9" fontId="0" fillId="0" borderId="17" xfId="2" applyFont="1" applyFill="1" applyBorder="1" applyAlignment="1">
      <alignment horizontal="center" vertical="center"/>
    </xf>
    <xf numFmtId="4" fontId="0" fillId="0" borderId="93" xfId="3" applyNumberFormat="1" applyFont="1" applyFill="1" applyBorder="1" applyAlignment="1">
      <alignment horizontal="right" vertical="center"/>
    </xf>
    <xf numFmtId="4" fontId="0" fillId="0" borderId="42" xfId="1" applyNumberFormat="1" applyFont="1" applyBorder="1" applyAlignment="1">
      <alignment horizontal="right" vertical="center"/>
    </xf>
    <xf numFmtId="4" fontId="0" fillId="0" borderId="8" xfId="3" applyNumberFormat="1" applyFont="1" applyFill="1" applyBorder="1" applyAlignment="1">
      <alignment horizontal="right" vertical="center"/>
    </xf>
    <xf numFmtId="16" fontId="0" fillId="9" borderId="92" xfId="0" applyNumberFormat="1" applyFill="1" applyBorder="1" applyAlignment="1">
      <alignment horizontal="center" vertical="center"/>
    </xf>
    <xf numFmtId="9" fontId="0" fillId="9" borderId="17" xfId="2" applyFont="1" applyFill="1" applyBorder="1" applyAlignment="1">
      <alignment horizontal="center" vertical="center"/>
    </xf>
    <xf numFmtId="4" fontId="0" fillId="9" borderId="93" xfId="3" applyNumberFormat="1" applyFont="1" applyFill="1" applyBorder="1" applyAlignment="1">
      <alignment horizontal="right" vertical="center"/>
    </xf>
    <xf numFmtId="4" fontId="0" fillId="9" borderId="42" xfId="1" applyNumberFormat="1" applyFont="1" applyFill="1" applyBorder="1" applyAlignment="1">
      <alignment horizontal="right" vertical="center"/>
    </xf>
    <xf numFmtId="4" fontId="0" fillId="9" borderId="8" xfId="3" applyNumberFormat="1" applyFont="1" applyFill="1" applyBorder="1" applyAlignment="1">
      <alignment horizontal="right" vertical="center"/>
    </xf>
    <xf numFmtId="9" fontId="0" fillId="0" borderId="17" xfId="2" applyFont="1" applyBorder="1" applyAlignment="1">
      <alignment horizontal="center" vertical="center"/>
    </xf>
    <xf numFmtId="4" fontId="0" fillId="0" borderId="93" xfId="3" applyNumberFormat="1" applyFont="1" applyBorder="1" applyAlignment="1">
      <alignment horizontal="right" vertical="center"/>
    </xf>
    <xf numFmtId="4" fontId="0" fillId="0" borderId="8" xfId="3" applyNumberFormat="1" applyFont="1" applyBorder="1" applyAlignment="1">
      <alignment horizontal="right" vertical="center"/>
    </xf>
    <xf numFmtId="4" fontId="0" fillId="0" borderId="42" xfId="3" applyNumberFormat="1" applyFont="1" applyBorder="1" applyAlignment="1">
      <alignment horizontal="right" vertical="center"/>
    </xf>
    <xf numFmtId="4" fontId="0" fillId="9" borderId="42" xfId="3" applyNumberFormat="1" applyFont="1" applyFill="1" applyBorder="1" applyAlignment="1">
      <alignment horizontal="right" vertical="center"/>
    </xf>
    <xf numFmtId="16" fontId="113" fillId="10" borderId="94" xfId="0" applyNumberFormat="1" applyFont="1" applyFill="1" applyBorder="1" applyAlignment="1">
      <alignment horizontal="center" vertical="center"/>
    </xf>
    <xf numFmtId="9" fontId="113" fillId="10" borderId="95" xfId="2" applyFont="1" applyFill="1" applyBorder="1" applyAlignment="1">
      <alignment horizontal="center" vertical="center"/>
    </xf>
    <xf numFmtId="4" fontId="113" fillId="10" borderId="95" xfId="3" applyNumberFormat="1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41" fontId="0" fillId="0" borderId="0" xfId="3" applyFont="1" applyAlignment="1">
      <alignment horizontal="center" vertical="center"/>
    </xf>
    <xf numFmtId="181" fontId="0" fillId="0" borderId="0" xfId="1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12" fillId="8" borderId="76" xfId="0" applyFont="1" applyFill="1" applyBorder="1" applyAlignment="1">
      <alignment horizontal="center" vertical="center" wrapText="1" shrinkToFit="1"/>
    </xf>
    <xf numFmtId="0" fontId="112" fillId="2" borderId="94" xfId="0" applyFont="1" applyFill="1" applyBorder="1" applyAlignment="1">
      <alignment horizontal="center" vertical="center" wrapText="1" shrinkToFit="1"/>
    </xf>
    <xf numFmtId="0" fontId="115" fillId="3" borderId="95" xfId="158" applyFont="1" applyFill="1" applyBorder="1" applyAlignment="1">
      <alignment horizontal="center" vertical="center" wrapText="1"/>
    </xf>
    <xf numFmtId="4" fontId="0" fillId="9" borderId="88" xfId="3" applyNumberFormat="1" applyFont="1" applyFill="1" applyBorder="1" applyAlignment="1">
      <alignment horizontal="right" vertical="center"/>
    </xf>
    <xf numFmtId="4" fontId="101" fillId="9" borderId="88" xfId="3" applyNumberFormat="1" applyFont="1" applyFill="1" applyBorder="1" applyAlignment="1">
      <alignment horizontal="right" vertical="center"/>
    </xf>
    <xf numFmtId="4" fontId="102" fillId="9" borderId="84" xfId="3" applyNumberFormat="1" applyFont="1" applyFill="1" applyBorder="1" applyAlignment="1">
      <alignment horizontal="right" vertical="center"/>
    </xf>
    <xf numFmtId="4" fontId="0" fillId="9" borderId="85" xfId="3" applyNumberFormat="1" applyFont="1" applyFill="1" applyBorder="1" applyAlignment="1">
      <alignment horizontal="right" vertical="center"/>
    </xf>
    <xf numFmtId="4" fontId="0" fillId="0" borderId="17" xfId="3" applyNumberFormat="1" applyFont="1" applyBorder="1" applyAlignment="1">
      <alignment horizontal="right" vertical="center"/>
    </xf>
    <xf numFmtId="4" fontId="0" fillId="0" borderId="17" xfId="3" applyNumberFormat="1" applyFont="1" applyFill="1" applyBorder="1" applyAlignment="1">
      <alignment horizontal="right" vertical="center"/>
    </xf>
    <xf numFmtId="4" fontId="102" fillId="0" borderId="99" xfId="3" applyNumberFormat="1" applyFont="1" applyFill="1" applyBorder="1" applyAlignment="1">
      <alignment horizontal="right" vertical="center"/>
    </xf>
    <xf numFmtId="4" fontId="0" fillId="0" borderId="41" xfId="3" applyNumberFormat="1" applyFont="1" applyFill="1" applyBorder="1" applyAlignment="1">
      <alignment horizontal="right" vertical="center"/>
    </xf>
    <xf numFmtId="4" fontId="0" fillId="9" borderId="17" xfId="3" applyNumberFormat="1" applyFont="1" applyFill="1" applyBorder="1" applyAlignment="1">
      <alignment horizontal="right" vertical="center"/>
    </xf>
    <xf numFmtId="4" fontId="102" fillId="9" borderId="99" xfId="3" applyNumberFormat="1" applyFont="1" applyFill="1" applyBorder="1" applyAlignment="1">
      <alignment horizontal="right" vertical="center"/>
    </xf>
    <xf numFmtId="4" fontId="0" fillId="9" borderId="41" xfId="3" applyNumberFormat="1" applyFont="1" applyFill="1" applyBorder="1" applyAlignment="1">
      <alignment horizontal="right" vertical="center"/>
    </xf>
    <xf numFmtId="4" fontId="0" fillId="4" borderId="17" xfId="3" applyNumberFormat="1" applyFont="1" applyFill="1" applyBorder="1" applyAlignment="1">
      <alignment horizontal="right" vertical="center"/>
    </xf>
    <xf numFmtId="4" fontId="0" fillId="4" borderId="8" xfId="3" applyNumberFormat="1" applyFont="1" applyFill="1" applyBorder="1" applyAlignment="1">
      <alignment horizontal="right" vertical="center"/>
    </xf>
    <xf numFmtId="4" fontId="0" fillId="0" borderId="41" xfId="3" applyNumberFormat="1" applyFont="1" applyBorder="1" applyAlignment="1">
      <alignment horizontal="right" vertical="center"/>
    </xf>
    <xf numFmtId="0" fontId="115" fillId="2" borderId="95" xfId="158" applyFont="1" applyFill="1" applyBorder="1" applyAlignment="1">
      <alignment horizontal="center" vertical="center" wrapText="1"/>
    </xf>
    <xf numFmtId="4" fontId="0" fillId="4" borderId="41" xfId="3" applyNumberFormat="1" applyFont="1" applyFill="1" applyBorder="1" applyAlignment="1">
      <alignment horizontal="right" vertical="center"/>
    </xf>
    <xf numFmtId="4" fontId="101" fillId="9" borderId="85" xfId="3" applyNumberFormat="1" applyFont="1" applyFill="1" applyBorder="1" applyAlignment="1">
      <alignment horizontal="right" vertical="center"/>
    </xf>
    <xf numFmtId="0" fontId="111" fillId="0" borderId="0" xfId="0" applyFont="1"/>
    <xf numFmtId="0" fontId="102" fillId="0" borderId="0" xfId="0" applyFont="1"/>
    <xf numFmtId="16" fontId="111" fillId="0" borderId="0" xfId="0" applyNumberFormat="1" applyFont="1"/>
    <xf numFmtId="3" fontId="0" fillId="0" borderId="0" xfId="0" applyNumberFormat="1" applyAlignment="1">
      <alignment vertical="center"/>
    </xf>
    <xf numFmtId="0" fontId="116" fillId="0" borderId="0" xfId="0" applyFont="1" applyAlignment="1">
      <alignment vertical="center"/>
    </xf>
    <xf numFmtId="203" fontId="117" fillId="0" borderId="0" xfId="158" applyNumberFormat="1" applyFont="1"/>
    <xf numFmtId="16" fontId="0" fillId="0" borderId="0" xfId="0" applyNumberFormat="1" applyAlignment="1">
      <alignment vertical="center"/>
    </xf>
    <xf numFmtId="0" fontId="0" fillId="0" borderId="84" xfId="0" applyBorder="1" applyAlignment="1">
      <alignment horizontal="center" vertical="center"/>
    </xf>
    <xf numFmtId="16" fontId="0" fillId="0" borderId="85" xfId="0" applyNumberFormat="1" applyBorder="1" applyAlignment="1">
      <alignment horizontal="center" vertical="center"/>
    </xf>
    <xf numFmtId="3" fontId="0" fillId="0" borderId="85" xfId="0" applyNumberFormat="1" applyBorder="1" applyAlignment="1">
      <alignment horizontal="right" vertical="center"/>
    </xf>
    <xf numFmtId="4" fontId="0" fillId="0" borderId="85" xfId="0" applyNumberFormat="1" applyBorder="1" applyAlignment="1">
      <alignment horizontal="right" vertical="center"/>
    </xf>
    <xf numFmtId="0" fontId="0" fillId="0" borderId="99" xfId="0" applyBorder="1" applyAlignment="1">
      <alignment horizontal="center" vertical="center"/>
    </xf>
    <xf numFmtId="16" fontId="0" fillId="0" borderId="41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right" vertical="center"/>
    </xf>
    <xf numFmtId="0" fontId="0" fillId="0" borderId="86" xfId="0" applyBorder="1" applyAlignment="1">
      <alignment horizontal="center" vertical="center"/>
    </xf>
    <xf numFmtId="16" fontId="0" fillId="0" borderId="71" xfId="0" applyNumberFormat="1" applyBorder="1" applyAlignment="1">
      <alignment horizontal="center" vertical="center"/>
    </xf>
    <xf numFmtId="3" fontId="0" fillId="0" borderId="71" xfId="0" applyNumberFormat="1" applyBorder="1" applyAlignment="1">
      <alignment horizontal="right" vertical="center"/>
    </xf>
    <xf numFmtId="0" fontId="99" fillId="2" borderId="103" xfId="0" applyFont="1" applyFill="1" applyBorder="1" applyAlignment="1">
      <alignment vertical="center"/>
    </xf>
    <xf numFmtId="0" fontId="99" fillId="2" borderId="84" xfId="0" applyFont="1" applyFill="1" applyBorder="1" applyAlignment="1">
      <alignment horizontal="center" vertical="center"/>
    </xf>
    <xf numFmtId="4" fontId="99" fillId="2" borderId="85" xfId="0" applyNumberFormat="1" applyFont="1" applyFill="1" applyBorder="1" applyAlignment="1">
      <alignment horizontal="right" vertical="center"/>
    </xf>
    <xf numFmtId="0" fontId="99" fillId="2" borderId="104" xfId="0" applyFont="1" applyFill="1" applyBorder="1" applyAlignment="1">
      <alignment vertical="center"/>
    </xf>
    <xf numFmtId="0" fontId="99" fillId="2" borderId="86" xfId="0" applyFont="1" applyFill="1" applyBorder="1" applyAlignment="1">
      <alignment horizontal="center" vertical="center"/>
    </xf>
    <xf numFmtId="4" fontId="99" fillId="2" borderId="71" xfId="0" applyNumberFormat="1" applyFont="1" applyFill="1" applyBorder="1" applyAlignment="1">
      <alignment horizontal="right" vertical="center"/>
    </xf>
    <xf numFmtId="0" fontId="98" fillId="3" borderId="100" xfId="0" applyFont="1" applyFill="1" applyBorder="1" applyAlignment="1">
      <alignment horizontal="center" vertical="center"/>
    </xf>
    <xf numFmtId="0" fontId="98" fillId="3" borderId="101" xfId="0" applyFont="1" applyFill="1" applyBorder="1" applyAlignment="1">
      <alignment horizontal="center" vertical="center"/>
    </xf>
    <xf numFmtId="43" fontId="0" fillId="0" borderId="85" xfId="0" applyNumberFormat="1" applyBorder="1" applyAlignment="1">
      <alignment horizontal="right" vertical="center"/>
    </xf>
    <xf numFmtId="4" fontId="0" fillId="0" borderId="41" xfId="0" applyNumberFormat="1" applyBorder="1" applyAlignment="1">
      <alignment horizontal="right" vertical="center"/>
    </xf>
    <xf numFmtId="43" fontId="0" fillId="0" borderId="41" xfId="0" applyNumberFormat="1" applyBorder="1" applyAlignment="1">
      <alignment horizontal="right" vertical="center"/>
    </xf>
    <xf numFmtId="4" fontId="0" fillId="0" borderId="71" xfId="0" applyNumberFormat="1" applyBorder="1" applyAlignment="1">
      <alignment horizontal="right" vertical="center"/>
    </xf>
    <xf numFmtId="0" fontId="98" fillId="5" borderId="101" xfId="0" applyFont="1" applyFill="1" applyBorder="1" applyAlignment="1">
      <alignment horizontal="center" vertical="center"/>
    </xf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3" fillId="0" borderId="0" xfId="158" applyFont="1"/>
    <xf numFmtId="0" fontId="115" fillId="0" borderId="0" xfId="158" applyFont="1"/>
    <xf numFmtId="0" fontId="115" fillId="0" borderId="0" xfId="158" applyFont="1" applyAlignment="1">
      <alignment horizontal="center"/>
    </xf>
    <xf numFmtId="0" fontId="102" fillId="0" borderId="0" xfId="161" applyFont="1"/>
    <xf numFmtId="0" fontId="117" fillId="2" borderId="5" xfId="158" applyFont="1" applyFill="1" applyBorder="1" applyAlignment="1">
      <alignment horizontal="center" vertical="center"/>
    </xf>
    <xf numFmtId="0" fontId="117" fillId="9" borderId="5" xfId="158" applyFont="1" applyFill="1" applyBorder="1" applyAlignment="1">
      <alignment horizontal="center" vertical="center"/>
    </xf>
    <xf numFmtId="183" fontId="123" fillId="0" borderId="108" xfId="158" applyNumberFormat="1" applyFont="1" applyBorder="1"/>
    <xf numFmtId="183" fontId="123" fillId="0" borderId="109" xfId="158" applyNumberFormat="1" applyFont="1" applyBorder="1"/>
    <xf numFmtId="4" fontId="123" fillId="0" borderId="41" xfId="158" applyNumberFormat="1" applyFont="1" applyBorder="1" applyAlignment="1">
      <alignment horizontal="right" vertical="center"/>
    </xf>
    <xf numFmtId="4" fontId="125" fillId="0" borderId="40" xfId="158" applyNumberFormat="1" applyFont="1" applyBorder="1" applyAlignment="1">
      <alignment horizontal="right" vertical="center"/>
    </xf>
    <xf numFmtId="4" fontId="125" fillId="0" borderId="41" xfId="158" applyNumberFormat="1" applyFont="1" applyBorder="1" applyAlignment="1">
      <alignment horizontal="right" vertical="center"/>
    </xf>
    <xf numFmtId="183" fontId="115" fillId="0" borderId="108" xfId="158" applyNumberFormat="1" applyFont="1" applyBorder="1"/>
    <xf numFmtId="4" fontId="115" fillId="10" borderId="40" xfId="158" applyNumberFormat="1" applyFont="1" applyFill="1" applyBorder="1" applyAlignment="1">
      <alignment horizontal="right" vertical="center"/>
    </xf>
    <xf numFmtId="4" fontId="127" fillId="0" borderId="40" xfId="158" applyNumberFormat="1" applyFont="1" applyBorder="1" applyAlignment="1">
      <alignment horizontal="right" vertical="center"/>
    </xf>
    <xf numFmtId="4" fontId="127" fillId="0" borderId="41" xfId="158" applyNumberFormat="1" applyFont="1" applyBorder="1" applyAlignment="1">
      <alignment horizontal="right" vertical="center"/>
    </xf>
    <xf numFmtId="4" fontId="128" fillId="0" borderId="40" xfId="158" applyNumberFormat="1" applyFont="1" applyBorder="1" applyAlignment="1">
      <alignment horizontal="right" vertical="center"/>
    </xf>
    <xf numFmtId="4" fontId="128" fillId="0" borderId="41" xfId="158" applyNumberFormat="1" applyFont="1" applyBorder="1" applyAlignment="1">
      <alignment horizontal="right" vertical="center"/>
    </xf>
    <xf numFmtId="3" fontId="115" fillId="5" borderId="85" xfId="158" applyNumberFormat="1" applyFont="1" applyFill="1" applyBorder="1" applyAlignment="1">
      <alignment horizontal="center"/>
    </xf>
    <xf numFmtId="0" fontId="100" fillId="10" borderId="0" xfId="4" applyFill="1" applyAlignment="1">
      <alignment horizontal="center" vertical="center"/>
    </xf>
    <xf numFmtId="0" fontId="100" fillId="10" borderId="0" xfId="4" applyFill="1"/>
    <xf numFmtId="0" fontId="117" fillId="3" borderId="5" xfId="158" applyFont="1" applyFill="1" applyBorder="1" applyAlignment="1">
      <alignment horizontal="center" vertical="center"/>
    </xf>
    <xf numFmtId="0" fontId="117" fillId="3" borderId="16" xfId="158" applyFont="1" applyFill="1" applyBorder="1" applyAlignment="1">
      <alignment horizontal="center" vertical="center"/>
    </xf>
    <xf numFmtId="4" fontId="127" fillId="0" borderId="55" xfId="158" applyNumberFormat="1" applyFont="1" applyBorder="1" applyAlignment="1">
      <alignment horizontal="right" vertical="center"/>
    </xf>
    <xf numFmtId="4" fontId="128" fillId="0" borderId="55" xfId="158" applyNumberFormat="1" applyFont="1" applyBorder="1" applyAlignment="1">
      <alignment horizontal="right" vertical="center"/>
    </xf>
    <xf numFmtId="0" fontId="125" fillId="0" borderId="0" xfId="158" applyFont="1"/>
    <xf numFmtId="168" fontId="129" fillId="0" borderId="0" xfId="76" applyFont="1" applyFill="1" applyBorder="1"/>
    <xf numFmtId="0" fontId="129" fillId="0" borderId="0" xfId="158" applyFont="1"/>
    <xf numFmtId="4" fontId="129" fillId="0" borderId="0" xfId="158" applyNumberFormat="1" applyFont="1"/>
    <xf numFmtId="9" fontId="129" fillId="0" borderId="0" xfId="158" applyNumberFormat="1" applyFont="1"/>
    <xf numFmtId="4" fontId="130" fillId="0" borderId="0" xfId="158" applyNumberFormat="1" applyFont="1"/>
    <xf numFmtId="0" fontId="131" fillId="0" borderId="0" xfId="158" applyFont="1" applyAlignment="1">
      <alignment vertical="center"/>
    </xf>
    <xf numFmtId="4" fontId="132" fillId="11" borderId="3" xfId="158" applyNumberFormat="1" applyFont="1" applyFill="1" applyBorder="1" applyAlignment="1">
      <alignment horizontal="center" vertical="center"/>
    </xf>
    <xf numFmtId="4" fontId="132" fillId="2" borderId="5" xfId="158" applyNumberFormat="1" applyFont="1" applyFill="1" applyBorder="1" applyAlignment="1">
      <alignment horizontal="center" vertical="center"/>
    </xf>
    <xf numFmtId="9" fontId="132" fillId="2" borderId="5" xfId="158" applyNumberFormat="1" applyFont="1" applyFill="1" applyBorder="1" applyAlignment="1">
      <alignment horizontal="center" vertical="center"/>
    </xf>
    <xf numFmtId="4" fontId="132" fillId="11" borderId="5" xfId="158" applyNumberFormat="1" applyFont="1" applyFill="1" applyBorder="1" applyAlignment="1">
      <alignment horizontal="center" vertical="center"/>
    </xf>
    <xf numFmtId="183" fontId="125" fillId="0" borderId="41" xfId="158" applyNumberFormat="1" applyFont="1" applyBorder="1"/>
    <xf numFmtId="3" fontId="129" fillId="3" borderId="2" xfId="158" applyNumberFormat="1" applyFont="1" applyFill="1" applyBorder="1"/>
    <xf numFmtId="3" fontId="130" fillId="0" borderId="3" xfId="158" applyNumberFormat="1" applyFont="1" applyBorder="1"/>
    <xf numFmtId="3" fontId="129" fillId="0" borderId="3" xfId="158" applyNumberFormat="1" applyFont="1" applyBorder="1"/>
    <xf numFmtId="3" fontId="115" fillId="9" borderId="3" xfId="158" applyNumberFormat="1" applyFont="1" applyFill="1" applyBorder="1" applyAlignment="1">
      <alignment horizontal="center"/>
    </xf>
    <xf numFmtId="3" fontId="129" fillId="3" borderId="4" xfId="158" applyNumberFormat="1" applyFont="1" applyFill="1" applyBorder="1"/>
    <xf numFmtId="3" fontId="130" fillId="0" borderId="5" xfId="158" applyNumberFormat="1" applyFont="1" applyBorder="1"/>
    <xf numFmtId="3" fontId="115" fillId="9" borderId="5" xfId="158" applyNumberFormat="1" applyFont="1" applyFill="1" applyBorder="1" applyAlignment="1">
      <alignment horizontal="center"/>
    </xf>
    <xf numFmtId="4" fontId="129" fillId="5" borderId="41" xfId="3" applyNumberFormat="1" applyFont="1" applyFill="1" applyBorder="1"/>
    <xf numFmtId="10" fontId="130" fillId="5" borderId="41" xfId="158" applyNumberFormat="1" applyFont="1" applyFill="1" applyBorder="1"/>
    <xf numFmtId="9" fontId="132" fillId="11" borderId="5" xfId="158" applyNumberFormat="1" applyFont="1" applyFill="1" applyBorder="1" applyAlignment="1">
      <alignment horizontal="center" vertical="center"/>
    </xf>
    <xf numFmtId="9" fontId="132" fillId="11" borderId="16" xfId="158" applyNumberFormat="1" applyFont="1" applyFill="1" applyBorder="1" applyAlignment="1">
      <alignment horizontal="center" vertical="center"/>
    </xf>
    <xf numFmtId="4" fontId="129" fillId="0" borderId="0" xfId="1" applyNumberFormat="1" applyFont="1"/>
    <xf numFmtId="4" fontId="102" fillId="0" borderId="0" xfId="0" applyNumberFormat="1" applyFont="1"/>
    <xf numFmtId="0" fontId="122" fillId="0" borderId="0" xfId="158" applyFont="1" applyAlignment="1">
      <alignment vertical="center"/>
    </xf>
    <xf numFmtId="4" fontId="122" fillId="0" borderId="0" xfId="158" applyNumberFormat="1" applyFont="1" applyAlignment="1">
      <alignment vertical="center"/>
    </xf>
    <xf numFmtId="4" fontId="117" fillId="0" borderId="0" xfId="158" applyNumberFormat="1" applyFont="1" applyAlignment="1">
      <alignment horizontal="left" vertical="center"/>
    </xf>
    <xf numFmtId="4" fontId="115" fillId="2" borderId="50" xfId="158" applyNumberFormat="1" applyFont="1" applyFill="1" applyBorder="1" applyAlignment="1">
      <alignment horizontal="center" vertical="center"/>
    </xf>
    <xf numFmtId="4" fontId="115" fillId="18" borderId="50" xfId="158" applyNumberFormat="1" applyFont="1" applyFill="1" applyBorder="1" applyAlignment="1">
      <alignment horizontal="center" vertical="center" wrapText="1"/>
    </xf>
    <xf numFmtId="3" fontId="123" fillId="0" borderId="41" xfId="0" applyNumberFormat="1" applyFont="1" applyBorder="1" applyAlignment="1">
      <alignment horizontal="center"/>
    </xf>
    <xf numFmtId="4" fontId="123" fillId="0" borderId="41" xfId="158" applyNumberFormat="1" applyFont="1" applyBorder="1"/>
    <xf numFmtId="4" fontId="123" fillId="0" borderId="41" xfId="158" applyNumberFormat="1" applyFont="1" applyBorder="1" applyAlignment="1">
      <alignment horizontal="center"/>
    </xf>
    <xf numFmtId="3" fontId="125" fillId="0" borderId="41" xfId="0" applyNumberFormat="1" applyFont="1" applyBorder="1" applyAlignment="1">
      <alignment horizontal="center"/>
    </xf>
    <xf numFmtId="4" fontId="125" fillId="0" borderId="41" xfId="158" applyNumberFormat="1" applyFont="1" applyBorder="1"/>
    <xf numFmtId="4" fontId="125" fillId="0" borderId="41" xfId="158" applyNumberFormat="1" applyFont="1" applyBorder="1" applyAlignment="1">
      <alignment horizontal="center"/>
    </xf>
    <xf numFmtId="3" fontId="115" fillId="0" borderId="41" xfId="158" applyNumberFormat="1" applyFont="1" applyBorder="1" applyAlignment="1">
      <alignment horizontal="center"/>
    </xf>
    <xf numFmtId="0" fontId="125" fillId="3" borderId="0" xfId="158" applyFont="1" applyFill="1"/>
    <xf numFmtId="183" fontId="123" fillId="0" borderId="101" xfId="158" applyNumberFormat="1" applyFont="1" applyBorder="1"/>
    <xf numFmtId="183" fontId="115" fillId="0" borderId="114" xfId="158" applyNumberFormat="1" applyFont="1" applyBorder="1"/>
    <xf numFmtId="183" fontId="115" fillId="0" borderId="0" xfId="158" applyNumberFormat="1" applyFont="1"/>
    <xf numFmtId="3" fontId="123" fillId="0" borderId="0" xfId="158" applyNumberFormat="1" applyFont="1" applyAlignment="1">
      <alignment horizontal="right"/>
    </xf>
    <xf numFmtId="4" fontId="102" fillId="0" borderId="0" xfId="0" applyNumberFormat="1" applyFont="1" applyAlignment="1">
      <alignment horizontal="center" vertical="center"/>
    </xf>
    <xf numFmtId="4" fontId="115" fillId="18" borderId="47" xfId="158" applyNumberFormat="1" applyFont="1" applyFill="1" applyBorder="1" applyAlignment="1">
      <alignment horizontal="center" vertical="center" wrapText="1"/>
    </xf>
    <xf numFmtId="4" fontId="115" fillId="18" borderId="65" xfId="158" applyNumberFormat="1" applyFont="1" applyFill="1" applyBorder="1" applyAlignment="1">
      <alignment horizontal="center" vertical="center" wrapText="1"/>
    </xf>
    <xf numFmtId="0" fontId="123" fillId="19" borderId="0" xfId="158" applyFont="1" applyFill="1"/>
    <xf numFmtId="0" fontId="130" fillId="0" borderId="0" xfId="158" applyFont="1"/>
    <xf numFmtId="0" fontId="124" fillId="0" borderId="0" xfId="158" applyFont="1"/>
    <xf numFmtId="168" fontId="123" fillId="0" borderId="0" xfId="76" applyFont="1" applyFill="1"/>
    <xf numFmtId="0" fontId="123" fillId="0" borderId="0" xfId="158" applyFont="1" applyAlignment="1">
      <alignment horizontal="center"/>
    </xf>
    <xf numFmtId="0" fontId="115" fillId="0" borderId="115" xfId="158" applyFont="1" applyBorder="1" applyAlignment="1">
      <alignment horizontal="center"/>
    </xf>
    <xf numFmtId="0" fontId="115" fillId="0" borderId="115" xfId="157" applyFont="1" applyBorder="1" applyAlignment="1">
      <alignment horizontal="center"/>
    </xf>
    <xf numFmtId="206" fontId="117" fillId="0" borderId="0" xfId="158" applyNumberFormat="1" applyFont="1" applyAlignment="1">
      <alignment horizontal="center"/>
    </xf>
    <xf numFmtId="206" fontId="117" fillId="0" borderId="0" xfId="158" applyNumberFormat="1" applyFont="1" applyAlignment="1">
      <alignment horizontal="left"/>
    </xf>
    <xf numFmtId="0" fontId="115" fillId="0" borderId="0" xfId="157" applyFont="1" applyAlignment="1">
      <alignment horizontal="center"/>
    </xf>
    <xf numFmtId="0" fontId="115" fillId="16" borderId="116" xfId="158" applyFont="1" applyFill="1" applyBorder="1" applyAlignment="1">
      <alignment horizontal="center" vertical="center"/>
    </xf>
    <xf numFmtId="0" fontId="115" fillId="3" borderId="118" xfId="0" applyFont="1" applyFill="1" applyBorder="1" applyAlignment="1">
      <alignment horizontal="center" vertical="center"/>
    </xf>
    <xf numFmtId="0" fontId="115" fillId="3" borderId="119" xfId="158" applyFont="1" applyFill="1" applyBorder="1" applyAlignment="1">
      <alignment horizontal="center" vertical="center"/>
    </xf>
    <xf numFmtId="183" fontId="123" fillId="0" borderId="123" xfId="158" applyNumberFormat="1" applyFont="1" applyBorder="1"/>
    <xf numFmtId="3" fontId="123" fillId="0" borderId="123" xfId="0" applyNumberFormat="1" applyFont="1" applyBorder="1" applyAlignment="1">
      <alignment horizontal="center"/>
    </xf>
    <xf numFmtId="3" fontId="123" fillId="0" borderId="123" xfId="158" applyNumberFormat="1" applyFont="1" applyBorder="1" applyAlignment="1">
      <alignment horizontal="center"/>
    </xf>
    <xf numFmtId="183" fontId="125" fillId="0" borderId="123" xfId="158" applyNumberFormat="1" applyFont="1" applyBorder="1"/>
    <xf numFmtId="183" fontId="115" fillId="0" borderId="123" xfId="158" applyNumberFormat="1" applyFont="1" applyBorder="1"/>
    <xf numFmtId="3" fontId="115" fillId="0" borderId="123" xfId="158" applyNumberFormat="1" applyFont="1" applyBorder="1" applyAlignment="1">
      <alignment horizontal="center"/>
    </xf>
    <xf numFmtId="183" fontId="123" fillId="0" borderId="124" xfId="158" applyNumberFormat="1" applyFont="1" applyBorder="1"/>
    <xf numFmtId="183" fontId="115" fillId="0" borderId="125" xfId="158" applyNumberFormat="1" applyFont="1" applyBorder="1"/>
    <xf numFmtId="183" fontId="123" fillId="0" borderId="125" xfId="158" applyNumberFormat="1" applyFont="1" applyBorder="1"/>
    <xf numFmtId="3" fontId="115" fillId="0" borderId="125" xfId="158" applyNumberFormat="1" applyFont="1" applyBorder="1" applyAlignment="1">
      <alignment horizontal="center"/>
    </xf>
    <xf numFmtId="0" fontId="125" fillId="3" borderId="126" xfId="158" applyFont="1" applyFill="1" applyBorder="1"/>
    <xf numFmtId="204" fontId="115" fillId="0" borderId="127" xfId="158" applyNumberFormat="1" applyFont="1" applyBorder="1"/>
    <xf numFmtId="183" fontId="123" fillId="0" borderId="127" xfId="158" applyNumberFormat="1" applyFont="1" applyBorder="1"/>
    <xf numFmtId="3" fontId="115" fillId="0" borderId="127" xfId="158" applyNumberFormat="1" applyFont="1" applyBorder="1" applyAlignment="1">
      <alignment horizontal="center"/>
    </xf>
    <xf numFmtId="3" fontId="133" fillId="0" borderId="0" xfId="158" applyNumberFormat="1" applyFont="1" applyAlignment="1">
      <alignment horizontal="left"/>
    </xf>
    <xf numFmtId="0" fontId="134" fillId="0" borderId="0" xfId="158" applyFont="1" applyAlignment="1">
      <alignment vertical="top"/>
    </xf>
    <xf numFmtId="1" fontId="115" fillId="2" borderId="115" xfId="157" applyNumberFormat="1" applyFont="1" applyFill="1" applyBorder="1" applyAlignment="1">
      <alignment horizontal="center"/>
    </xf>
    <xf numFmtId="0" fontId="115" fillId="6" borderId="119" xfId="158" applyFont="1" applyFill="1" applyBorder="1" applyAlignment="1">
      <alignment horizontal="center" vertical="center"/>
    </xf>
    <xf numFmtId="0" fontId="115" fillId="12" borderId="119" xfId="158" applyFont="1" applyFill="1" applyBorder="1" applyAlignment="1">
      <alignment horizontal="center" vertical="center" wrapText="1"/>
    </xf>
    <xf numFmtId="3" fontId="123" fillId="0" borderId="124" xfId="158" applyNumberFormat="1" applyFont="1" applyBorder="1" applyAlignment="1">
      <alignment horizontal="center"/>
    </xf>
    <xf numFmtId="0" fontId="115" fillId="3" borderId="119" xfId="158" applyFont="1" applyFill="1" applyBorder="1" applyAlignment="1">
      <alignment horizontal="center" vertical="center" wrapText="1"/>
    </xf>
    <xf numFmtId="0" fontId="115" fillId="20" borderId="113" xfId="158" applyFont="1" applyFill="1" applyBorder="1" applyAlignment="1">
      <alignment vertical="center"/>
    </xf>
    <xf numFmtId="0" fontId="115" fillId="0" borderId="0" xfId="158" applyFont="1" applyAlignment="1">
      <alignment horizontal="center" vertical="center"/>
    </xf>
    <xf numFmtId="2" fontId="115" fillId="0" borderId="0" xfId="158" applyNumberFormat="1" applyFont="1"/>
    <xf numFmtId="0" fontId="115" fillId="13" borderId="119" xfId="158" applyFont="1" applyFill="1" applyBorder="1" applyAlignment="1">
      <alignment horizontal="center" vertical="center"/>
    </xf>
    <xf numFmtId="0" fontId="115" fillId="19" borderId="0" xfId="158" applyFont="1" applyFill="1"/>
    <xf numFmtId="38" fontId="115" fillId="0" borderId="0" xfId="158" applyNumberFormat="1" applyFont="1"/>
    <xf numFmtId="168" fontId="123" fillId="19" borderId="0" xfId="76" applyFont="1" applyFill="1"/>
    <xf numFmtId="0" fontId="115" fillId="16" borderId="94" xfId="158" applyFont="1" applyFill="1" applyBorder="1" applyAlignment="1">
      <alignment horizontal="center" vertical="center"/>
    </xf>
    <xf numFmtId="0" fontId="115" fillId="17" borderId="95" xfId="158" applyFont="1" applyFill="1" applyBorder="1" applyAlignment="1">
      <alignment horizontal="center" vertical="center"/>
    </xf>
    <xf numFmtId="0" fontId="115" fillId="17" borderId="95" xfId="158" applyFont="1" applyFill="1" applyBorder="1" applyAlignment="1">
      <alignment vertical="center"/>
    </xf>
    <xf numFmtId="0" fontId="115" fillId="3" borderId="95" xfId="0" applyFont="1" applyFill="1" applyBorder="1" applyAlignment="1">
      <alignment horizontal="center" vertical="center"/>
    </xf>
    <xf numFmtId="0" fontId="115" fillId="18" borderId="95" xfId="158" applyFont="1" applyFill="1" applyBorder="1" applyAlignment="1">
      <alignment horizontal="center" vertical="center" wrapText="1"/>
    </xf>
    <xf numFmtId="183" fontId="123" fillId="0" borderId="41" xfId="158" applyNumberFormat="1" applyFont="1" applyBorder="1"/>
    <xf numFmtId="3" fontId="123" fillId="0" borderId="41" xfId="158" applyNumberFormat="1" applyFont="1" applyBorder="1" applyAlignment="1">
      <alignment horizontal="center"/>
    </xf>
    <xf numFmtId="3" fontId="115" fillId="0" borderId="101" xfId="158" applyNumberFormat="1" applyFont="1" applyBorder="1" applyAlignment="1">
      <alignment horizontal="center"/>
    </xf>
    <xf numFmtId="183" fontId="123" fillId="0" borderId="128" xfId="158" applyNumberFormat="1" applyFont="1" applyBorder="1"/>
    <xf numFmtId="3" fontId="123" fillId="0" borderId="128" xfId="0" applyNumberFormat="1" applyFont="1" applyBorder="1" applyAlignment="1">
      <alignment horizontal="center"/>
    </xf>
    <xf numFmtId="3" fontId="123" fillId="0" borderId="128" xfId="158" applyNumberFormat="1" applyFont="1" applyBorder="1" applyAlignment="1">
      <alignment horizontal="center"/>
    </xf>
    <xf numFmtId="0" fontId="135" fillId="0" borderId="0" xfId="158" applyFont="1"/>
    <xf numFmtId="204" fontId="115" fillId="0" borderId="129" xfId="158" applyNumberFormat="1" applyFont="1" applyBorder="1"/>
    <xf numFmtId="183" fontId="115" fillId="0" borderId="75" xfId="158" applyNumberFormat="1" applyFont="1" applyBorder="1"/>
    <xf numFmtId="3" fontId="115" fillId="0" borderId="34" xfId="158" applyNumberFormat="1" applyFont="1" applyBorder="1" applyAlignment="1">
      <alignment horizontal="center"/>
    </xf>
    <xf numFmtId="0" fontId="115" fillId="5" borderId="95" xfId="158" applyFont="1" applyFill="1" applyBorder="1" applyAlignment="1">
      <alignment horizontal="center" vertical="center" wrapText="1"/>
    </xf>
    <xf numFmtId="0" fontId="115" fillId="5" borderId="130" xfId="158" applyFont="1" applyFill="1" applyBorder="1" applyAlignment="1">
      <alignment horizontal="center" vertical="center" wrapText="1"/>
    </xf>
    <xf numFmtId="3" fontId="123" fillId="0" borderId="131" xfId="158" applyNumberFormat="1" applyFont="1" applyBorder="1" applyAlignment="1">
      <alignment horizontal="center"/>
    </xf>
    <xf numFmtId="0" fontId="96" fillId="0" borderId="18" xfId="0" applyFont="1" applyBorder="1" applyAlignment="1">
      <alignment vertical="center"/>
    </xf>
    <xf numFmtId="3" fontId="125" fillId="0" borderId="41" xfId="158" applyNumberFormat="1" applyFont="1" applyBorder="1" applyAlignment="1">
      <alignment horizontal="center"/>
    </xf>
    <xf numFmtId="3" fontId="125" fillId="0" borderId="131" xfId="158" applyNumberFormat="1" applyFont="1" applyBorder="1" applyAlignment="1">
      <alignment horizontal="center"/>
    </xf>
    <xf numFmtId="183" fontId="125" fillId="0" borderId="121" xfId="158" applyNumberFormat="1" applyFont="1" applyBorder="1"/>
    <xf numFmtId="170" fontId="125" fillId="0" borderId="0" xfId="158" applyNumberFormat="1" applyFont="1"/>
    <xf numFmtId="0" fontId="95" fillId="0" borderId="21" xfId="0" applyFont="1" applyBorder="1" applyAlignment="1">
      <alignment vertical="center"/>
    </xf>
    <xf numFmtId="0" fontId="95" fillId="0" borderId="18" xfId="0" applyFont="1" applyBorder="1" applyAlignment="1">
      <alignment vertical="center"/>
    </xf>
    <xf numFmtId="0" fontId="94" fillId="0" borderId="21" xfId="0" applyFont="1" applyBorder="1" applyAlignment="1">
      <alignment vertical="center"/>
    </xf>
    <xf numFmtId="0" fontId="94" fillId="0" borderId="18" xfId="0" applyFont="1" applyBorder="1" applyAlignment="1">
      <alignment vertical="center"/>
    </xf>
    <xf numFmtId="0" fontId="93" fillId="0" borderId="69" xfId="0" applyFont="1" applyBorder="1" applyAlignment="1">
      <alignment vertical="center"/>
    </xf>
    <xf numFmtId="0" fontId="92" fillId="0" borderId="18" xfId="0" applyFont="1" applyBorder="1" applyAlignment="1">
      <alignment vertical="center"/>
    </xf>
    <xf numFmtId="0" fontId="91" fillId="0" borderId="18" xfId="0" applyFont="1" applyBorder="1" applyAlignment="1">
      <alignment vertical="center"/>
    </xf>
    <xf numFmtId="0" fontId="90" fillId="0" borderId="18" xfId="0" applyFont="1" applyBorder="1" applyAlignment="1">
      <alignment vertical="center"/>
    </xf>
    <xf numFmtId="0" fontId="0" fillId="0" borderId="0" xfId="0" applyAlignment="1">
      <alignment horizontal="center"/>
    </xf>
    <xf numFmtId="0" fontId="186" fillId="0" borderId="0" xfId="0" applyFont="1"/>
    <xf numFmtId="4" fontId="187" fillId="2" borderId="155" xfId="158" applyNumberFormat="1" applyFont="1" applyFill="1" applyBorder="1" applyAlignment="1">
      <alignment horizontal="center" vertical="center"/>
    </xf>
    <xf numFmtId="0" fontId="188" fillId="74" borderId="155" xfId="0" applyFont="1" applyFill="1" applyBorder="1" applyAlignment="1">
      <alignment horizontal="center"/>
    </xf>
    <xf numFmtId="0" fontId="188" fillId="2" borderId="155" xfId="0" applyFont="1" applyFill="1" applyBorder="1" applyAlignment="1">
      <alignment horizontal="center"/>
    </xf>
    <xf numFmtId="0" fontId="188" fillId="75" borderId="155" xfId="0" applyFont="1" applyFill="1" applyBorder="1" applyAlignment="1">
      <alignment horizontal="center"/>
    </xf>
    <xf numFmtId="0" fontId="188" fillId="2" borderId="156" xfId="0" applyFont="1" applyFill="1" applyBorder="1" applyAlignment="1">
      <alignment horizontal="center"/>
    </xf>
    <xf numFmtId="0" fontId="89" fillId="0" borderId="18" xfId="0" applyFont="1" applyBorder="1" applyAlignment="1">
      <alignment vertical="center"/>
    </xf>
    <xf numFmtId="4" fontId="88" fillId="0" borderId="8" xfId="0" applyNumberFormat="1" applyFont="1" applyBorder="1" applyAlignment="1">
      <alignment vertical="center"/>
    </xf>
    <xf numFmtId="0" fontId="87" fillId="0" borderId="18" xfId="0" applyFont="1" applyBorder="1" applyAlignment="1">
      <alignment vertical="center"/>
    </xf>
    <xf numFmtId="0" fontId="86" fillId="0" borderId="18" xfId="0" applyFont="1" applyBorder="1" applyAlignment="1">
      <alignment vertical="center"/>
    </xf>
    <xf numFmtId="4" fontId="85" fillId="0" borderId="18" xfId="0" applyNumberFormat="1" applyFont="1" applyBorder="1" applyAlignment="1">
      <alignment vertical="center"/>
    </xf>
    <xf numFmtId="0" fontId="84" fillId="0" borderId="18" xfId="0" applyFont="1" applyBorder="1" applyAlignment="1">
      <alignment vertical="center"/>
    </xf>
    <xf numFmtId="9" fontId="123" fillId="0" borderId="41" xfId="158" applyNumberFormat="1" applyFont="1" applyBorder="1" applyAlignment="1">
      <alignment horizontal="right" vertical="center"/>
    </xf>
    <xf numFmtId="9" fontId="123" fillId="0" borderId="55" xfId="158" applyNumberFormat="1" applyFont="1" applyBorder="1" applyAlignment="1">
      <alignment horizontal="right" vertical="center"/>
    </xf>
    <xf numFmtId="4" fontId="115" fillId="10" borderId="41" xfId="158" applyNumberFormat="1" applyFont="1" applyFill="1" applyBorder="1" applyAlignment="1">
      <alignment horizontal="right" vertical="center"/>
    </xf>
    <xf numFmtId="4" fontId="83" fillId="0" borderId="8" xfId="0" applyNumberFormat="1" applyFont="1" applyBorder="1" applyAlignment="1">
      <alignment vertical="center"/>
    </xf>
    <xf numFmtId="0" fontId="82" fillId="0" borderId="18" xfId="0" applyFont="1" applyBorder="1" applyAlignment="1">
      <alignment vertical="center"/>
    </xf>
    <xf numFmtId="0" fontId="81" fillId="0" borderId="18" xfId="0" applyFont="1" applyBorder="1" applyAlignment="1">
      <alignment vertical="center"/>
    </xf>
    <xf numFmtId="0" fontId="81" fillId="0" borderId="21" xfId="0" applyFont="1" applyBorder="1" applyAlignment="1">
      <alignment vertical="center"/>
    </xf>
    <xf numFmtId="4" fontId="81" fillId="0" borderId="18" xfId="0" applyNumberFormat="1" applyFont="1" applyBorder="1" applyAlignment="1">
      <alignment vertical="center"/>
    </xf>
    <xf numFmtId="0" fontId="80" fillId="0" borderId="18" xfId="0" applyFont="1" applyBorder="1" applyAlignment="1">
      <alignment vertical="center"/>
    </xf>
    <xf numFmtId="0" fontId="80" fillId="0" borderId="21" xfId="0" applyFont="1" applyBorder="1" applyAlignment="1">
      <alignment vertical="center"/>
    </xf>
    <xf numFmtId="0" fontId="79" fillId="0" borderId="18" xfId="0" applyFont="1" applyBorder="1" applyAlignment="1">
      <alignment vertical="center"/>
    </xf>
    <xf numFmtId="0" fontId="98" fillId="0" borderId="36" xfId="0" applyFont="1" applyBorder="1" applyAlignment="1">
      <alignment horizontal="center" vertical="center"/>
    </xf>
    <xf numFmtId="198" fontId="79" fillId="0" borderId="8" xfId="0" applyNumberFormat="1" applyFont="1" applyBorder="1" applyAlignment="1">
      <alignment vertical="center"/>
    </xf>
    <xf numFmtId="3" fontId="115" fillId="0" borderId="123" xfId="0" applyNumberFormat="1" applyFont="1" applyBorder="1" applyAlignment="1">
      <alignment horizontal="center"/>
    </xf>
    <xf numFmtId="0" fontId="115" fillId="16" borderId="122" xfId="158" applyFont="1" applyFill="1" applyBorder="1" applyAlignment="1">
      <alignment vertical="center"/>
    </xf>
    <xf numFmtId="4" fontId="123" fillId="0" borderId="123" xfId="0" applyNumberFormat="1" applyFont="1" applyBorder="1" applyAlignment="1">
      <alignment horizontal="center" vertical="center"/>
    </xf>
    <xf numFmtId="0" fontId="130" fillId="16" borderId="26" xfId="158" applyFont="1" applyFill="1" applyBorder="1" applyAlignment="1">
      <alignment vertical="center"/>
    </xf>
    <xf numFmtId="0" fontId="78" fillId="0" borderId="21" xfId="0" applyFont="1" applyBorder="1" applyAlignment="1">
      <alignment vertical="center"/>
    </xf>
    <xf numFmtId="0" fontId="78" fillId="0" borderId="18" xfId="0" applyFont="1" applyBorder="1" applyAlignment="1">
      <alignment vertical="center"/>
    </xf>
    <xf numFmtId="4" fontId="78" fillId="0" borderId="8" xfId="0" applyNumberFormat="1" applyFont="1" applyBorder="1" applyAlignment="1">
      <alignment vertical="center"/>
    </xf>
    <xf numFmtId="0" fontId="130" fillId="16" borderId="53" xfId="158" applyFont="1" applyFill="1" applyBorder="1" applyAlignment="1">
      <alignment horizontal="center" vertical="center"/>
    </xf>
    <xf numFmtId="3" fontId="125" fillId="0" borderId="28" xfId="158" applyNumberFormat="1" applyFont="1" applyBorder="1" applyAlignment="1">
      <alignment horizontal="center"/>
    </xf>
    <xf numFmtId="183" fontId="125" fillId="0" borderId="85" xfId="158" applyNumberFormat="1" applyFont="1" applyBorder="1"/>
    <xf numFmtId="183" fontId="125" fillId="0" borderId="128" xfId="158" applyNumberFormat="1" applyFont="1" applyBorder="1"/>
    <xf numFmtId="0" fontId="115" fillId="16" borderId="157" xfId="158" applyFont="1" applyFill="1" applyBorder="1" applyAlignment="1">
      <alignment horizontal="center" vertical="center"/>
    </xf>
    <xf numFmtId="0" fontId="125" fillId="3" borderId="38" xfId="158" applyFont="1" applyFill="1" applyBorder="1"/>
    <xf numFmtId="3" fontId="115" fillId="5" borderId="159" xfId="158" applyNumberFormat="1" applyFont="1" applyFill="1" applyBorder="1" applyAlignment="1">
      <alignment horizontal="center"/>
    </xf>
    <xf numFmtId="0" fontId="125" fillId="3" borderId="160" xfId="158" applyFont="1" applyFill="1" applyBorder="1"/>
    <xf numFmtId="3" fontId="115" fillId="5" borderId="5" xfId="158" applyNumberFormat="1" applyFont="1" applyFill="1" applyBorder="1" applyAlignment="1">
      <alignment horizontal="center"/>
    </xf>
    <xf numFmtId="3" fontId="115" fillId="5" borderId="16" xfId="158" applyNumberFormat="1" applyFont="1" applyFill="1" applyBorder="1" applyAlignment="1">
      <alignment horizontal="center"/>
    </xf>
    <xf numFmtId="3" fontId="129" fillId="3" borderId="26" xfId="158" applyNumberFormat="1" applyFont="1" applyFill="1" applyBorder="1"/>
    <xf numFmtId="0" fontId="126" fillId="16" borderId="112" xfId="158" applyFont="1" applyFill="1" applyBorder="1" applyAlignment="1">
      <alignment horizontal="center" vertical="center"/>
    </xf>
    <xf numFmtId="204" fontId="115" fillId="0" borderId="162" xfId="158" applyNumberFormat="1" applyFont="1" applyBorder="1"/>
    <xf numFmtId="183" fontId="115" fillId="0" borderId="163" xfId="158" applyNumberFormat="1" applyFont="1" applyBorder="1"/>
    <xf numFmtId="0" fontId="115" fillId="12" borderId="95" xfId="158" applyFont="1" applyFill="1" applyBorder="1" applyAlignment="1">
      <alignment horizontal="center" vertical="center" wrapText="1"/>
    </xf>
    <xf numFmtId="0" fontId="115" fillId="13" borderId="164" xfId="158" applyFont="1" applyFill="1" applyBorder="1" applyAlignment="1">
      <alignment horizontal="center" vertical="center" wrapText="1"/>
    </xf>
    <xf numFmtId="0" fontId="115" fillId="16" borderId="27" xfId="158" applyFont="1" applyFill="1" applyBorder="1" applyAlignment="1">
      <alignment vertical="center"/>
    </xf>
    <xf numFmtId="0" fontId="125" fillId="3" borderId="165" xfId="158" applyFont="1" applyFill="1" applyBorder="1"/>
    <xf numFmtId="183" fontId="115" fillId="0" borderId="166" xfId="158" applyNumberFormat="1" applyFont="1" applyBorder="1"/>
    <xf numFmtId="183" fontId="123" fillId="0" borderId="166" xfId="158" applyNumberFormat="1" applyFont="1" applyBorder="1"/>
    <xf numFmtId="3" fontId="115" fillId="0" borderId="166" xfId="158" applyNumberFormat="1" applyFont="1" applyBorder="1" applyAlignment="1">
      <alignment horizontal="center"/>
    </xf>
    <xf numFmtId="3" fontId="115" fillId="0" borderId="167" xfId="158" applyNumberFormat="1" applyFont="1" applyBorder="1" applyAlignment="1">
      <alignment horizontal="center"/>
    </xf>
    <xf numFmtId="0" fontId="125" fillId="3" borderId="168" xfId="158" applyFont="1" applyFill="1" applyBorder="1"/>
    <xf numFmtId="204" fontId="115" fillId="0" borderId="169" xfId="158" applyNumberFormat="1" applyFont="1" applyBorder="1"/>
    <xf numFmtId="183" fontId="115" fillId="0" borderId="169" xfId="158" applyNumberFormat="1" applyFont="1" applyBorder="1"/>
    <xf numFmtId="3" fontId="115" fillId="0" borderId="170" xfId="158" applyNumberFormat="1" applyFont="1" applyBorder="1" applyAlignment="1">
      <alignment horizontal="center"/>
    </xf>
    <xf numFmtId="3" fontId="115" fillId="0" borderId="171" xfId="158" applyNumberFormat="1" applyFont="1" applyBorder="1" applyAlignment="1">
      <alignment horizontal="center"/>
    </xf>
    <xf numFmtId="0" fontId="130" fillId="16" borderId="75" xfId="158" applyFont="1" applyFill="1" applyBorder="1" applyAlignment="1">
      <alignment horizontal="center" vertical="center"/>
    </xf>
    <xf numFmtId="0" fontId="77" fillId="0" borderId="0" xfId="207" applyAlignment="1">
      <alignment vertical="center"/>
    </xf>
    <xf numFmtId="0" fontId="97" fillId="0" borderId="0" xfId="207" applyFont="1" applyAlignment="1">
      <alignment vertical="center"/>
    </xf>
    <xf numFmtId="0" fontId="98" fillId="0" borderId="0" xfId="207" applyFont="1" applyAlignment="1">
      <alignment vertical="center"/>
    </xf>
    <xf numFmtId="1" fontId="97" fillId="0" borderId="0" xfId="207" applyNumberFormat="1" applyFont="1" applyAlignment="1">
      <alignment vertical="center"/>
    </xf>
    <xf numFmtId="4" fontId="97" fillId="0" borderId="0" xfId="207" applyNumberFormat="1" applyFont="1" applyAlignment="1">
      <alignment vertical="center"/>
    </xf>
    <xf numFmtId="4" fontId="104" fillId="3" borderId="14" xfId="4" applyNumberFormat="1" applyFont="1" applyFill="1" applyBorder="1" applyAlignment="1">
      <alignment horizontal="center" vertical="center"/>
    </xf>
    <xf numFmtId="16" fontId="97" fillId="0" borderId="1" xfId="207" applyNumberFormat="1" applyFont="1" applyBorder="1" applyAlignment="1">
      <alignment vertical="center"/>
    </xf>
    <xf numFmtId="0" fontId="97" fillId="0" borderId="0" xfId="207" applyFont="1" applyAlignment="1">
      <alignment horizontal="center" vertical="center"/>
    </xf>
    <xf numFmtId="16" fontId="97" fillId="0" borderId="0" xfId="207" applyNumberFormat="1" applyFont="1" applyAlignment="1">
      <alignment horizontal="center" vertical="center"/>
    </xf>
    <xf numFmtId="0" fontId="98" fillId="0" borderId="5" xfId="207" applyFont="1" applyBorder="1" applyAlignment="1">
      <alignment horizontal="center" vertical="center"/>
    </xf>
    <xf numFmtId="1" fontId="98" fillId="0" borderId="5" xfId="207" applyNumberFormat="1" applyFont="1" applyBorder="1" applyAlignment="1">
      <alignment horizontal="center" vertical="center"/>
    </xf>
    <xf numFmtId="0" fontId="77" fillId="0" borderId="9" xfId="207" applyBorder="1" applyAlignment="1">
      <alignment horizontal="center" vertical="center"/>
    </xf>
    <xf numFmtId="16" fontId="77" fillId="0" borderId="8" xfId="207" applyNumberFormat="1" applyBorder="1" applyAlignment="1">
      <alignment horizontal="center" vertical="center"/>
    </xf>
    <xf numFmtId="0" fontId="77" fillId="0" borderId="11" xfId="207" applyBorder="1" applyAlignment="1">
      <alignment horizontal="center" vertical="center"/>
    </xf>
    <xf numFmtId="16" fontId="77" fillId="0" borderId="11" xfId="207" applyNumberFormat="1" applyBorder="1" applyAlignment="1">
      <alignment horizontal="center" vertical="center"/>
    </xf>
    <xf numFmtId="199" fontId="77" fillId="0" borderId="11" xfId="207" applyNumberFormat="1" applyBorder="1" applyAlignment="1">
      <alignment horizontal="center" vertical="center"/>
    </xf>
    <xf numFmtId="20" fontId="77" fillId="0" borderId="19" xfId="207" applyNumberFormat="1" applyBorder="1" applyAlignment="1">
      <alignment vertical="center"/>
    </xf>
    <xf numFmtId="0" fontId="77" fillId="0" borderId="19" xfId="207" applyBorder="1" applyAlignment="1">
      <alignment vertical="center"/>
    </xf>
    <xf numFmtId="4" fontId="77" fillId="0" borderId="19" xfId="207" applyNumberFormat="1" applyBorder="1" applyAlignment="1">
      <alignment vertical="center"/>
    </xf>
    <xf numFmtId="0" fontId="77" fillId="0" borderId="60" xfId="207" applyBorder="1" applyAlignment="1">
      <alignment vertical="center"/>
    </xf>
    <xf numFmtId="1" fontId="77" fillId="0" borderId="11" xfId="207" applyNumberFormat="1" applyBorder="1" applyAlignment="1">
      <alignment horizontal="center" vertical="center"/>
    </xf>
    <xf numFmtId="0" fontId="77" fillId="0" borderId="8" xfId="207" applyBorder="1" applyAlignment="1">
      <alignment horizontal="center" vertical="center"/>
    </xf>
    <xf numFmtId="0" fontId="77" fillId="0" borderId="19" xfId="207" applyBorder="1" applyAlignment="1">
      <alignment horizontal="center" vertical="center"/>
    </xf>
    <xf numFmtId="0" fontId="77" fillId="0" borderId="61" xfId="207" applyBorder="1" applyAlignment="1">
      <alignment vertical="center"/>
    </xf>
    <xf numFmtId="2" fontId="77" fillId="0" borderId="0" xfId="207" applyNumberFormat="1" applyAlignment="1">
      <alignment vertical="center"/>
    </xf>
    <xf numFmtId="4" fontId="77" fillId="0" borderId="0" xfId="207" applyNumberFormat="1" applyAlignment="1">
      <alignment vertical="center"/>
    </xf>
    <xf numFmtId="0" fontId="99" fillId="2" borderId="31" xfId="207" applyFont="1" applyFill="1" applyBorder="1" applyAlignment="1">
      <alignment vertical="center"/>
    </xf>
    <xf numFmtId="0" fontId="77" fillId="2" borderId="32" xfId="207" applyFill="1" applyBorder="1" applyAlignment="1">
      <alignment vertical="center"/>
    </xf>
    <xf numFmtId="20" fontId="77" fillId="2" borderId="33" xfId="207" applyNumberFormat="1" applyFill="1" applyBorder="1" applyAlignment="1">
      <alignment vertical="center"/>
    </xf>
    <xf numFmtId="1" fontId="77" fillId="2" borderId="33" xfId="207" applyNumberFormat="1" applyFill="1" applyBorder="1" applyAlignment="1">
      <alignment vertical="center"/>
    </xf>
    <xf numFmtId="4" fontId="99" fillId="2" borderId="33" xfId="208" applyNumberFormat="1" applyFont="1" applyFill="1" applyBorder="1" applyAlignment="1">
      <alignment horizontal="right" vertical="center"/>
    </xf>
    <xf numFmtId="0" fontId="77" fillId="2" borderId="62" xfId="207" applyFill="1" applyBorder="1" applyAlignment="1">
      <alignment vertical="center"/>
    </xf>
    <xf numFmtId="1" fontId="77" fillId="0" borderId="0" xfId="207" applyNumberFormat="1" applyAlignment="1">
      <alignment vertical="center"/>
    </xf>
    <xf numFmtId="16" fontId="97" fillId="0" borderId="0" xfId="207" applyNumberFormat="1" applyFont="1" applyAlignment="1">
      <alignment vertical="center"/>
    </xf>
    <xf numFmtId="0" fontId="98" fillId="78" borderId="5" xfId="207" applyFont="1" applyFill="1" applyBorder="1" applyAlignment="1">
      <alignment horizontal="center" vertical="center"/>
    </xf>
    <xf numFmtId="0" fontId="77" fillId="0" borderId="6" xfId="207" applyBorder="1" applyAlignment="1">
      <alignment horizontal="center" vertical="center"/>
    </xf>
    <xf numFmtId="16" fontId="77" fillId="0" borderId="7" xfId="207" applyNumberFormat="1" applyBorder="1" applyAlignment="1">
      <alignment horizontal="center" vertical="center"/>
    </xf>
    <xf numFmtId="20" fontId="77" fillId="0" borderId="8" xfId="207" applyNumberFormat="1" applyBorder="1" applyAlignment="1">
      <alignment vertical="center"/>
    </xf>
    <xf numFmtId="197" fontId="77" fillId="0" borderId="8" xfId="207" applyNumberFormat="1" applyBorder="1" applyAlignment="1">
      <alignment horizontal="center" vertical="center"/>
    </xf>
    <xf numFmtId="4" fontId="77" fillId="78" borderId="8" xfId="207" applyNumberFormat="1" applyFill="1" applyBorder="1" applyAlignment="1">
      <alignment vertical="center"/>
    </xf>
    <xf numFmtId="4" fontId="77" fillId="0" borderId="17" xfId="207" applyNumberFormat="1" applyBorder="1" applyAlignment="1">
      <alignment vertical="center"/>
    </xf>
    <xf numFmtId="0" fontId="77" fillId="0" borderId="21" xfId="207" applyBorder="1" applyAlignment="1">
      <alignment vertical="center"/>
    </xf>
    <xf numFmtId="0" fontId="77" fillId="0" borderId="18" xfId="207" applyBorder="1" applyAlignment="1">
      <alignment vertical="center"/>
    </xf>
    <xf numFmtId="4" fontId="77" fillId="0" borderId="8" xfId="207" applyNumberFormat="1" applyBorder="1" applyAlignment="1">
      <alignment vertical="center"/>
    </xf>
    <xf numFmtId="0" fontId="99" fillId="2" borderId="6" xfId="207" applyFont="1" applyFill="1" applyBorder="1" applyAlignment="1">
      <alignment vertical="center"/>
    </xf>
    <xf numFmtId="0" fontId="99" fillId="2" borderId="7" xfId="207" applyFont="1" applyFill="1" applyBorder="1" applyAlignment="1">
      <alignment horizontal="center" vertical="center"/>
    </xf>
    <xf numFmtId="197" fontId="99" fillId="2" borderId="7" xfId="207" applyNumberFormat="1" applyFont="1" applyFill="1" applyBorder="1" applyAlignment="1">
      <alignment horizontal="center" vertical="center"/>
    </xf>
    <xf numFmtId="4" fontId="99" fillId="2" borderId="7" xfId="207" applyNumberFormat="1" applyFont="1" applyFill="1" applyBorder="1" applyAlignment="1">
      <alignment horizontal="right" vertical="center"/>
    </xf>
    <xf numFmtId="4" fontId="99" fillId="2" borderId="7" xfId="208" applyNumberFormat="1" applyFont="1" applyFill="1" applyBorder="1" applyAlignment="1">
      <alignment horizontal="right" vertical="center"/>
    </xf>
    <xf numFmtId="0" fontId="99" fillId="2" borderId="21" xfId="207" applyFont="1" applyFill="1" applyBorder="1" applyAlignment="1">
      <alignment horizontal="center" vertical="center"/>
    </xf>
    <xf numFmtId="0" fontId="99" fillId="2" borderId="12" xfId="207" applyFont="1" applyFill="1" applyBorder="1" applyAlignment="1">
      <alignment vertical="center"/>
    </xf>
    <xf numFmtId="0" fontId="99" fillId="2" borderId="13" xfId="207" applyFont="1" applyFill="1" applyBorder="1" applyAlignment="1">
      <alignment horizontal="center" vertical="center"/>
    </xf>
    <xf numFmtId="197" fontId="99" fillId="2" borderId="13" xfId="207" applyNumberFormat="1" applyFont="1" applyFill="1" applyBorder="1" applyAlignment="1">
      <alignment horizontal="center" vertical="center"/>
    </xf>
    <xf numFmtId="4" fontId="99" fillId="2" borderId="13" xfId="207" applyNumberFormat="1" applyFont="1" applyFill="1" applyBorder="1" applyAlignment="1">
      <alignment horizontal="right" vertical="center"/>
    </xf>
    <xf numFmtId="0" fontId="77" fillId="2" borderId="22" xfId="207" applyFill="1" applyBorder="1" applyAlignment="1">
      <alignment horizontal="center" vertical="center"/>
    </xf>
    <xf numFmtId="0" fontId="76" fillId="0" borderId="8" xfId="207" applyFont="1" applyBorder="1" applyAlignment="1">
      <alignment horizontal="center" vertical="center"/>
    </xf>
    <xf numFmtId="16" fontId="101" fillId="0" borderId="45" xfId="0" applyNumberFormat="1" applyFont="1" applyBorder="1" applyAlignment="1">
      <alignment vertical="center"/>
    </xf>
    <xf numFmtId="0" fontId="75" fillId="0" borderId="18" xfId="0" applyFont="1" applyBorder="1" applyAlignment="1">
      <alignment vertical="center"/>
    </xf>
    <xf numFmtId="4" fontId="75" fillId="0" borderId="8" xfId="0" applyNumberFormat="1" applyFont="1" applyBorder="1" applyAlignment="1">
      <alignment vertical="center"/>
    </xf>
    <xf numFmtId="0" fontId="74" fillId="0" borderId="61" xfId="0" applyFont="1" applyBorder="1" applyAlignment="1">
      <alignment vertical="center"/>
    </xf>
    <xf numFmtId="0" fontId="73" fillId="0" borderId="21" xfId="0" applyFont="1" applyBorder="1" applyAlignment="1">
      <alignment vertical="center"/>
    </xf>
    <xf numFmtId="0" fontId="72" fillId="0" borderId="18" xfId="0" applyFont="1" applyBorder="1" applyAlignment="1">
      <alignment vertical="center"/>
    </xf>
    <xf numFmtId="0" fontId="72" fillId="0" borderId="11" xfId="0" applyFont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2" fontId="71" fillId="0" borderId="44" xfId="0" applyNumberFormat="1" applyFont="1" applyBorder="1" applyAlignment="1">
      <alignment horizontal="left" vertical="center"/>
    </xf>
    <xf numFmtId="2" fontId="101" fillId="0" borderId="44" xfId="0" applyNumberFormat="1" applyFont="1" applyBorder="1" applyAlignment="1">
      <alignment horizontal="left" vertical="center"/>
    </xf>
    <xf numFmtId="201" fontId="77" fillId="0" borderId="19" xfId="207" applyNumberFormat="1" applyBorder="1" applyAlignment="1">
      <alignment vertical="center"/>
    </xf>
    <xf numFmtId="1" fontId="77" fillId="0" borderId="19" xfId="207" applyNumberFormat="1" applyBorder="1" applyAlignment="1">
      <alignment horizontal="center" vertical="center"/>
    </xf>
    <xf numFmtId="2" fontId="102" fillId="4" borderId="11" xfId="0" applyNumberFormat="1" applyFont="1" applyFill="1" applyBorder="1" applyAlignment="1">
      <alignment horizontal="center" vertical="center"/>
    </xf>
    <xf numFmtId="1" fontId="102" fillId="4" borderId="74" xfId="0" applyNumberFormat="1" applyFont="1" applyFill="1" applyBorder="1" applyAlignment="1">
      <alignment horizontal="center" vertical="center"/>
    </xf>
    <xf numFmtId="201" fontId="102" fillId="4" borderId="19" xfId="0" applyNumberFormat="1" applyFont="1" applyFill="1" applyBorder="1" applyAlignment="1">
      <alignment horizontal="center" vertical="center"/>
    </xf>
    <xf numFmtId="0" fontId="70" fillId="0" borderId="11" xfId="0" applyFont="1" applyBorder="1" applyAlignment="1">
      <alignment horizontal="center" vertical="center"/>
    </xf>
    <xf numFmtId="2" fontId="77" fillId="0" borderId="11" xfId="207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right" vertical="center"/>
    </xf>
    <xf numFmtId="0" fontId="69" fillId="0" borderId="45" xfId="0" applyFont="1" applyBorder="1" applyAlignment="1">
      <alignment vertical="center"/>
    </xf>
    <xf numFmtId="0" fontId="68" fillId="0" borderId="18" xfId="0" applyFont="1" applyBorder="1" applyAlignment="1">
      <alignment vertical="center"/>
    </xf>
    <xf numFmtId="0" fontId="67" fillId="0" borderId="18" xfId="0" applyFont="1" applyBorder="1" applyAlignment="1">
      <alignment vertical="center"/>
    </xf>
    <xf numFmtId="0" fontId="66" fillId="0" borderId="18" xfId="0" applyFont="1" applyBorder="1" applyAlignment="1">
      <alignment vertical="center"/>
    </xf>
    <xf numFmtId="183" fontId="102" fillId="4" borderId="91" xfId="0" applyNumberFormat="1" applyFont="1" applyFill="1" applyBorder="1" applyAlignment="1">
      <alignment horizontal="center" vertical="center"/>
    </xf>
    <xf numFmtId="201" fontId="102" fillId="4" borderId="91" xfId="0" applyNumberFormat="1" applyFont="1" applyFill="1" applyBorder="1" applyAlignment="1">
      <alignment horizontal="center" vertical="center"/>
    </xf>
    <xf numFmtId="183" fontId="102" fillId="4" borderId="8" xfId="0" applyNumberFormat="1" applyFont="1" applyFill="1" applyBorder="1" applyAlignment="1">
      <alignment horizontal="center" vertical="center"/>
    </xf>
    <xf numFmtId="201" fontId="102" fillId="4" borderId="8" xfId="0" applyNumberFormat="1" applyFont="1" applyFill="1" applyBorder="1" applyAlignment="1">
      <alignment horizontal="center" vertical="center"/>
    </xf>
    <xf numFmtId="20" fontId="102" fillId="4" borderId="8" xfId="0" applyNumberFormat="1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right" vertical="center"/>
    </xf>
    <xf numFmtId="0" fontId="65" fillId="0" borderId="18" xfId="0" applyFont="1" applyBorder="1" applyAlignment="1">
      <alignment vertical="center"/>
    </xf>
    <xf numFmtId="0" fontId="64" fillId="0" borderId="18" xfId="0" applyFont="1" applyBorder="1" applyAlignment="1">
      <alignment vertical="center"/>
    </xf>
    <xf numFmtId="4" fontId="0" fillId="4" borderId="17" xfId="0" applyNumberFormat="1" applyFill="1" applyBorder="1" applyAlignment="1">
      <alignment vertical="center"/>
    </xf>
    <xf numFmtId="0" fontId="0" fillId="4" borderId="0" xfId="0" applyFill="1" applyAlignment="1">
      <alignment vertical="center"/>
    </xf>
    <xf numFmtId="0" fontId="63" fillId="4" borderId="18" xfId="0" applyFont="1" applyFill="1" applyBorder="1" applyAlignment="1">
      <alignment vertical="center"/>
    </xf>
    <xf numFmtId="0" fontId="62" fillId="0" borderId="18" xfId="0" applyFont="1" applyBorder="1" applyAlignment="1">
      <alignment vertical="center"/>
    </xf>
    <xf numFmtId="0" fontId="61" fillId="0" borderId="18" xfId="0" applyFont="1" applyBorder="1" applyAlignment="1">
      <alignment vertical="center"/>
    </xf>
    <xf numFmtId="0" fontId="60" fillId="4" borderId="18" xfId="0" applyFont="1" applyFill="1" applyBorder="1" applyAlignment="1">
      <alignment vertical="center"/>
    </xf>
    <xf numFmtId="0" fontId="60" fillId="0" borderId="18" xfId="0" applyFont="1" applyBorder="1" applyAlignment="1">
      <alignment vertical="center"/>
    </xf>
    <xf numFmtId="0" fontId="60" fillId="0" borderId="11" xfId="0" applyFont="1" applyBorder="1" applyAlignment="1">
      <alignment horizontal="center" vertical="center"/>
    </xf>
    <xf numFmtId="0" fontId="59" fillId="0" borderId="18" xfId="0" applyFont="1" applyBorder="1" applyAlignment="1">
      <alignment vertical="center"/>
    </xf>
    <xf numFmtId="3" fontId="123" fillId="0" borderId="123" xfId="158" applyNumberFormat="1" applyFont="1" applyBorder="1" applyAlignment="1">
      <alignment horizontal="center" vertical="center"/>
    </xf>
    <xf numFmtId="0" fontId="58" fillId="0" borderId="18" xfId="0" applyFont="1" applyBorder="1" applyAlignment="1">
      <alignment vertical="center"/>
    </xf>
    <xf numFmtId="0" fontId="58" fillId="0" borderId="61" xfId="0" applyFont="1" applyBorder="1" applyAlignment="1">
      <alignment vertical="center"/>
    </xf>
    <xf numFmtId="0" fontId="57" fillId="0" borderId="18" xfId="0" applyFont="1" applyBorder="1" applyAlignment="1">
      <alignment vertical="center"/>
    </xf>
    <xf numFmtId="4" fontId="57" fillId="0" borderId="8" xfId="0" applyNumberFormat="1" applyFont="1" applyBorder="1" applyAlignment="1">
      <alignment vertical="center"/>
    </xf>
    <xf numFmtId="0" fontId="55" fillId="4" borderId="18" xfId="0" applyFont="1" applyFill="1" applyBorder="1" applyAlignment="1">
      <alignment vertical="center"/>
    </xf>
    <xf numFmtId="0" fontId="55" fillId="0" borderId="18" xfId="0" applyFont="1" applyBorder="1" applyAlignment="1">
      <alignment vertical="center"/>
    </xf>
    <xf numFmtId="0" fontId="55" fillId="0" borderId="11" xfId="0" applyFont="1" applyBorder="1" applyAlignment="1">
      <alignment horizontal="center" vertical="center"/>
    </xf>
    <xf numFmtId="4" fontId="101" fillId="0" borderId="11" xfId="0" applyNumberFormat="1" applyFont="1" applyBorder="1" applyAlignment="1">
      <alignment vertical="center"/>
    </xf>
    <xf numFmtId="0" fontId="54" fillId="0" borderId="18" xfId="0" applyFont="1" applyBorder="1" applyAlignment="1">
      <alignment vertical="center"/>
    </xf>
    <xf numFmtId="4" fontId="102" fillId="79" borderId="8" xfId="207" applyNumberFormat="1" applyFont="1" applyFill="1" applyBorder="1" applyAlignment="1">
      <alignment vertical="center"/>
    </xf>
    <xf numFmtId="0" fontId="98" fillId="78" borderId="5" xfId="0" applyFont="1" applyFill="1" applyBorder="1" applyAlignment="1">
      <alignment horizontal="center" vertical="center"/>
    </xf>
    <xf numFmtId="4" fontId="0" fillId="78" borderId="8" xfId="0" applyNumberFormat="1" applyFill="1" applyBorder="1" applyAlignment="1">
      <alignment vertical="center"/>
    </xf>
    <xf numFmtId="4" fontId="101" fillId="78" borderId="8" xfId="0" applyNumberFormat="1" applyFont="1" applyFill="1" applyBorder="1" applyAlignment="1">
      <alignment vertical="center"/>
    </xf>
    <xf numFmtId="4" fontId="53" fillId="0" borderId="8" xfId="0" applyNumberFormat="1" applyFont="1" applyBorder="1" applyAlignment="1">
      <alignment vertical="center"/>
    </xf>
    <xf numFmtId="4" fontId="52" fillId="9" borderId="8" xfId="3" applyNumberFormat="1" applyFont="1" applyFill="1" applyBorder="1" applyAlignment="1">
      <alignment horizontal="right" vertical="center"/>
    </xf>
    <xf numFmtId="0" fontId="115" fillId="11" borderId="119" xfId="158" applyFont="1" applyFill="1" applyBorder="1" applyAlignment="1">
      <alignment horizontal="center" vertical="center"/>
    </xf>
    <xf numFmtId="0" fontId="51" fillId="0" borderId="8" xfId="207" applyFont="1" applyBorder="1" applyAlignment="1">
      <alignment horizontal="center" vertical="center"/>
    </xf>
    <xf numFmtId="183" fontId="77" fillId="0" borderId="11" xfId="207" applyNumberFormat="1" applyBorder="1" applyAlignment="1">
      <alignment horizontal="center" vertical="center"/>
    </xf>
    <xf numFmtId="0" fontId="102" fillId="4" borderId="73" xfId="0" applyFont="1" applyFill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4" fontId="115" fillId="0" borderId="41" xfId="158" applyNumberFormat="1" applyFont="1" applyBorder="1" applyAlignment="1">
      <alignment horizontal="right" vertical="center"/>
    </xf>
    <xf numFmtId="9" fontId="115" fillId="0" borderId="41" xfId="158" applyNumberFormat="1" applyFont="1" applyBorder="1" applyAlignment="1">
      <alignment horizontal="right" vertical="center"/>
    </xf>
    <xf numFmtId="4" fontId="49" fillId="0" borderId="8" xfId="0" applyNumberFormat="1" applyFont="1" applyBorder="1" applyAlignment="1">
      <alignment vertical="center"/>
    </xf>
    <xf numFmtId="0" fontId="49" fillId="0" borderId="18" xfId="0" applyFont="1" applyBorder="1" applyAlignment="1">
      <alignment vertical="center"/>
    </xf>
    <xf numFmtId="0" fontId="115" fillId="16" borderId="176" xfId="158" applyFont="1" applyFill="1" applyBorder="1" applyAlignment="1">
      <alignment vertical="center"/>
    </xf>
    <xf numFmtId="3" fontId="130" fillId="0" borderId="0" xfId="158" applyNumberFormat="1" applyFont="1"/>
    <xf numFmtId="3" fontId="129" fillId="0" borderId="0" xfId="158" applyNumberFormat="1" applyFont="1"/>
    <xf numFmtId="207" fontId="129" fillId="0" borderId="0" xfId="158" applyNumberFormat="1" applyFont="1"/>
    <xf numFmtId="0" fontId="115" fillId="15" borderId="95" xfId="158" applyFont="1" applyFill="1" applyBorder="1" applyAlignment="1">
      <alignment horizontal="center" vertical="center" wrapText="1"/>
    </xf>
    <xf numFmtId="0" fontId="48" fillId="0" borderId="18" xfId="0" applyFont="1" applyBorder="1" applyAlignment="1">
      <alignment vertical="center"/>
    </xf>
    <xf numFmtId="0" fontId="48" fillId="0" borderId="11" xfId="207" applyFont="1" applyBorder="1" applyAlignment="1">
      <alignment horizontal="center" vertical="center"/>
    </xf>
    <xf numFmtId="0" fontId="47" fillId="0" borderId="18" xfId="0" applyFont="1" applyBorder="1" applyAlignment="1">
      <alignment vertical="center"/>
    </xf>
    <xf numFmtId="2" fontId="73" fillId="0" borderId="44" xfId="0" applyNumberFormat="1" applyFont="1" applyBorder="1" applyAlignment="1">
      <alignment horizontal="left" vertical="center"/>
    </xf>
    <xf numFmtId="0" fontId="46" fillId="0" borderId="18" xfId="0" applyFont="1" applyBorder="1" applyAlignment="1">
      <alignment vertical="center"/>
    </xf>
    <xf numFmtId="4" fontId="115" fillId="0" borderId="0" xfId="158" applyNumberFormat="1" applyFont="1" applyAlignment="1">
      <alignment horizontal="right" vertical="center"/>
    </xf>
    <xf numFmtId="0" fontId="115" fillId="16" borderId="177" xfId="158" applyFont="1" applyFill="1" applyBorder="1" applyAlignment="1">
      <alignment horizontal="center" vertical="center"/>
    </xf>
    <xf numFmtId="183" fontId="123" fillId="0" borderId="178" xfId="158" applyNumberFormat="1" applyFont="1" applyBorder="1"/>
    <xf numFmtId="183" fontId="123" fillId="0" borderId="179" xfId="158" applyNumberFormat="1" applyFont="1" applyBorder="1"/>
    <xf numFmtId="183" fontId="123" fillId="0" borderId="85" xfId="158" applyNumberFormat="1" applyFont="1" applyBorder="1"/>
    <xf numFmtId="3" fontId="123" fillId="0" borderId="85" xfId="0" applyNumberFormat="1" applyFont="1" applyBorder="1" applyAlignment="1">
      <alignment horizontal="center"/>
    </xf>
    <xf numFmtId="170" fontId="0" fillId="74" borderId="85" xfId="1" applyFont="1" applyFill="1" applyBorder="1"/>
    <xf numFmtId="170" fontId="0" fillId="2" borderId="85" xfId="1" applyFont="1" applyFill="1" applyBorder="1"/>
    <xf numFmtId="170" fontId="0" fillId="75" borderId="85" xfId="1" applyFont="1" applyFill="1" applyBorder="1"/>
    <xf numFmtId="170" fontId="0" fillId="2" borderId="180" xfId="1" applyFont="1" applyFill="1" applyBorder="1"/>
    <xf numFmtId="170" fontId="0" fillId="74" borderId="41" xfId="1" applyFont="1" applyFill="1" applyBorder="1"/>
    <xf numFmtId="170" fontId="0" fillId="2" borderId="41" xfId="1" applyFont="1" applyFill="1" applyBorder="1"/>
    <xf numFmtId="170" fontId="0" fillId="75" borderId="41" xfId="1" applyFont="1" applyFill="1" applyBorder="1"/>
    <xf numFmtId="170" fontId="0" fillId="2" borderId="131" xfId="1" applyFont="1" applyFill="1" applyBorder="1"/>
    <xf numFmtId="183" fontId="115" fillId="0" borderId="41" xfId="158" applyNumberFormat="1" applyFont="1" applyBorder="1"/>
    <xf numFmtId="4" fontId="115" fillId="10" borderId="131" xfId="158" applyNumberFormat="1" applyFont="1" applyFill="1" applyBorder="1" applyAlignment="1">
      <alignment horizontal="right" vertical="center"/>
    </xf>
    <xf numFmtId="4" fontId="128" fillId="0" borderId="131" xfId="158" applyNumberFormat="1" applyFont="1" applyBorder="1" applyAlignment="1">
      <alignment horizontal="right" vertical="center"/>
    </xf>
    <xf numFmtId="0" fontId="130" fillId="16" borderId="99" xfId="158" applyFont="1" applyFill="1" applyBorder="1" applyAlignment="1">
      <alignment vertical="center"/>
    </xf>
    <xf numFmtId="4" fontId="123" fillId="0" borderId="0" xfId="158" applyNumberFormat="1" applyFont="1"/>
    <xf numFmtId="4" fontId="115" fillId="5" borderId="85" xfId="158" applyNumberFormat="1" applyFont="1" applyFill="1" applyBorder="1" applyAlignment="1">
      <alignment horizontal="center"/>
    </xf>
    <xf numFmtId="4" fontId="115" fillId="5" borderId="5" xfId="158" applyNumberFormat="1" applyFont="1" applyFill="1" applyBorder="1" applyAlignment="1">
      <alignment horizontal="center"/>
    </xf>
    <xf numFmtId="4" fontId="123" fillId="0" borderId="0" xfId="158" applyNumberFormat="1" applyFont="1" applyAlignment="1">
      <alignment horizontal="right"/>
    </xf>
    <xf numFmtId="4" fontId="123" fillId="0" borderId="85" xfId="158" applyNumberFormat="1" applyFont="1" applyBorder="1"/>
    <xf numFmtId="4" fontId="123" fillId="0" borderId="85" xfId="158" applyNumberFormat="1" applyFont="1" applyBorder="1" applyAlignment="1">
      <alignment horizontal="center"/>
    </xf>
    <xf numFmtId="4" fontId="123" fillId="0" borderId="180" xfId="158" applyNumberFormat="1" applyFont="1" applyBorder="1"/>
    <xf numFmtId="4" fontId="123" fillId="0" borderId="131" xfId="158" applyNumberFormat="1" applyFont="1" applyBorder="1"/>
    <xf numFmtId="4" fontId="125" fillId="0" borderId="131" xfId="158" applyNumberFormat="1" applyFont="1" applyBorder="1"/>
    <xf numFmtId="3" fontId="115" fillId="0" borderId="131" xfId="158" applyNumberFormat="1" applyFont="1" applyBorder="1" applyAlignment="1">
      <alignment horizontal="center"/>
    </xf>
    <xf numFmtId="183" fontId="123" fillId="0" borderId="181" xfId="158" applyNumberFormat="1" applyFont="1" applyBorder="1"/>
    <xf numFmtId="0" fontId="45" fillId="0" borderId="21" xfId="0" applyFont="1" applyBorder="1" applyAlignment="1">
      <alignment vertical="center"/>
    </xf>
    <xf numFmtId="0" fontId="45" fillId="0" borderId="18" xfId="0" applyFont="1" applyBorder="1" applyAlignment="1">
      <alignment vertical="center"/>
    </xf>
    <xf numFmtId="0" fontId="44" fillId="0" borderId="18" xfId="0" applyFont="1" applyBorder="1" applyAlignment="1">
      <alignment vertical="center"/>
    </xf>
    <xf numFmtId="2" fontId="44" fillId="0" borderId="44" xfId="0" applyNumberFormat="1" applyFont="1" applyBorder="1" applyAlignment="1">
      <alignment horizontal="left" vertical="center"/>
    </xf>
    <xf numFmtId="4" fontId="43" fillId="78" borderId="8" xfId="0" applyNumberFormat="1" applyFont="1" applyFill="1" applyBorder="1" applyAlignment="1">
      <alignment vertical="center"/>
    </xf>
    <xf numFmtId="0" fontId="42" fillId="0" borderId="11" xfId="207" applyFont="1" applyBorder="1" applyAlignment="1">
      <alignment horizontal="center" vertical="center"/>
    </xf>
    <xf numFmtId="0" fontId="42" fillId="0" borderId="18" xfId="0" applyFont="1" applyBorder="1" applyAlignment="1">
      <alignment vertical="center"/>
    </xf>
    <xf numFmtId="0" fontId="41" fillId="0" borderId="18" xfId="0" applyFont="1" applyBorder="1" applyAlignment="1">
      <alignment vertical="center"/>
    </xf>
    <xf numFmtId="0" fontId="40" fillId="0" borderId="61" xfId="0" applyFont="1" applyBorder="1" applyAlignment="1">
      <alignment vertical="center"/>
    </xf>
    <xf numFmtId="0" fontId="39" fillId="0" borderId="18" xfId="0" applyFont="1" applyBorder="1" applyAlignment="1">
      <alignment vertical="center"/>
    </xf>
    <xf numFmtId="14" fontId="39" fillId="0" borderId="18" xfId="0" applyNumberFormat="1" applyFont="1" applyBorder="1" applyAlignment="1">
      <alignment vertical="center"/>
    </xf>
    <xf numFmtId="0" fontId="39" fillId="0" borderId="11" xfId="0" applyFont="1" applyBorder="1" applyAlignment="1">
      <alignment horizontal="center" vertical="center"/>
    </xf>
    <xf numFmtId="0" fontId="39" fillId="0" borderId="61" xfId="0" applyFont="1" applyBorder="1" applyAlignment="1">
      <alignment vertical="center"/>
    </xf>
    <xf numFmtId="2" fontId="39" fillId="0" borderId="44" xfId="0" applyNumberFormat="1" applyFont="1" applyBorder="1" applyAlignment="1">
      <alignment horizontal="left" vertical="center"/>
    </xf>
    <xf numFmtId="0" fontId="38" fillId="0" borderId="18" xfId="0" applyFont="1" applyBorder="1" applyAlignment="1">
      <alignment vertical="center"/>
    </xf>
    <xf numFmtId="0" fontId="38" fillId="0" borderId="11" xfId="0" applyFont="1" applyBorder="1" applyAlignment="1">
      <alignment horizontal="center" vertical="center"/>
    </xf>
    <xf numFmtId="2" fontId="38" fillId="0" borderId="44" xfId="0" applyNumberFormat="1" applyFont="1" applyBorder="1" applyAlignment="1">
      <alignment horizontal="left" vertical="center"/>
    </xf>
    <xf numFmtId="0" fontId="37" fillId="0" borderId="18" xfId="0" applyFont="1" applyBorder="1" applyAlignment="1">
      <alignment vertical="center"/>
    </xf>
    <xf numFmtId="0" fontId="37" fillId="0" borderId="11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183" fontId="36" fillId="0" borderId="8" xfId="0" applyNumberFormat="1" applyFont="1" applyBorder="1" applyAlignment="1">
      <alignment horizontal="center" vertical="center"/>
    </xf>
    <xf numFmtId="0" fontId="36" fillId="0" borderId="18" xfId="0" applyFont="1" applyBorder="1" applyAlignment="1">
      <alignment vertical="center"/>
    </xf>
    <xf numFmtId="0" fontId="36" fillId="0" borderId="18" xfId="207" applyFont="1" applyBorder="1" applyAlignment="1">
      <alignment vertical="center"/>
    </xf>
    <xf numFmtId="0" fontId="36" fillId="0" borderId="11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183" fontId="102" fillId="4" borderId="19" xfId="0" applyNumberFormat="1" applyFont="1" applyFill="1" applyBorder="1" applyAlignment="1">
      <alignment horizontal="center" vertical="center"/>
    </xf>
    <xf numFmtId="0" fontId="33" fillId="0" borderId="18" xfId="0" applyFont="1" applyBorder="1" applyAlignment="1">
      <alignment vertical="center"/>
    </xf>
    <xf numFmtId="198" fontId="33" fillId="0" borderId="8" xfId="0" applyNumberFormat="1" applyFont="1" applyBorder="1" applyAlignment="1">
      <alignment vertical="center"/>
    </xf>
    <xf numFmtId="4" fontId="32" fillId="78" borderId="8" xfId="207" applyNumberFormat="1" applyFont="1" applyFill="1" applyBorder="1" applyAlignment="1">
      <alignment vertical="center"/>
    </xf>
    <xf numFmtId="0" fontId="31" fillId="0" borderId="18" xfId="0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4" fontId="102" fillId="4" borderId="73" xfId="0" applyNumberFormat="1" applyFont="1" applyFill="1" applyBorder="1" applyAlignment="1">
      <alignment horizontal="center" vertical="center"/>
    </xf>
    <xf numFmtId="0" fontId="29" fillId="0" borderId="18" xfId="0" applyFont="1" applyBorder="1" applyAlignment="1">
      <alignment vertical="center"/>
    </xf>
    <xf numFmtId="4" fontId="29" fillId="0" borderId="8" xfId="0" applyNumberFormat="1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98" fontId="25" fillId="0" borderId="8" xfId="0" applyNumberFormat="1" applyFont="1" applyBorder="1" applyAlignment="1">
      <alignment vertical="center"/>
    </xf>
    <xf numFmtId="183" fontId="123" fillId="0" borderId="121" xfId="158" applyNumberFormat="1" applyFont="1" applyBorder="1"/>
    <xf numFmtId="0" fontId="115" fillId="80" borderId="119" xfId="158" applyFont="1" applyFill="1" applyBorder="1" applyAlignment="1">
      <alignment horizontal="center" vertical="center" wrapText="1"/>
    </xf>
    <xf numFmtId="3" fontId="123" fillId="0" borderId="175" xfId="158" applyNumberFormat="1" applyFont="1" applyBorder="1" applyAlignment="1">
      <alignment horizontal="center"/>
    </xf>
    <xf numFmtId="183" fontId="129" fillId="0" borderId="123" xfId="158" applyNumberFormat="1" applyFont="1" applyBorder="1"/>
    <xf numFmtId="3" fontId="129" fillId="0" borderId="123" xfId="0" applyNumberFormat="1" applyFont="1" applyBorder="1" applyAlignment="1">
      <alignment horizontal="center"/>
    </xf>
    <xf numFmtId="3" fontId="129" fillId="0" borderId="123" xfId="158" applyNumberFormat="1" applyFont="1" applyBorder="1" applyAlignment="1">
      <alignment horizontal="center"/>
    </xf>
    <xf numFmtId="3" fontId="129" fillId="0" borderId="123" xfId="158" applyNumberFormat="1" applyFont="1" applyBorder="1" applyAlignment="1">
      <alignment horizontal="center" vertical="center"/>
    </xf>
    <xf numFmtId="183" fontId="129" fillId="0" borderId="108" xfId="158" applyNumberFormat="1" applyFont="1" applyBorder="1"/>
    <xf numFmtId="183" fontId="129" fillId="0" borderId="109" xfId="158" applyNumberFormat="1" applyFont="1" applyBorder="1"/>
    <xf numFmtId="183" fontId="123" fillId="0" borderId="183" xfId="158" applyNumberFormat="1" applyFont="1" applyBorder="1"/>
    <xf numFmtId="3" fontId="115" fillId="5" borderId="184" xfId="158" applyNumberFormat="1" applyFont="1" applyFill="1" applyBorder="1" applyAlignment="1">
      <alignment horizontal="center"/>
    </xf>
    <xf numFmtId="3" fontId="115" fillId="5" borderId="4" xfId="158" applyNumberFormat="1" applyFont="1" applyFill="1" applyBorder="1" applyAlignment="1">
      <alignment horizontal="center"/>
    </xf>
    <xf numFmtId="0" fontId="117" fillId="2" borderId="185" xfId="158" applyFont="1" applyFill="1" applyBorder="1" applyAlignment="1">
      <alignment horizontal="center" vertical="center"/>
    </xf>
    <xf numFmtId="4" fontId="128" fillId="0" borderId="29" xfId="158" applyNumberFormat="1" applyFont="1" applyBorder="1" applyAlignment="1">
      <alignment horizontal="right" vertical="center"/>
    </xf>
    <xf numFmtId="4" fontId="127" fillId="0" borderId="29" xfId="158" applyNumberFormat="1" applyFont="1" applyBorder="1" applyAlignment="1">
      <alignment horizontal="right" vertical="center"/>
    </xf>
    <xf numFmtId="3" fontId="115" fillId="5" borderId="186" xfId="158" applyNumberFormat="1" applyFont="1" applyFill="1" applyBorder="1" applyAlignment="1">
      <alignment horizontal="center"/>
    </xf>
    <xf numFmtId="3" fontId="115" fillId="5" borderId="185" xfId="158" applyNumberFormat="1" applyFont="1" applyFill="1" applyBorder="1" applyAlignment="1">
      <alignment horizontal="center"/>
    </xf>
    <xf numFmtId="0" fontId="117" fillId="9" borderId="16" xfId="158" applyFont="1" applyFill="1" applyBorder="1" applyAlignment="1">
      <alignment horizontal="center" vertical="center"/>
    </xf>
    <xf numFmtId="183" fontId="24" fillId="0" borderId="8" xfId="0" applyNumberFormat="1" applyFont="1" applyBorder="1" applyAlignment="1">
      <alignment horizontal="center" vertical="center"/>
    </xf>
    <xf numFmtId="201" fontId="24" fillId="0" borderId="8" xfId="0" applyNumberFormat="1" applyFont="1" applyBorder="1" applyAlignment="1">
      <alignment horizontal="center" vertical="center"/>
    </xf>
    <xf numFmtId="1" fontId="24" fillId="0" borderId="8" xfId="0" applyNumberFormat="1" applyFont="1" applyBorder="1" applyAlignment="1">
      <alignment horizontal="center" vertical="center"/>
    </xf>
    <xf numFmtId="0" fontId="24" fillId="0" borderId="18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16" fontId="24" fillId="0" borderId="45" xfId="0" applyNumberFormat="1" applyFont="1" applyBorder="1" applyAlignment="1">
      <alignment vertical="center"/>
    </xf>
    <xf numFmtId="0" fontId="24" fillId="0" borderId="44" xfId="0" applyFont="1" applyBorder="1" applyAlignment="1">
      <alignment horizontal="left" vertical="center"/>
    </xf>
    <xf numFmtId="4" fontId="24" fillId="0" borderId="11" xfId="0" applyNumberFormat="1" applyFont="1" applyBorder="1" applyAlignment="1">
      <alignment horizontal="right" vertical="center"/>
    </xf>
    <xf numFmtId="183" fontId="190" fillId="0" borderId="41" xfId="158" applyNumberFormat="1" applyFont="1" applyBorder="1"/>
    <xf numFmtId="183" fontId="115" fillId="0" borderId="178" xfId="158" applyNumberFormat="1" applyFont="1" applyBorder="1"/>
    <xf numFmtId="0" fontId="130" fillId="16" borderId="182" xfId="158" applyFont="1" applyFill="1" applyBorder="1" applyAlignment="1">
      <alignment vertical="center"/>
    </xf>
    <xf numFmtId="0" fontId="130" fillId="16" borderId="111" xfId="158" applyFont="1" applyFill="1" applyBorder="1" applyAlignment="1">
      <alignment vertical="center"/>
    </xf>
    <xf numFmtId="0" fontId="130" fillId="16" borderId="102" xfId="158" applyFont="1" applyFill="1" applyBorder="1" applyAlignment="1">
      <alignment vertical="center"/>
    </xf>
    <xf numFmtId="9" fontId="125" fillId="0" borderId="41" xfId="158" applyNumberFormat="1" applyFont="1" applyBorder="1" applyAlignment="1">
      <alignment horizontal="right" vertical="center"/>
    </xf>
    <xf numFmtId="9" fontId="125" fillId="0" borderId="55" xfId="158" applyNumberFormat="1" applyFont="1" applyBorder="1" applyAlignment="1">
      <alignment horizontal="right" vertical="center"/>
    </xf>
    <xf numFmtId="4" fontId="132" fillId="74" borderId="101" xfId="158" applyNumberFormat="1" applyFont="1" applyFill="1" applyBorder="1" applyAlignment="1">
      <alignment horizontal="center" vertical="center"/>
    </xf>
    <xf numFmtId="4" fontId="132" fillId="11" borderId="101" xfId="158" applyNumberFormat="1" applyFont="1" applyFill="1" applyBorder="1" applyAlignment="1">
      <alignment horizontal="center" vertical="center"/>
    </xf>
    <xf numFmtId="4" fontId="132" fillId="11" borderId="191" xfId="158" applyNumberFormat="1" applyFont="1" applyFill="1" applyBorder="1" applyAlignment="1">
      <alignment horizontal="center" vertical="center"/>
    </xf>
    <xf numFmtId="0" fontId="129" fillId="77" borderId="192" xfId="158" applyFont="1" applyFill="1" applyBorder="1"/>
    <xf numFmtId="4" fontId="129" fillId="5" borderId="166" xfId="3" applyNumberFormat="1" applyFont="1" applyFill="1" applyBorder="1"/>
    <xf numFmtId="10" fontId="130" fillId="5" borderId="166" xfId="158" applyNumberFormat="1" applyFont="1" applyFill="1" applyBorder="1"/>
    <xf numFmtId="0" fontId="129" fillId="77" borderId="193" xfId="158" applyFont="1" applyFill="1" applyBorder="1"/>
    <xf numFmtId="0" fontId="129" fillId="77" borderId="195" xfId="158" applyFont="1" applyFill="1" applyBorder="1"/>
    <xf numFmtId="4" fontId="129" fillId="5" borderId="169" xfId="3" applyNumberFormat="1" applyFont="1" applyFill="1" applyBorder="1"/>
    <xf numFmtId="10" fontId="130" fillId="5" borderId="169" xfId="158" applyNumberFormat="1" applyFont="1" applyFill="1" applyBorder="1"/>
    <xf numFmtId="4" fontId="115" fillId="9" borderId="169" xfId="3" applyNumberFormat="1" applyFont="1" applyFill="1" applyBorder="1"/>
    <xf numFmtId="10" fontId="115" fillId="9" borderId="196" xfId="158" applyNumberFormat="1" applyFont="1" applyFill="1" applyBorder="1"/>
    <xf numFmtId="0" fontId="23" fillId="0" borderId="8" xfId="207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" fontId="48" fillId="0" borderId="11" xfId="207" applyNumberFormat="1" applyFont="1" applyBorder="1" applyAlignment="1">
      <alignment horizontal="center" vertical="center"/>
    </xf>
    <xf numFmtId="0" fontId="24" fillId="0" borderId="45" xfId="0" applyFont="1" applyBorder="1" applyAlignment="1">
      <alignment vertical="center"/>
    </xf>
    <xf numFmtId="2" fontId="24" fillId="0" borderId="44" xfId="0" applyNumberFormat="1" applyFont="1" applyBorder="1" applyAlignment="1">
      <alignment horizontal="left" vertical="center"/>
    </xf>
    <xf numFmtId="0" fontId="22" fillId="0" borderId="18" xfId="0" applyFont="1" applyBorder="1" applyAlignment="1">
      <alignment vertical="center"/>
    </xf>
    <xf numFmtId="20" fontId="22" fillId="0" borderId="11" xfId="0" applyNumberFormat="1" applyFont="1" applyBorder="1" applyAlignment="1">
      <alignment horizontal="center" vertical="center"/>
    </xf>
    <xf numFmtId="198" fontId="22" fillId="0" borderId="8" xfId="0" applyNumberFormat="1" applyFont="1" applyBorder="1" applyAlignment="1">
      <alignment vertical="center"/>
    </xf>
    <xf numFmtId="9" fontId="115" fillId="10" borderId="41" xfId="158" applyNumberFormat="1" applyFont="1" applyFill="1" applyBorder="1" applyAlignment="1">
      <alignment horizontal="right" vertical="center"/>
    </xf>
    <xf numFmtId="9" fontId="115" fillId="9" borderId="3" xfId="158" applyNumberFormat="1" applyFont="1" applyFill="1" applyBorder="1" applyAlignment="1">
      <alignment horizontal="center"/>
    </xf>
    <xf numFmtId="9" fontId="115" fillId="9" borderId="5" xfId="158" applyNumberFormat="1" applyFont="1" applyFill="1" applyBorder="1" applyAlignment="1">
      <alignment horizontal="center"/>
    </xf>
    <xf numFmtId="9" fontId="115" fillId="10" borderId="55" xfId="158" applyNumberFormat="1" applyFont="1" applyFill="1" applyBorder="1" applyAlignment="1">
      <alignment horizontal="right" vertical="center"/>
    </xf>
    <xf numFmtId="9" fontId="115" fillId="0" borderId="55" xfId="158" applyNumberFormat="1" applyFont="1" applyBorder="1" applyAlignment="1">
      <alignment horizontal="right" vertical="center"/>
    </xf>
    <xf numFmtId="9" fontId="115" fillId="9" borderId="15" xfId="158" applyNumberFormat="1" applyFont="1" applyFill="1" applyBorder="1" applyAlignment="1">
      <alignment horizontal="center"/>
    </xf>
    <xf numFmtId="9" fontId="115" fillId="9" borderId="16" xfId="158" applyNumberFormat="1" applyFont="1" applyFill="1" applyBorder="1" applyAlignment="1">
      <alignment horizontal="center"/>
    </xf>
    <xf numFmtId="198" fontId="21" fillId="0" borderId="8" xfId="0" applyNumberFormat="1" applyFont="1" applyBorder="1" applyAlignment="1">
      <alignment vertical="center"/>
    </xf>
    <xf numFmtId="1" fontId="129" fillId="0" borderId="0" xfId="158" applyNumberFormat="1" applyFont="1"/>
    <xf numFmtId="3" fontId="123" fillId="0" borderId="123" xfId="0" applyNumberFormat="1" applyFont="1" applyBorder="1" applyAlignment="1">
      <alignment horizontal="center" vertical="center"/>
    </xf>
    <xf numFmtId="3" fontId="129" fillId="0" borderId="123" xfId="0" applyNumberFormat="1" applyFont="1" applyBorder="1" applyAlignment="1">
      <alignment horizontal="center" vertical="center"/>
    </xf>
    <xf numFmtId="183" fontId="123" fillId="0" borderId="123" xfId="158" applyNumberFormat="1" applyFont="1" applyBorder="1" applyAlignment="1">
      <alignment horizontal="center"/>
    </xf>
    <xf numFmtId="183" fontId="123" fillId="0" borderId="123" xfId="0" applyNumberFormat="1" applyFont="1" applyBorder="1" applyAlignment="1">
      <alignment horizontal="center"/>
    </xf>
    <xf numFmtId="4" fontId="115" fillId="14" borderId="166" xfId="3" applyNumberFormat="1" applyFont="1" applyFill="1" applyBorder="1"/>
    <xf numFmtId="10" fontId="115" fillId="14" borderId="167" xfId="158" applyNumberFormat="1" applyFont="1" applyFill="1" applyBorder="1"/>
    <xf numFmtId="4" fontId="115" fillId="2" borderId="41" xfId="3" applyNumberFormat="1" applyFont="1" applyFill="1" applyBorder="1"/>
    <xf numFmtId="10" fontId="115" fillId="2" borderId="194" xfId="158" applyNumberFormat="1" applyFont="1" applyFill="1" applyBorder="1"/>
    <xf numFmtId="4" fontId="20" fillId="0" borderId="8" xfId="0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0" fillId="0" borderId="61" xfId="207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4" fontId="19" fillId="0" borderId="8" xfId="0" applyNumberFormat="1" applyFont="1" applyBorder="1" applyAlignment="1">
      <alignment vertical="center"/>
    </xf>
    <xf numFmtId="0" fontId="0" fillId="78" borderId="9" xfId="0" applyFill="1" applyBorder="1" applyAlignment="1">
      <alignment horizontal="center" vertical="center"/>
    </xf>
    <xf numFmtId="16" fontId="0" fillId="78" borderId="8" xfId="0" applyNumberFormat="1" applyFill="1" applyBorder="1" applyAlignment="1">
      <alignment horizontal="center" vertical="center"/>
    </xf>
    <xf numFmtId="0" fontId="101" fillId="78" borderId="11" xfId="0" applyFont="1" applyFill="1" applyBorder="1" applyAlignment="1">
      <alignment horizontal="center" vertical="center"/>
    </xf>
    <xf numFmtId="16" fontId="0" fillId="78" borderId="11" xfId="0" applyNumberFormat="1" applyFill="1" applyBorder="1" applyAlignment="1">
      <alignment horizontal="center" vertical="center"/>
    </xf>
    <xf numFmtId="16" fontId="101" fillId="78" borderId="8" xfId="0" applyNumberFormat="1" applyFont="1" applyFill="1" applyBorder="1" applyAlignment="1">
      <alignment horizontal="center" vertical="center"/>
    </xf>
    <xf numFmtId="199" fontId="0" fillId="78" borderId="11" xfId="0" applyNumberFormat="1" applyFill="1" applyBorder="1" applyAlignment="1">
      <alignment horizontal="center" vertical="center"/>
    </xf>
    <xf numFmtId="20" fontId="0" fillId="78" borderId="19" xfId="0" applyNumberFormat="1" applyFill="1" applyBorder="1" applyAlignment="1">
      <alignment vertical="center"/>
    </xf>
    <xf numFmtId="0" fontId="0" fillId="78" borderId="19" xfId="0" applyFill="1" applyBorder="1" applyAlignment="1">
      <alignment vertical="center"/>
    </xf>
    <xf numFmtId="4" fontId="0" fillId="78" borderId="19" xfId="0" applyNumberFormat="1" applyFill="1" applyBorder="1" applyAlignment="1">
      <alignment vertical="center"/>
    </xf>
    <xf numFmtId="0" fontId="0" fillId="78" borderId="60" xfId="0" applyFill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0" fontId="15" fillId="0" borderId="18" xfId="0" applyFont="1" applyBorder="1" applyAlignment="1">
      <alignment vertical="center"/>
    </xf>
    <xf numFmtId="1" fontId="42" fillId="0" borderId="11" xfId="207" applyNumberFormat="1" applyFont="1" applyBorder="1" applyAlignment="1">
      <alignment horizontal="center" vertical="center"/>
    </xf>
    <xf numFmtId="0" fontId="14" fillId="0" borderId="18" xfId="0" applyFont="1" applyBorder="1" applyAlignment="1">
      <alignment vertical="center"/>
    </xf>
    <xf numFmtId="0" fontId="14" fillId="0" borderId="61" xfId="0" applyFont="1" applyBorder="1" applyAlignment="1">
      <alignment vertical="center"/>
    </xf>
    <xf numFmtId="2" fontId="14" fillId="0" borderId="44" xfId="0" applyNumberFormat="1" applyFont="1" applyBorder="1" applyAlignment="1">
      <alignment horizontal="left" vertical="center"/>
    </xf>
    <xf numFmtId="16" fontId="14" fillId="0" borderId="45" xfId="0" applyNumberFormat="1" applyFont="1" applyBorder="1" applyAlignment="1">
      <alignment vertical="center"/>
    </xf>
    <xf numFmtId="4" fontId="115" fillId="14" borderId="41" xfId="3" applyNumberFormat="1" applyFont="1" applyFill="1" applyBorder="1"/>
    <xf numFmtId="10" fontId="115" fillId="14" borderId="194" xfId="158" applyNumberFormat="1" applyFont="1" applyFill="1" applyBorder="1"/>
    <xf numFmtId="14" fontId="13" fillId="0" borderId="18" xfId="0" applyNumberFormat="1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198" fontId="0" fillId="4" borderId="8" xfId="0" applyNumberFormat="1" applyFill="1" applyBorder="1" applyAlignment="1">
      <alignment vertical="center"/>
    </xf>
    <xf numFmtId="0" fontId="47" fillId="4" borderId="18" xfId="0" applyFont="1" applyFill="1" applyBorder="1" applyAlignment="1">
      <alignment vertical="center"/>
    </xf>
    <xf numFmtId="0" fontId="81" fillId="4" borderId="18" xfId="0" applyFont="1" applyFill="1" applyBorder="1" applyAlignment="1">
      <alignment vertical="center"/>
    </xf>
    <xf numFmtId="198" fontId="79" fillId="4" borderId="8" xfId="0" applyNumberFormat="1" applyFont="1" applyFill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91" fillId="0" borderId="0" xfId="158" applyFont="1"/>
    <xf numFmtId="0" fontId="192" fillId="19" borderId="0" xfId="158" applyFont="1" applyFill="1"/>
    <xf numFmtId="0" fontId="194" fillId="19" borderId="0" xfId="158" applyFont="1" applyFill="1"/>
    <xf numFmtId="0" fontId="11" fillId="0" borderId="44" xfId="0" applyFont="1" applyBorder="1" applyAlignment="1">
      <alignment horizontal="left" vertical="center"/>
    </xf>
    <xf numFmtId="0" fontId="10" fillId="0" borderId="61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9" fillId="0" borderId="44" xfId="0" applyFont="1" applyBorder="1" applyAlignment="1">
      <alignment horizontal="left" vertical="center"/>
    </xf>
    <xf numFmtId="0" fontId="9" fillId="0" borderId="18" xfId="0" applyFont="1" applyBorder="1" applyAlignment="1">
      <alignment vertical="center"/>
    </xf>
    <xf numFmtId="0" fontId="8" fillId="0" borderId="44" xfId="0" applyFont="1" applyBorder="1" applyAlignment="1">
      <alignment horizontal="left" vertical="center"/>
    </xf>
    <xf numFmtId="0" fontId="7" fillId="0" borderId="18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1" fontId="102" fillId="0" borderId="0" xfId="161" applyNumberFormat="1" applyFont="1"/>
    <xf numFmtId="0" fontId="5" fillId="0" borderId="18" xfId="0" applyFont="1" applyBorder="1" applyAlignment="1">
      <alignment vertical="center"/>
    </xf>
    <xf numFmtId="2" fontId="5" fillId="0" borderId="44" xfId="0" applyNumberFormat="1" applyFont="1" applyBorder="1" applyAlignment="1">
      <alignment horizontal="left" vertical="center"/>
    </xf>
    <xf numFmtId="0" fontId="4" fillId="0" borderId="18" xfId="0" applyFont="1" applyBorder="1" applyAlignment="1">
      <alignment vertical="center"/>
    </xf>
    <xf numFmtId="4" fontId="77" fillId="0" borderId="197" xfId="207" applyNumberFormat="1" applyBorder="1" applyAlignment="1">
      <alignment vertical="center"/>
    </xf>
    <xf numFmtId="4" fontId="77" fillId="0" borderId="198" xfId="207" applyNumberFormat="1" applyBorder="1" applyAlignment="1">
      <alignment vertical="center"/>
    </xf>
    <xf numFmtId="4" fontId="77" fillId="0" borderId="199" xfId="207" applyNumberFormat="1" applyBorder="1" applyAlignment="1">
      <alignment vertical="center"/>
    </xf>
    <xf numFmtId="0" fontId="3" fillId="0" borderId="18" xfId="0" applyFont="1" applyBorder="1" applyAlignment="1">
      <alignment vertical="center"/>
    </xf>
    <xf numFmtId="2" fontId="3" fillId="0" borderId="8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/>
    </xf>
    <xf numFmtId="0" fontId="99" fillId="4" borderId="18" xfId="0" applyFont="1" applyFill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2" fontId="56" fillId="0" borderId="44" xfId="0" applyNumberFormat="1" applyFont="1" applyBorder="1" applyAlignment="1">
      <alignment horizontal="left" vertical="center"/>
    </xf>
    <xf numFmtId="1" fontId="101" fillId="0" borderId="11" xfId="0" applyNumberFormat="1" applyFont="1" applyBorder="1" applyAlignment="1">
      <alignment horizontal="center" vertical="center"/>
    </xf>
    <xf numFmtId="0" fontId="27" fillId="0" borderId="45" xfId="0" applyFont="1" applyBorder="1" applyAlignment="1">
      <alignment vertical="center"/>
    </xf>
    <xf numFmtId="2" fontId="27" fillId="0" borderId="44" xfId="0" applyNumberFormat="1" applyFont="1" applyBorder="1" applyAlignment="1">
      <alignment horizontal="left" vertical="center"/>
    </xf>
    <xf numFmtId="0" fontId="130" fillId="16" borderId="101" xfId="158" applyFont="1" applyFill="1" applyBorder="1" applyAlignment="1">
      <alignment horizontal="center" vertical="center"/>
    </xf>
    <xf numFmtId="0" fontId="130" fillId="16" borderId="128" xfId="158" applyFont="1" applyFill="1" applyBorder="1" applyAlignment="1">
      <alignment horizontal="center" vertical="center"/>
    </xf>
    <xf numFmtId="0" fontId="130" fillId="16" borderId="102" xfId="158" applyFont="1" applyFill="1" applyBorder="1" applyAlignment="1">
      <alignment horizontal="center" vertical="center"/>
    </xf>
    <xf numFmtId="0" fontId="130" fillId="16" borderId="26" xfId="158" applyFont="1" applyFill="1" applyBorder="1" applyAlignment="1">
      <alignment horizontal="center" vertical="center"/>
    </xf>
    <xf numFmtId="0" fontId="130" fillId="16" borderId="111" xfId="158" applyFont="1" applyFill="1" applyBorder="1" applyAlignment="1">
      <alignment horizontal="center" vertical="center"/>
    </xf>
    <xf numFmtId="206" fontId="117" fillId="0" borderId="115" xfId="158" applyNumberFormat="1" applyFont="1" applyBorder="1" applyAlignment="1">
      <alignment horizontal="left"/>
    </xf>
    <xf numFmtId="0" fontId="130" fillId="16" borderId="110" xfId="158" applyFont="1" applyFill="1" applyBorder="1" applyAlignment="1">
      <alignment horizontal="center" vertical="center"/>
    </xf>
    <xf numFmtId="4" fontId="194" fillId="19" borderId="0" xfId="158" applyNumberFormat="1" applyFont="1" applyFill="1" applyAlignment="1">
      <alignment horizontal="center"/>
    </xf>
    <xf numFmtId="4" fontId="193" fillId="0" borderId="0" xfId="158" applyNumberFormat="1" applyFont="1" applyAlignment="1">
      <alignment horizontal="center"/>
    </xf>
    <xf numFmtId="0" fontId="115" fillId="16" borderId="122" xfId="158" applyFont="1" applyFill="1" applyBorder="1" applyAlignment="1">
      <alignment horizontal="center" vertical="center"/>
    </xf>
    <xf numFmtId="0" fontId="115" fillId="17" borderId="117" xfId="158" applyFont="1" applyFill="1" applyBorder="1" applyAlignment="1">
      <alignment horizontal="center" vertical="center"/>
    </xf>
    <xf numFmtId="0" fontId="115" fillId="17" borderId="118" xfId="158" applyFont="1" applyFill="1" applyBorder="1" applyAlignment="1">
      <alignment horizontal="center" vertical="center"/>
    </xf>
    <xf numFmtId="0" fontId="115" fillId="16" borderId="120" xfId="158" applyFont="1" applyFill="1" applyBorder="1" applyAlignment="1">
      <alignment horizontal="center" vertical="center"/>
    </xf>
    <xf numFmtId="0" fontId="130" fillId="16" borderId="100" xfId="158" applyFont="1" applyFill="1" applyBorder="1" applyAlignment="1">
      <alignment horizontal="center" vertical="center"/>
    </xf>
    <xf numFmtId="0" fontId="130" fillId="16" borderId="189" xfId="158" applyFont="1" applyFill="1" applyBorder="1" applyAlignment="1">
      <alignment horizontal="center" vertical="center"/>
    </xf>
    <xf numFmtId="0" fontId="130" fillId="16" borderId="190" xfId="158" applyFont="1" applyFill="1" applyBorder="1" applyAlignment="1">
      <alignment horizontal="center" vertical="center"/>
    </xf>
    <xf numFmtId="0" fontId="189" fillId="75" borderId="153" xfId="0" applyFont="1" applyFill="1" applyBorder="1" applyAlignment="1">
      <alignment horizontal="center"/>
    </xf>
    <xf numFmtId="0" fontId="189" fillId="75" borderId="154" xfId="0" applyFont="1" applyFill="1" applyBorder="1" applyAlignment="1">
      <alignment horizontal="center"/>
    </xf>
    <xf numFmtId="205" fontId="117" fillId="0" borderId="0" xfId="158" applyNumberFormat="1" applyFont="1" applyAlignment="1">
      <alignment horizontal="left" vertical="center"/>
    </xf>
    <xf numFmtId="0" fontId="187" fillId="17" borderId="155" xfId="158" applyFont="1" applyFill="1" applyBorder="1" applyAlignment="1">
      <alignment horizontal="center" vertical="center"/>
    </xf>
    <xf numFmtId="0" fontId="130" fillId="16" borderId="188" xfId="158" applyFont="1" applyFill="1" applyBorder="1" applyAlignment="1">
      <alignment horizontal="center" vertical="center"/>
    </xf>
    <xf numFmtId="0" fontId="189" fillId="74" borderId="152" xfId="0" applyFont="1" applyFill="1" applyBorder="1" applyAlignment="1">
      <alignment horizontal="center"/>
    </xf>
    <xf numFmtId="0" fontId="189" fillId="74" borderId="153" xfId="0" applyFont="1" applyFill="1" applyBorder="1" applyAlignment="1">
      <alignment horizontal="center"/>
    </xf>
    <xf numFmtId="0" fontId="115" fillId="17" borderId="158" xfId="158" applyFont="1" applyFill="1" applyBorder="1" applyAlignment="1">
      <alignment horizontal="center" vertical="center"/>
    </xf>
    <xf numFmtId="0" fontId="115" fillId="17" borderId="48" xfId="158" applyFont="1" applyFill="1" applyBorder="1" applyAlignment="1">
      <alignment horizontal="center" vertical="center"/>
    </xf>
    <xf numFmtId="4" fontId="132" fillId="11" borderId="3" xfId="158" applyNumberFormat="1" applyFont="1" applyFill="1" applyBorder="1" applyAlignment="1">
      <alignment horizontal="center" vertical="center"/>
    </xf>
    <xf numFmtId="4" fontId="132" fillId="11" borderId="3" xfId="158" applyNumberFormat="1" applyFont="1" applyFill="1" applyBorder="1" applyAlignment="1">
      <alignment horizontal="center" vertical="center" wrapText="1"/>
    </xf>
    <xf numFmtId="4" fontId="132" fillId="11" borderId="24" xfId="158" applyNumberFormat="1" applyFont="1" applyFill="1" applyBorder="1" applyAlignment="1">
      <alignment horizontal="center" vertical="center"/>
    </xf>
    <xf numFmtId="4" fontId="132" fillId="11" borderId="25" xfId="158" applyNumberFormat="1" applyFont="1" applyFill="1" applyBorder="1" applyAlignment="1">
      <alignment horizontal="center" vertical="center"/>
    </xf>
    <xf numFmtId="4" fontId="132" fillId="11" borderId="83" xfId="158" applyNumberFormat="1" applyFont="1" applyFill="1" applyBorder="1" applyAlignment="1">
      <alignment horizontal="center" vertical="center"/>
    </xf>
    <xf numFmtId="4" fontId="132" fillId="11" borderId="15" xfId="158" applyNumberFormat="1" applyFont="1" applyFill="1" applyBorder="1" applyAlignment="1">
      <alignment horizontal="center" vertical="center"/>
    </xf>
    <xf numFmtId="4" fontId="132" fillId="11" borderId="80" xfId="158" applyNumberFormat="1" applyFont="1" applyFill="1" applyBorder="1" applyAlignment="1">
      <alignment horizontal="center" vertical="center"/>
    </xf>
    <xf numFmtId="4" fontId="132" fillId="74" borderId="24" xfId="158" applyNumberFormat="1" applyFont="1" applyFill="1" applyBorder="1" applyAlignment="1">
      <alignment horizontal="center" vertical="center"/>
    </xf>
    <xf numFmtId="4" fontId="132" fillId="74" borderId="25" xfId="158" applyNumberFormat="1" applyFont="1" applyFill="1" applyBorder="1" applyAlignment="1">
      <alignment horizontal="center" vertical="center"/>
    </xf>
    <xf numFmtId="0" fontId="132" fillId="76" borderId="110" xfId="158" applyFont="1" applyFill="1" applyBorder="1" applyAlignment="1">
      <alignment horizontal="center" vertical="center"/>
    </xf>
    <xf numFmtId="0" fontId="132" fillId="76" borderId="26" xfId="158" applyFont="1" applyFill="1" applyBorder="1" applyAlignment="1">
      <alignment horizontal="center" vertical="center"/>
    </xf>
    <xf numFmtId="203" fontId="132" fillId="0" borderId="1" xfId="158" applyNumberFormat="1" applyFont="1" applyBorder="1" applyAlignment="1">
      <alignment horizontal="left"/>
    </xf>
    <xf numFmtId="4" fontId="132" fillId="2" borderId="24" xfId="158" applyNumberFormat="1" applyFont="1" applyFill="1" applyBorder="1" applyAlignment="1">
      <alignment horizontal="center" vertical="center" wrapText="1"/>
    </xf>
    <xf numFmtId="4" fontId="132" fillId="2" borderId="25" xfId="158" applyNumberFormat="1" applyFont="1" applyFill="1" applyBorder="1" applyAlignment="1">
      <alignment horizontal="center" vertical="center" wrapText="1"/>
    </xf>
    <xf numFmtId="4" fontId="132" fillId="2" borderId="83" xfId="158" applyNumberFormat="1" applyFont="1" applyFill="1" applyBorder="1" applyAlignment="1">
      <alignment horizontal="center" vertical="center" wrapText="1"/>
    </xf>
    <xf numFmtId="0" fontId="130" fillId="16" borderId="2" xfId="158" applyFont="1" applyFill="1" applyBorder="1" applyAlignment="1">
      <alignment horizontal="center" vertical="center"/>
    </xf>
    <xf numFmtId="0" fontId="130" fillId="16" borderId="4" xfId="158" applyFont="1" applyFill="1" applyBorder="1" applyAlignment="1">
      <alignment horizontal="center" vertical="center"/>
    </xf>
    <xf numFmtId="0" fontId="130" fillId="17" borderId="3" xfId="158" applyFont="1" applyFill="1" applyBorder="1" applyAlignment="1">
      <alignment horizontal="center" vertical="center"/>
    </xf>
    <xf numFmtId="0" fontId="130" fillId="17" borderId="5" xfId="158" applyFont="1" applyFill="1" applyBorder="1" applyAlignment="1">
      <alignment horizontal="center" vertical="center"/>
    </xf>
    <xf numFmtId="0" fontId="115" fillId="17" borderId="3" xfId="158" applyFont="1" applyFill="1" applyBorder="1" applyAlignment="1">
      <alignment horizontal="center" vertical="center"/>
    </xf>
    <xf numFmtId="0" fontId="115" fillId="17" borderId="5" xfId="158" applyFont="1" applyFill="1" applyBorder="1" applyAlignment="1">
      <alignment horizontal="center" vertical="center"/>
    </xf>
    <xf numFmtId="0" fontId="122" fillId="0" borderId="0" xfId="158" applyFont="1" applyAlignment="1">
      <alignment horizontal="center" vertical="center"/>
    </xf>
    <xf numFmtId="203" fontId="117" fillId="0" borderId="0" xfId="158" applyNumberFormat="1" applyFont="1" applyAlignment="1">
      <alignment horizontal="center" vertical="center"/>
    </xf>
    <xf numFmtId="0" fontId="115" fillId="16" borderId="106" xfId="158" applyFont="1" applyFill="1" applyBorder="1" applyAlignment="1">
      <alignment horizontal="center" vertical="center"/>
    </xf>
    <xf numFmtId="0" fontId="115" fillId="16" borderId="107" xfId="158" applyFont="1" applyFill="1" applyBorder="1" applyAlignment="1">
      <alignment horizontal="center" vertical="center"/>
    </xf>
    <xf numFmtId="0" fontId="122" fillId="9" borderId="161" xfId="158" applyFont="1" applyFill="1" applyBorder="1" applyAlignment="1">
      <alignment horizontal="center" vertical="center"/>
    </xf>
    <xf numFmtId="0" fontId="122" fillId="9" borderId="48" xfId="158" applyFont="1" applyFill="1" applyBorder="1" applyAlignment="1">
      <alignment horizontal="center" vertical="center"/>
    </xf>
    <xf numFmtId="0" fontId="122" fillId="9" borderId="187" xfId="158" applyFont="1" applyFill="1" applyBorder="1" applyAlignment="1">
      <alignment horizontal="center" vertical="center"/>
    </xf>
    <xf numFmtId="0" fontId="122" fillId="3" borderId="83" xfId="158" applyFont="1" applyFill="1" applyBorder="1" applyAlignment="1">
      <alignment horizontal="center"/>
    </xf>
    <xf numFmtId="0" fontId="122" fillId="3" borderId="3" xfId="158" applyFont="1" applyFill="1" applyBorder="1" applyAlignment="1">
      <alignment horizontal="center"/>
    </xf>
    <xf numFmtId="0" fontId="122" fillId="3" borderId="15" xfId="158" applyFont="1" applyFill="1" applyBorder="1" applyAlignment="1">
      <alignment horizontal="center"/>
    </xf>
    <xf numFmtId="0" fontId="117" fillId="2" borderId="41" xfId="158" applyFont="1" applyFill="1" applyBorder="1" applyAlignment="1">
      <alignment horizontal="center" vertical="center" wrapText="1"/>
    </xf>
    <xf numFmtId="0" fontId="117" fillId="9" borderId="41" xfId="158" applyFont="1" applyFill="1" applyBorder="1" applyAlignment="1">
      <alignment horizontal="center" vertical="center"/>
    </xf>
    <xf numFmtId="0" fontId="117" fillId="9" borderId="55" xfId="158" applyFont="1" applyFill="1" applyBorder="1" applyAlignment="1">
      <alignment horizontal="center" vertical="center"/>
    </xf>
    <xf numFmtId="0" fontId="117" fillId="2" borderId="29" xfId="158" applyFont="1" applyFill="1" applyBorder="1" applyAlignment="1">
      <alignment horizontal="center" vertical="center" wrapText="1"/>
    </xf>
    <xf numFmtId="0" fontId="117" fillId="3" borderId="41" xfId="158" applyFont="1" applyFill="1" applyBorder="1" applyAlignment="1">
      <alignment horizontal="center" vertical="center"/>
    </xf>
    <xf numFmtId="0" fontId="117" fillId="3" borderId="55" xfId="158" applyFont="1" applyFill="1" applyBorder="1" applyAlignment="1">
      <alignment horizontal="center" vertical="center"/>
    </xf>
    <xf numFmtId="0" fontId="98" fillId="5" borderId="85" xfId="0" applyFont="1" applyFill="1" applyBorder="1" applyAlignment="1">
      <alignment horizontal="center" vertical="center"/>
    </xf>
    <xf numFmtId="0" fontId="118" fillId="0" borderId="2" xfId="0" applyFont="1" applyBorder="1" applyAlignment="1">
      <alignment horizontal="center" vertical="center"/>
    </xf>
    <xf numFmtId="0" fontId="118" fillId="0" borderId="40" xfId="0" applyFont="1" applyBorder="1" applyAlignment="1">
      <alignment horizontal="center" vertical="center"/>
    </xf>
    <xf numFmtId="0" fontId="118" fillId="0" borderId="102" xfId="0" applyFont="1" applyBorder="1" applyAlignment="1">
      <alignment horizontal="center" vertical="center"/>
    </xf>
    <xf numFmtId="0" fontId="118" fillId="0" borderId="3" xfId="0" applyFont="1" applyBorder="1" applyAlignment="1">
      <alignment horizontal="center" vertical="center"/>
    </xf>
    <xf numFmtId="0" fontId="118" fillId="0" borderId="41" xfId="0" applyFont="1" applyBorder="1" applyAlignment="1">
      <alignment horizontal="center" vertical="center"/>
    </xf>
    <xf numFmtId="0" fontId="118" fillId="0" borderId="101" xfId="0" applyFont="1" applyBorder="1" applyAlignment="1">
      <alignment horizontal="center" vertical="center"/>
    </xf>
    <xf numFmtId="0" fontId="118" fillId="0" borderId="41" xfId="0" applyFont="1" applyBorder="1" applyAlignment="1">
      <alignment horizontal="center" vertical="center" wrapText="1"/>
    </xf>
    <xf numFmtId="0" fontId="118" fillId="0" borderId="101" xfId="0" applyFont="1" applyBorder="1" applyAlignment="1">
      <alignment horizontal="center" vertical="center" wrapText="1"/>
    </xf>
    <xf numFmtId="0" fontId="118" fillId="0" borderId="3" xfId="0" applyFont="1" applyBorder="1" applyAlignment="1">
      <alignment horizontal="center" vertical="center" wrapText="1"/>
    </xf>
    <xf numFmtId="0" fontId="118" fillId="3" borderId="41" xfId="0" applyFont="1" applyFill="1" applyBorder="1" applyAlignment="1">
      <alignment horizontal="center" vertical="center" wrapText="1"/>
    </xf>
    <xf numFmtId="0" fontId="118" fillId="3" borderId="101" xfId="0" applyFont="1" applyFill="1" applyBorder="1" applyAlignment="1">
      <alignment horizontal="center" vertical="center" wrapText="1"/>
    </xf>
    <xf numFmtId="0" fontId="118" fillId="14" borderId="41" xfId="0" applyFont="1" applyFill="1" applyBorder="1" applyAlignment="1">
      <alignment horizontal="center" vertical="center" wrapText="1"/>
    </xf>
    <xf numFmtId="0" fontId="118" fillId="14" borderId="101" xfId="0" applyFont="1" applyFill="1" applyBorder="1" applyAlignment="1">
      <alignment horizontal="center" vertical="center" wrapText="1"/>
    </xf>
    <xf numFmtId="0" fontId="118" fillId="15" borderId="41" xfId="0" applyFont="1" applyFill="1" applyBorder="1" applyAlignment="1">
      <alignment horizontal="center" vertical="center" wrapText="1"/>
    </xf>
    <xf numFmtId="0" fontId="118" fillId="15" borderId="101" xfId="0" applyFont="1" applyFill="1" applyBorder="1" applyAlignment="1">
      <alignment horizontal="center" vertical="center" wrapText="1"/>
    </xf>
    <xf numFmtId="0" fontId="118" fillId="15" borderId="28" xfId="0" applyFont="1" applyFill="1" applyBorder="1" applyAlignment="1">
      <alignment horizontal="center" vertical="center" wrapText="1"/>
    </xf>
    <xf numFmtId="0" fontId="118" fillId="15" borderId="105" xfId="0" applyFont="1" applyFill="1" applyBorder="1" applyAlignment="1">
      <alignment horizontal="center" vertical="center" wrapText="1"/>
    </xf>
    <xf numFmtId="0" fontId="98" fillId="3" borderId="85" xfId="0" applyFont="1" applyFill="1" applyBorder="1" applyAlignment="1">
      <alignment horizontal="center" vertical="center"/>
    </xf>
    <xf numFmtId="0" fontId="98" fillId="3" borderId="84" xfId="0" applyFont="1" applyFill="1" applyBorder="1" applyAlignment="1">
      <alignment horizontal="center" vertical="center"/>
    </xf>
    <xf numFmtId="0" fontId="118" fillId="3" borderId="3" xfId="0" applyFont="1" applyFill="1" applyBorder="1" applyAlignment="1">
      <alignment horizontal="center" vertical="center" wrapText="1"/>
    </xf>
    <xf numFmtId="0" fontId="118" fillId="14" borderId="3" xfId="0" applyFont="1" applyFill="1" applyBorder="1" applyAlignment="1">
      <alignment horizontal="center" vertical="center" wrapText="1"/>
    </xf>
    <xf numFmtId="0" fontId="118" fillId="15" borderId="3" xfId="0" applyFont="1" applyFill="1" applyBorder="1" applyAlignment="1">
      <alignment horizontal="center" vertical="center" wrapText="1"/>
    </xf>
    <xf numFmtId="0" fontId="118" fillId="15" borderId="24" xfId="0" applyFont="1" applyFill="1" applyBorder="1" applyAlignment="1">
      <alignment horizontal="center" vertical="center" wrapText="1"/>
    </xf>
    <xf numFmtId="0" fontId="98" fillId="0" borderId="97" xfId="0" applyFont="1" applyBorder="1" applyAlignment="1">
      <alignment horizontal="center" vertical="center"/>
    </xf>
    <xf numFmtId="0" fontId="98" fillId="0" borderId="98" xfId="0" applyFont="1" applyBorder="1" applyAlignment="1">
      <alignment horizontal="center" vertical="center"/>
    </xf>
    <xf numFmtId="0" fontId="99" fillId="0" borderId="0" xfId="0" applyFont="1" applyAlignment="1">
      <alignment horizontal="left" vertical="center"/>
    </xf>
    <xf numFmtId="16" fontId="111" fillId="0" borderId="1" xfId="0" applyNumberFormat="1" applyFont="1" applyBorder="1" applyAlignment="1">
      <alignment horizontal="left" vertical="center"/>
    </xf>
    <xf numFmtId="0" fontId="98" fillId="8" borderId="85" xfId="0" applyFont="1" applyFill="1" applyBorder="1" applyAlignment="1">
      <alignment horizontal="center" vertical="center"/>
    </xf>
    <xf numFmtId="0" fontId="98" fillId="8" borderId="96" xfId="0" applyFont="1" applyFill="1" applyBorder="1" applyAlignment="1">
      <alignment horizontal="center" vertical="center"/>
    </xf>
    <xf numFmtId="0" fontId="114" fillId="11" borderId="97" xfId="0" applyFont="1" applyFill="1" applyBorder="1" applyAlignment="1">
      <alignment horizontal="center" vertical="center"/>
    </xf>
    <xf numFmtId="0" fontId="114" fillId="11" borderId="98" xfId="0" applyFont="1" applyFill="1" applyBorder="1" applyAlignment="1">
      <alignment horizontal="center" vertical="center"/>
    </xf>
    <xf numFmtId="0" fontId="98" fillId="8" borderId="84" xfId="0" applyFont="1" applyFill="1" applyBorder="1" applyAlignment="1">
      <alignment horizontal="center" vertical="center"/>
    </xf>
    <xf numFmtId="0" fontId="98" fillId="8" borderId="86" xfId="0" applyFont="1" applyFill="1" applyBorder="1" applyAlignment="1">
      <alignment horizontal="center" vertical="center"/>
    </xf>
    <xf numFmtId="9" fontId="98" fillId="8" borderId="85" xfId="2" applyFont="1" applyFill="1" applyBorder="1" applyAlignment="1">
      <alignment horizontal="center" vertical="center" wrapText="1"/>
    </xf>
    <xf numFmtId="9" fontId="98" fillId="8" borderId="71" xfId="2" applyFont="1" applyFill="1" applyBorder="1" applyAlignment="1">
      <alignment horizontal="center" vertical="center" wrapText="1"/>
    </xf>
    <xf numFmtId="0" fontId="98" fillId="0" borderId="15" xfId="0" applyFont="1" applyBorder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3" xfId="0" applyFont="1" applyBorder="1" applyAlignment="1">
      <alignment horizontal="center" vertical="center"/>
    </xf>
    <xf numFmtId="0" fontId="98" fillId="0" borderId="2" xfId="0" applyFont="1" applyBorder="1" applyAlignment="1">
      <alignment horizontal="center" vertical="center"/>
    </xf>
    <xf numFmtId="0" fontId="98" fillId="0" borderId="4" xfId="0" applyFont="1" applyBorder="1" applyAlignment="1">
      <alignment horizontal="center" vertical="center"/>
    </xf>
    <xf numFmtId="0" fontId="98" fillId="0" borderId="5" xfId="0" applyFont="1" applyBorder="1" applyAlignment="1">
      <alignment horizontal="center" vertical="center"/>
    </xf>
    <xf numFmtId="0" fontId="98" fillId="0" borderId="3" xfId="0" applyFont="1" applyBorder="1" applyAlignment="1">
      <alignment horizontal="center" vertical="center" wrapText="1"/>
    </xf>
    <xf numFmtId="0" fontId="98" fillId="0" borderId="5" xfId="0" applyFont="1" applyBorder="1" applyAlignment="1">
      <alignment horizontal="center" vertical="center" wrapText="1"/>
    </xf>
    <xf numFmtId="0" fontId="98" fillId="0" borderId="24" xfId="207" applyFont="1" applyBorder="1" applyAlignment="1">
      <alignment horizontal="center" vertical="center"/>
    </xf>
    <xf numFmtId="0" fontId="98" fillId="0" borderId="25" xfId="207" applyFont="1" applyBorder="1" applyAlignment="1">
      <alignment horizontal="center" vertical="center"/>
    </xf>
    <xf numFmtId="0" fontId="98" fillId="0" borderId="83" xfId="207" applyFont="1" applyBorder="1" applyAlignment="1">
      <alignment horizontal="center" vertical="center"/>
    </xf>
    <xf numFmtId="4" fontId="98" fillId="0" borderId="65" xfId="207" applyNumberFormat="1" applyFont="1" applyBorder="1" applyAlignment="1">
      <alignment horizontal="center" vertical="center"/>
    </xf>
    <xf numFmtId="4" fontId="98" fillId="0" borderId="35" xfId="207" applyNumberFormat="1" applyFont="1" applyBorder="1" applyAlignment="1">
      <alignment horizontal="center" vertical="center"/>
    </xf>
    <xf numFmtId="4" fontId="98" fillId="0" borderId="66" xfId="207" applyNumberFormat="1" applyFont="1" applyBorder="1" applyAlignment="1">
      <alignment horizontal="center" vertical="center"/>
    </xf>
    <xf numFmtId="0" fontId="98" fillId="0" borderId="172" xfId="207" applyFont="1" applyBorder="1" applyAlignment="1">
      <alignment horizontal="center" vertical="center"/>
    </xf>
    <xf numFmtId="0" fontId="98" fillId="0" borderId="173" xfId="207" applyFont="1" applyBorder="1" applyAlignment="1">
      <alignment horizontal="center" vertical="center"/>
    </xf>
    <xf numFmtId="0" fontId="98" fillId="0" borderId="174" xfId="207" applyFont="1" applyBorder="1" applyAlignment="1">
      <alignment horizontal="center" vertical="center"/>
    </xf>
    <xf numFmtId="0" fontId="98" fillId="0" borderId="28" xfId="207" applyFont="1" applyBorder="1" applyAlignment="1">
      <alignment horizontal="center" vertical="center"/>
    </xf>
    <xf numFmtId="0" fontId="98" fillId="0" borderId="29" xfId="207" applyFont="1" applyBorder="1" applyAlignment="1">
      <alignment horizontal="center" vertical="center"/>
    </xf>
    <xf numFmtId="0" fontId="98" fillId="0" borderId="50" xfId="207" applyFont="1" applyBorder="1" applyAlignment="1">
      <alignment horizontal="center" vertical="center"/>
    </xf>
    <xf numFmtId="0" fontId="98" fillId="0" borderId="27" xfId="207" applyFont="1" applyBorder="1" applyAlignment="1">
      <alignment horizontal="center" vertical="center"/>
    </xf>
    <xf numFmtId="0" fontId="98" fillId="0" borderId="54" xfId="207" applyFont="1" applyBorder="1" applyAlignment="1">
      <alignment horizontal="center" vertical="center"/>
    </xf>
    <xf numFmtId="0" fontId="98" fillId="0" borderId="110" xfId="207" applyFont="1" applyBorder="1" applyAlignment="1">
      <alignment horizontal="center" vertical="center"/>
    </xf>
    <xf numFmtId="0" fontId="98" fillId="0" borderId="26" xfId="207" applyFont="1" applyBorder="1" applyAlignment="1">
      <alignment horizontal="center" vertical="center"/>
    </xf>
    <xf numFmtId="0" fontId="98" fillId="0" borderId="112" xfId="207" applyFont="1" applyBorder="1" applyAlignment="1">
      <alignment horizontal="center" vertical="center"/>
    </xf>
    <xf numFmtId="0" fontId="98" fillId="0" borderId="49" xfId="0" applyFont="1" applyBorder="1" applyAlignment="1">
      <alignment horizontal="center" vertical="center" wrapText="1"/>
    </xf>
    <xf numFmtId="0" fontId="98" fillId="0" borderId="75" xfId="0" applyFont="1" applyBorder="1" applyAlignment="1">
      <alignment horizontal="center" vertical="center" wrapText="1"/>
    </xf>
    <xf numFmtId="0" fontId="98" fillId="0" borderId="77" xfId="0" applyFont="1" applyBorder="1" applyAlignment="1">
      <alignment horizontal="center" vertical="center" wrapText="1"/>
    </xf>
    <xf numFmtId="0" fontId="98" fillId="0" borderId="35" xfId="0" applyFont="1" applyBorder="1" applyAlignment="1">
      <alignment horizontal="center" vertical="center"/>
    </xf>
    <xf numFmtId="0" fontId="98" fillId="0" borderId="78" xfId="0" applyFont="1" applyBorder="1" applyAlignment="1">
      <alignment horizontal="center" vertical="center"/>
    </xf>
    <xf numFmtId="0" fontId="98" fillId="0" borderId="26" xfId="0" applyFont="1" applyBorder="1" applyAlignment="1">
      <alignment horizontal="center" vertical="center"/>
    </xf>
    <xf numFmtId="0" fontId="98" fillId="0" borderId="70" xfId="0" applyFont="1" applyBorder="1" applyAlignment="1">
      <alignment horizontal="center" vertical="center"/>
    </xf>
    <xf numFmtId="0" fontId="98" fillId="0" borderId="27" xfId="0" applyFont="1" applyBorder="1" applyAlignment="1">
      <alignment horizontal="center" vertical="center"/>
    </xf>
    <xf numFmtId="0" fontId="98" fillId="0" borderId="71" xfId="0" applyFont="1" applyBorder="1" applyAlignment="1">
      <alignment horizontal="center" vertical="center"/>
    </xf>
    <xf numFmtId="4" fontId="98" fillId="0" borderId="24" xfId="0" applyNumberFormat="1" applyFont="1" applyBorder="1" applyAlignment="1">
      <alignment horizontal="center" vertical="center"/>
    </xf>
    <xf numFmtId="4" fontId="98" fillId="0" borderId="34" xfId="0" applyNumberFormat="1" applyFont="1" applyBorder="1" applyAlignment="1">
      <alignment horizontal="center" vertical="center"/>
    </xf>
    <xf numFmtId="4" fontId="98" fillId="0" borderId="76" xfId="0" applyNumberFormat="1" applyFont="1" applyBorder="1" applyAlignment="1">
      <alignment horizontal="center" vertical="center"/>
    </xf>
    <xf numFmtId="0" fontId="98" fillId="0" borderId="24" xfId="0" applyFont="1" applyBorder="1" applyAlignment="1">
      <alignment horizontal="center" vertical="center"/>
    </xf>
    <xf numFmtId="0" fontId="98" fillId="0" borderId="25" xfId="0" applyFont="1" applyBorder="1" applyAlignment="1">
      <alignment horizontal="center" vertical="center"/>
    </xf>
    <xf numFmtId="0" fontId="98" fillId="0" borderId="28" xfId="0" applyFont="1" applyBorder="1" applyAlignment="1">
      <alignment horizontal="center" vertical="center"/>
    </xf>
    <xf numFmtId="0" fontId="98" fillId="0" borderId="29" xfId="0" applyFont="1" applyBorder="1" applyAlignment="1">
      <alignment horizontal="center" vertical="center"/>
    </xf>
    <xf numFmtId="0" fontId="98" fillId="0" borderId="30" xfId="0" applyFont="1" applyBorder="1" applyAlignment="1">
      <alignment horizontal="center" vertical="center"/>
    </xf>
    <xf numFmtId="1" fontId="98" fillId="0" borderId="28" xfId="0" applyNumberFormat="1" applyFont="1" applyBorder="1" applyAlignment="1">
      <alignment horizontal="center" vertical="center"/>
    </xf>
    <xf numFmtId="1" fontId="98" fillId="0" borderId="29" xfId="0" applyNumberFormat="1" applyFont="1" applyBorder="1" applyAlignment="1">
      <alignment horizontal="center" vertical="center"/>
    </xf>
    <xf numFmtId="1" fontId="98" fillId="0" borderId="30" xfId="0" applyNumberFormat="1" applyFont="1" applyBorder="1" applyAlignment="1">
      <alignment horizontal="center" vertical="center"/>
    </xf>
    <xf numFmtId="0" fontId="98" fillId="0" borderId="83" xfId="0" applyFont="1" applyBorder="1" applyAlignment="1">
      <alignment horizontal="center" vertical="center"/>
    </xf>
    <xf numFmtId="198" fontId="98" fillId="0" borderId="3" xfId="0" applyNumberFormat="1" applyFont="1" applyBorder="1" applyAlignment="1">
      <alignment horizontal="center" vertical="center"/>
    </xf>
    <xf numFmtId="4" fontId="98" fillId="0" borderId="36" xfId="0" applyNumberFormat="1" applyFont="1" applyBorder="1" applyAlignment="1">
      <alignment horizontal="center" vertical="center"/>
    </xf>
    <xf numFmtId="4" fontId="98" fillId="0" borderId="3" xfId="0" applyNumberFormat="1" applyFont="1" applyBorder="1" applyAlignment="1">
      <alignment horizontal="center" vertical="center"/>
    </xf>
    <xf numFmtId="4" fontId="98" fillId="0" borderId="5" xfId="0" applyNumberFormat="1" applyFont="1" applyBorder="1" applyAlignment="1">
      <alignment horizontal="center" vertical="center"/>
    </xf>
    <xf numFmtId="4" fontId="98" fillId="0" borderId="3" xfId="0" applyNumberFormat="1" applyFont="1" applyBorder="1" applyAlignment="1">
      <alignment horizontal="center" vertical="center" wrapText="1"/>
    </xf>
    <xf numFmtId="4" fontId="98" fillId="0" borderId="5" xfId="0" applyNumberFormat="1" applyFont="1" applyBorder="1" applyAlignment="1">
      <alignment horizontal="center" vertical="center" wrapText="1"/>
    </xf>
    <xf numFmtId="0" fontId="118" fillId="79" borderId="3" xfId="207" applyFont="1" applyFill="1" applyBorder="1" applyAlignment="1">
      <alignment horizontal="center" vertical="center"/>
    </xf>
    <xf numFmtId="0" fontId="118" fillId="79" borderId="5" xfId="207" applyFont="1" applyFill="1" applyBorder="1" applyAlignment="1">
      <alignment horizontal="center" vertical="center"/>
    </xf>
    <xf numFmtId="0" fontId="98" fillId="0" borderId="3" xfId="207" applyFont="1" applyBorder="1" applyAlignment="1">
      <alignment horizontal="center" vertical="center" wrapText="1"/>
    </xf>
    <xf numFmtId="0" fontId="98" fillId="0" borderId="5" xfId="207" applyFont="1" applyBorder="1" applyAlignment="1">
      <alignment horizontal="center" vertical="center" wrapText="1"/>
    </xf>
    <xf numFmtId="0" fontId="98" fillId="0" borderId="15" xfId="207" applyFont="1" applyBorder="1" applyAlignment="1">
      <alignment horizontal="center" vertical="center"/>
    </xf>
    <xf numFmtId="0" fontId="98" fillId="0" borderId="16" xfId="207" applyFont="1" applyBorder="1" applyAlignment="1">
      <alignment horizontal="center" vertical="center"/>
    </xf>
    <xf numFmtId="0" fontId="98" fillId="0" borderId="2" xfId="207" applyFont="1" applyBorder="1" applyAlignment="1">
      <alignment horizontal="center" vertical="center"/>
    </xf>
    <xf numFmtId="0" fontId="98" fillId="0" borderId="4" xfId="207" applyFont="1" applyBorder="1" applyAlignment="1">
      <alignment horizontal="center" vertical="center"/>
    </xf>
    <xf numFmtId="0" fontId="98" fillId="0" borderId="3" xfId="207" applyFont="1" applyBorder="1" applyAlignment="1">
      <alignment horizontal="center" vertical="center"/>
    </xf>
    <xf numFmtId="0" fontId="98" fillId="0" borderId="5" xfId="207" applyFont="1" applyBorder="1" applyAlignment="1">
      <alignment horizontal="center" vertical="center"/>
    </xf>
    <xf numFmtId="0" fontId="98" fillId="78" borderId="3" xfId="207" applyFont="1" applyFill="1" applyBorder="1" applyAlignment="1">
      <alignment horizontal="center" vertical="center"/>
    </xf>
    <xf numFmtId="0" fontId="105" fillId="0" borderId="67" xfId="0" applyFont="1" applyBorder="1" applyAlignment="1">
      <alignment horizontal="center" vertical="center" wrapText="1"/>
    </xf>
    <xf numFmtId="0" fontId="105" fillId="0" borderId="68" xfId="0" applyFont="1" applyBorder="1" applyAlignment="1">
      <alignment horizontal="center" vertical="center"/>
    </xf>
    <xf numFmtId="0" fontId="98" fillId="0" borderId="65" xfId="0" applyFont="1" applyBorder="1" applyAlignment="1">
      <alignment horizontal="center" vertical="center"/>
    </xf>
    <xf numFmtId="0" fontId="98" fillId="0" borderId="66" xfId="0" applyFont="1" applyBorder="1" applyAlignment="1">
      <alignment horizontal="center" vertical="center"/>
    </xf>
    <xf numFmtId="198" fontId="98" fillId="7" borderId="3" xfId="0" applyNumberFormat="1" applyFont="1" applyFill="1" applyBorder="1" applyAlignment="1">
      <alignment horizontal="center" vertical="center"/>
    </xf>
    <xf numFmtId="0" fontId="98" fillId="7" borderId="3" xfId="0" applyFont="1" applyFill="1" applyBorder="1" applyAlignment="1">
      <alignment horizontal="center" vertical="center"/>
    </xf>
    <xf numFmtId="0" fontId="98" fillId="7" borderId="5" xfId="0" applyFont="1" applyFill="1" applyBorder="1" applyAlignment="1">
      <alignment horizontal="center" vertical="center"/>
    </xf>
    <xf numFmtId="0" fontId="98" fillId="0" borderId="24" xfId="0" applyFont="1" applyBorder="1" applyAlignment="1">
      <alignment horizontal="center" vertical="center" wrapText="1"/>
    </xf>
    <xf numFmtId="0" fontId="98" fillId="0" borderId="36" xfId="0" applyFont="1" applyBorder="1" applyAlignment="1">
      <alignment horizontal="center" vertical="center" wrapText="1"/>
    </xf>
    <xf numFmtId="4" fontId="98" fillId="0" borderId="15" xfId="0" applyNumberFormat="1" applyFont="1" applyBorder="1" applyAlignment="1">
      <alignment horizontal="center" vertical="center"/>
    </xf>
    <xf numFmtId="4" fontId="98" fillId="0" borderId="35" xfId="0" applyNumberFormat="1" applyFont="1" applyBorder="1" applyAlignment="1">
      <alignment horizontal="center" vertical="center"/>
    </xf>
    <xf numFmtId="4" fontId="98" fillId="0" borderId="16" xfId="0" applyNumberFormat="1" applyFont="1" applyBorder="1" applyAlignment="1">
      <alignment horizontal="center" vertical="center"/>
    </xf>
    <xf numFmtId="4" fontId="98" fillId="6" borderId="3" xfId="0" applyNumberFormat="1" applyFont="1" applyFill="1" applyBorder="1" applyAlignment="1">
      <alignment horizontal="center" vertical="center"/>
    </xf>
    <xf numFmtId="4" fontId="98" fillId="6" borderId="41" xfId="0" applyNumberFormat="1" applyFont="1" applyFill="1" applyBorder="1" applyAlignment="1">
      <alignment horizontal="center" vertical="center"/>
    </xf>
    <xf numFmtId="4" fontId="98" fillId="6" borderId="5" xfId="0" applyNumberFormat="1" applyFont="1" applyFill="1" applyBorder="1" applyAlignment="1">
      <alignment horizontal="center" vertical="center"/>
    </xf>
    <xf numFmtId="0" fontId="98" fillId="6" borderId="3" xfId="0" applyFont="1" applyFill="1" applyBorder="1" applyAlignment="1">
      <alignment horizontal="center" vertical="center" wrapText="1"/>
    </xf>
    <xf numFmtId="0" fontId="98" fillId="6" borderId="41" xfId="0" applyFont="1" applyFill="1" applyBorder="1" applyAlignment="1">
      <alignment horizontal="center" vertical="center" wrapText="1"/>
    </xf>
    <xf numFmtId="0" fontId="98" fillId="6" borderId="5" xfId="0" applyFont="1" applyFill="1" applyBorder="1" applyAlignment="1">
      <alignment horizontal="center" vertical="center" wrapText="1"/>
    </xf>
    <xf numFmtId="0" fontId="98" fillId="6" borderId="15" xfId="0" applyFont="1" applyFill="1" applyBorder="1" applyAlignment="1">
      <alignment horizontal="center" vertical="center"/>
    </xf>
    <xf numFmtId="0" fontId="98" fillId="6" borderId="55" xfId="0" applyFont="1" applyFill="1" applyBorder="1" applyAlignment="1">
      <alignment horizontal="center" vertical="center"/>
    </xf>
    <xf numFmtId="0" fontId="98" fillId="6" borderId="16" xfId="0" applyFont="1" applyFill="1" applyBorder="1" applyAlignment="1">
      <alignment horizontal="center" vertical="center"/>
    </xf>
    <xf numFmtId="0" fontId="98" fillId="6" borderId="3" xfId="0" applyFont="1" applyFill="1" applyBorder="1" applyAlignment="1">
      <alignment horizontal="center" vertical="center"/>
    </xf>
    <xf numFmtId="0" fontId="98" fillId="6" borderId="41" xfId="0" applyFont="1" applyFill="1" applyBorder="1" applyAlignment="1">
      <alignment horizontal="center" vertical="center"/>
    </xf>
    <xf numFmtId="0" fontId="98" fillId="6" borderId="2" xfId="0" applyFont="1" applyFill="1" applyBorder="1" applyAlignment="1">
      <alignment horizontal="center" vertical="center"/>
    </xf>
    <xf numFmtId="0" fontId="98" fillId="6" borderId="40" xfId="0" applyFont="1" applyFill="1" applyBorder="1" applyAlignment="1">
      <alignment horizontal="center" vertical="center"/>
    </xf>
    <xf numFmtId="0" fontId="98" fillId="6" borderId="4" xfId="0" applyFont="1" applyFill="1" applyBorder="1" applyAlignment="1">
      <alignment horizontal="center" vertical="center"/>
    </xf>
    <xf numFmtId="0" fontId="98" fillId="6" borderId="172" xfId="0" applyFont="1" applyFill="1" applyBorder="1" applyAlignment="1">
      <alignment horizontal="center" vertical="center"/>
    </xf>
    <xf numFmtId="0" fontId="98" fillId="6" borderId="173" xfId="0" applyFont="1" applyFill="1" applyBorder="1" applyAlignment="1">
      <alignment horizontal="center" vertical="center"/>
    </xf>
    <xf numFmtId="0" fontId="98" fillId="6" borderId="174" xfId="0" applyFont="1" applyFill="1" applyBorder="1" applyAlignment="1">
      <alignment horizontal="center" vertical="center"/>
    </xf>
    <xf numFmtId="4" fontId="98" fillId="6" borderId="47" xfId="0" applyNumberFormat="1" applyFont="1" applyFill="1" applyBorder="1" applyAlignment="1">
      <alignment horizontal="center" vertical="center"/>
    </xf>
    <xf numFmtId="4" fontId="98" fillId="6" borderId="48" xfId="0" applyNumberFormat="1" applyFont="1" applyFill="1" applyBorder="1" applyAlignment="1">
      <alignment horizontal="center" vertical="center"/>
    </xf>
    <xf numFmtId="4" fontId="98" fillId="6" borderId="49" xfId="0" applyNumberFormat="1" applyFont="1" applyFill="1" applyBorder="1" applyAlignment="1">
      <alignment horizontal="center" vertical="center"/>
    </xf>
    <xf numFmtId="4" fontId="98" fillId="6" borderId="51" xfId="0" applyNumberFormat="1" applyFont="1" applyFill="1" applyBorder="1" applyAlignment="1">
      <alignment horizontal="center" vertical="center"/>
    </xf>
    <xf numFmtId="4" fontId="98" fillId="6" borderId="52" xfId="0" applyNumberFormat="1" applyFont="1" applyFill="1" applyBorder="1" applyAlignment="1">
      <alignment horizontal="center" vertical="center"/>
    </xf>
    <xf numFmtId="4" fontId="98" fillId="6" borderId="53" xfId="0" applyNumberFormat="1" applyFont="1" applyFill="1" applyBorder="1" applyAlignment="1">
      <alignment horizontal="center" vertical="center"/>
    </xf>
    <xf numFmtId="4" fontId="98" fillId="6" borderId="50" xfId="0" applyNumberFormat="1" applyFont="1" applyFill="1" applyBorder="1" applyAlignment="1">
      <alignment horizontal="center" vertical="center" wrapText="1"/>
    </xf>
    <xf numFmtId="4" fontId="98" fillId="6" borderId="27" xfId="0" applyNumberFormat="1" applyFont="1" applyFill="1" applyBorder="1" applyAlignment="1">
      <alignment horizontal="center" vertical="center" wrapText="1"/>
    </xf>
    <xf numFmtId="4" fontId="98" fillId="6" borderId="54" xfId="0" applyNumberFormat="1" applyFont="1" applyFill="1" applyBorder="1" applyAlignment="1">
      <alignment horizontal="center" vertical="center" wrapText="1"/>
    </xf>
    <xf numFmtId="0" fontId="98" fillId="6" borderId="50" xfId="0" applyFont="1" applyFill="1" applyBorder="1" applyAlignment="1">
      <alignment horizontal="center" vertical="center" wrapText="1"/>
    </xf>
    <xf numFmtId="0" fontId="98" fillId="6" borderId="27" xfId="0" applyFont="1" applyFill="1" applyBorder="1" applyAlignment="1">
      <alignment horizontal="center" vertical="center" wrapText="1"/>
    </xf>
    <xf numFmtId="0" fontId="98" fillId="6" borderId="54" xfId="0" applyFont="1" applyFill="1" applyBorder="1" applyAlignment="1">
      <alignment horizontal="center" vertical="center" wrapText="1"/>
    </xf>
    <xf numFmtId="0" fontId="98" fillId="78" borderId="3" xfId="0" applyFont="1" applyFill="1" applyBorder="1" applyAlignment="1">
      <alignment horizontal="center" vertical="center"/>
    </xf>
    <xf numFmtId="0" fontId="98" fillId="5" borderId="3" xfId="0" applyFont="1" applyFill="1" applyBorder="1" applyAlignment="1">
      <alignment horizontal="center" vertical="center"/>
    </xf>
    <xf numFmtId="0" fontId="98" fillId="5" borderId="5" xfId="0" applyFont="1" applyFill="1" applyBorder="1" applyAlignment="1">
      <alignment horizontal="center" vertical="center"/>
    </xf>
  </cellXfs>
  <cellStyles count="210">
    <cellStyle name="‡" xfId="5"/>
    <cellStyle name="¹éºÐÀ²_±âÅ¸" xfId="6"/>
    <cellStyle name="20% - Accent1 1" xfId="7"/>
    <cellStyle name="20% - Accent1 10" xfId="8"/>
    <cellStyle name="20% - Accent1 14" xfId="9"/>
    <cellStyle name="20% - Accent2 1" xfId="10"/>
    <cellStyle name="20% - Accent2 10" xfId="11"/>
    <cellStyle name="20% - Accent2 14" xfId="12"/>
    <cellStyle name="20% - Accent3 1" xfId="13"/>
    <cellStyle name="20% - Accent3 10" xfId="14"/>
    <cellStyle name="20% - Accent3 14" xfId="15"/>
    <cellStyle name="20% - Accent4 1" xfId="16"/>
    <cellStyle name="20% - Accent4 14" xfId="17"/>
    <cellStyle name="20% - Accent5 1" xfId="18"/>
    <cellStyle name="20% - Accent5 14" xfId="19"/>
    <cellStyle name="20% - Accent6 14" xfId="20"/>
    <cellStyle name="40% - Accent1 1" xfId="21"/>
    <cellStyle name="40% - Accent1 10" xfId="22"/>
    <cellStyle name="40% - Accent1 14" xfId="23"/>
    <cellStyle name="40% - Accent2 1" xfId="24"/>
    <cellStyle name="40% - Accent2 14" xfId="25"/>
    <cellStyle name="40% - Accent3 1" xfId="26"/>
    <cellStyle name="40% - Accent3 10" xfId="27"/>
    <cellStyle name="40% - Accent3 14" xfId="28"/>
    <cellStyle name="40% - Accent6 1" xfId="29"/>
    <cellStyle name="40% - Accent6 14" xfId="30"/>
    <cellStyle name="60% - Accent1 1" xfId="31"/>
    <cellStyle name="60% - Accent1 1 2" xfId="32"/>
    <cellStyle name="60% - Accent1 10" xfId="33"/>
    <cellStyle name="60% - Accent1 14" xfId="34"/>
    <cellStyle name="60% - Accent2 1" xfId="35"/>
    <cellStyle name="60% - Accent2 14" xfId="36"/>
    <cellStyle name="60% - Accent3 1" xfId="37"/>
    <cellStyle name="60% - Accent3 1 2" xfId="38"/>
    <cellStyle name="60% - Accent3 10" xfId="39"/>
    <cellStyle name="60% - Accent3 14" xfId="40"/>
    <cellStyle name="60% - Accent4 1" xfId="41"/>
    <cellStyle name="60% - Accent4 10" xfId="42"/>
    <cellStyle name="60% - Accent4 14" xfId="43"/>
    <cellStyle name="60% - Accent5 14" xfId="44"/>
    <cellStyle name="60% - Accent6 1" xfId="45"/>
    <cellStyle name="60% - Accent6 10" xfId="46"/>
    <cellStyle name="60% - Accent6 14" xfId="47"/>
    <cellStyle name="Accent1 1" xfId="48"/>
    <cellStyle name="Accent1 14" xfId="49"/>
    <cellStyle name="Accent2 1" xfId="50"/>
    <cellStyle name="Accent2 10" xfId="51"/>
    <cellStyle name="Accent2 14" xfId="52"/>
    <cellStyle name="Accent3 1" xfId="53"/>
    <cellStyle name="Accent3 1 2" xfId="54"/>
    <cellStyle name="Accent3 14" xfId="55"/>
    <cellStyle name="Accent4 10" xfId="56"/>
    <cellStyle name="Accent6 1" xfId="57"/>
    <cellStyle name="Accent6 10" xfId="58"/>
    <cellStyle name="Accent6 14" xfId="59"/>
    <cellStyle name="ÅëÈ­ [0]_±âÅ¸" xfId="60"/>
    <cellStyle name="Bad 1" xfId="61"/>
    <cellStyle name="Bad 14" xfId="62"/>
    <cellStyle name="Ç¥ÁØ_¿¬°£´©°è¿¹»ó" xfId="63"/>
    <cellStyle name="Calculation 1" xfId="64"/>
    <cellStyle name="Calculation 10" xfId="65"/>
    <cellStyle name="Calculation 14" xfId="66"/>
    <cellStyle name="Check Cell 1" xfId="67"/>
    <cellStyle name="Check Cell 10" xfId="68"/>
    <cellStyle name="Check Cell 14" xfId="69"/>
    <cellStyle name="Comma" xfId="1" builtinId="3"/>
    <cellStyle name="Comma  - Style1" xfId="70"/>
    <cellStyle name="Comma [0]" xfId="3" builtinId="6"/>
    <cellStyle name="Comma [0] 10 10" xfId="71"/>
    <cellStyle name="Comma [0] 10 2 2" xfId="72"/>
    <cellStyle name="Comma [0] 11 2" xfId="73"/>
    <cellStyle name="Comma [0] 11 2 2" xfId="74"/>
    <cellStyle name="Comma [0] 12" xfId="75"/>
    <cellStyle name="Comma [0] 2" xfId="76"/>
    <cellStyle name="Comma [0] 2 2" xfId="77"/>
    <cellStyle name="Comma [0] 2 2 2" xfId="78"/>
    <cellStyle name="Comma [0] 2 3 2" xfId="79"/>
    <cellStyle name="Comma [0] 2 3 2 2" xfId="80"/>
    <cellStyle name="Comma [0] 2 5" xfId="81"/>
    <cellStyle name="Comma [0] 3" xfId="208"/>
    <cellStyle name="Comma [0] 7 2 2" xfId="82"/>
    <cellStyle name="Comma 10" xfId="83"/>
    <cellStyle name="Comma 10 2 3" xfId="84"/>
    <cellStyle name="Comma 10 7 2" xfId="85"/>
    <cellStyle name="Comma 10 8" xfId="86"/>
    <cellStyle name="Comma 11" xfId="87"/>
    <cellStyle name="Comma 11 2 2 2" xfId="88"/>
    <cellStyle name="Comma 11 20" xfId="89"/>
    <cellStyle name="Comma 12" xfId="90"/>
    <cellStyle name="Comma 12 2 2" xfId="91"/>
    <cellStyle name="Comma 13 2 3" xfId="92"/>
    <cellStyle name="Comma 17 2 4" xfId="93"/>
    <cellStyle name="Comma 2" xfId="209"/>
    <cellStyle name="Comma 2 11 2 4" xfId="94"/>
    <cellStyle name="Comma 2 12 2" xfId="95"/>
    <cellStyle name="Comma 2 14" xfId="96"/>
    <cellStyle name="Comma 2 2 19" xfId="97"/>
    <cellStyle name="Comma 2 2 2 3" xfId="98"/>
    <cellStyle name="Comma 2 2 23" xfId="99"/>
    <cellStyle name="Comma 2 2 5 2" xfId="100"/>
    <cellStyle name="Comma 2 39" xfId="101"/>
    <cellStyle name="Comma 2 6 15" xfId="102"/>
    <cellStyle name="Comma 2 6 2" xfId="103"/>
    <cellStyle name="Comma 2 6 2 2" xfId="104"/>
    <cellStyle name="Comma 2 6 2 2 2 2" xfId="105"/>
    <cellStyle name="Comma 2 6 2 2_05. Customer Supply Januari 2013 (SO Rev 1)" xfId="106"/>
    <cellStyle name="Comma 2 7 2 2" xfId="107"/>
    <cellStyle name="Comma 2 8" xfId="108"/>
    <cellStyle name="Comma 4 2 3" xfId="109"/>
    <cellStyle name="Comma 4 4 3" xfId="110"/>
    <cellStyle name="Comma 4 9" xfId="111"/>
    <cellStyle name="Comma 5 2 2 4" xfId="112"/>
    <cellStyle name="Comma 6 2 2" xfId="113"/>
    <cellStyle name="Comma 6 3 2" xfId="114"/>
    <cellStyle name="Comma 7 10" xfId="115"/>
    <cellStyle name="Comma0" xfId="116"/>
    <cellStyle name="Currency 2" xfId="117"/>
    <cellStyle name="Currency 2 4" xfId="118"/>
    <cellStyle name="Currency 8 2" xfId="119"/>
    <cellStyle name="Currency0" xfId="120"/>
    <cellStyle name="Date" xfId="121"/>
    <cellStyle name="Excel Built-in Comma [0]" xfId="122"/>
    <cellStyle name="Excel Built-in Heading 3" xfId="123"/>
    <cellStyle name="Explanatory Text 1" xfId="124"/>
    <cellStyle name="Fixed" xfId="125"/>
    <cellStyle name="Good 1" xfId="126"/>
    <cellStyle name="Good 14" xfId="127"/>
    <cellStyle name="Grey" xfId="128"/>
    <cellStyle name="Header - Style1" xfId="129"/>
    <cellStyle name="Header1" xfId="130"/>
    <cellStyle name="Header2" xfId="131"/>
    <cellStyle name="Heading" xfId="132"/>
    <cellStyle name="Heading 1 1" xfId="133"/>
    <cellStyle name="Heading 1 10" xfId="134"/>
    <cellStyle name="Heading 2 1" xfId="135"/>
    <cellStyle name="Heading 2 10" xfId="136"/>
    <cellStyle name="Heading 3 1" xfId="137"/>
    <cellStyle name="Heading 3 10" xfId="138"/>
    <cellStyle name="Heading 4 1" xfId="139"/>
    <cellStyle name="Heading 4 10" xfId="140"/>
    <cellStyle name="Hyperlink" xfId="4" builtinId="8"/>
    <cellStyle name="Hyperlink 3" xfId="141"/>
    <cellStyle name="Hyperlink 7" xfId="142"/>
    <cellStyle name="Hyperlink 8" xfId="143"/>
    <cellStyle name="Input [yellow]" xfId="144"/>
    <cellStyle name="Input 1" xfId="145"/>
    <cellStyle name="Input 14" xfId="146"/>
    <cellStyle name="Linked Cell 1" xfId="147"/>
    <cellStyle name="Milliers [0]_A9514RES" xfId="148"/>
    <cellStyle name="Milliers_A9514RES" xfId="149"/>
    <cellStyle name="Monétaire [0]_A9514RES" xfId="150"/>
    <cellStyle name="Monétaire_A9514RES" xfId="151"/>
    <cellStyle name="Neutral 1" xfId="152"/>
    <cellStyle name="Neutral 14" xfId="153"/>
    <cellStyle name="Normal" xfId="0" builtinId="0"/>
    <cellStyle name="Normal - Style1" xfId="154"/>
    <cellStyle name="Normal 10 3" xfId="155"/>
    <cellStyle name="Normal 2" xfId="207"/>
    <cellStyle name="Normal 2 2 17" xfId="156"/>
    <cellStyle name="Normal 2 2 2" xfId="157"/>
    <cellStyle name="Normal 2 2 3 10 2" xfId="158"/>
    <cellStyle name="Normal 2 2 3 10 2 2" xfId="159"/>
    <cellStyle name="Normal 3" xfId="160"/>
    <cellStyle name="Normal 3 2 3" xfId="161"/>
    <cellStyle name="Normal 6 6" xfId="162"/>
    <cellStyle name="Note 1" xfId="163"/>
    <cellStyle name="Note 10" xfId="164"/>
    <cellStyle name="Note 14" xfId="165"/>
    <cellStyle name="Note 2" xfId="166"/>
    <cellStyle name="Note 2 5 5" xfId="167"/>
    <cellStyle name="Output 1" xfId="168"/>
    <cellStyle name="Output 10" xfId="169"/>
    <cellStyle name="Output 14" xfId="170"/>
    <cellStyle name="Percent" xfId="2" builtinId="5"/>
    <cellStyle name="Percent [2]" xfId="171"/>
    <cellStyle name="Percent 10" xfId="172"/>
    <cellStyle name="Percent 12 2" xfId="173"/>
    <cellStyle name="Percent 2 17 2" xfId="174"/>
    <cellStyle name="Percent 28" xfId="175"/>
    <cellStyle name="Percent 9 2" xfId="176"/>
    <cellStyle name="PERCENTAGE" xfId="177"/>
    <cellStyle name="S0" xfId="178"/>
    <cellStyle name="S0 2" xfId="179"/>
    <cellStyle name="S1" xfId="180"/>
    <cellStyle name="S1 2" xfId="181"/>
    <cellStyle name="S10" xfId="182"/>
    <cellStyle name="S11" xfId="183"/>
    <cellStyle name="S12" xfId="184"/>
    <cellStyle name="S13" xfId="185"/>
    <cellStyle name="S14" xfId="186"/>
    <cellStyle name="S2" xfId="187"/>
    <cellStyle name="S2 2" xfId="188"/>
    <cellStyle name="S3" xfId="189"/>
    <cellStyle name="S4" xfId="190"/>
    <cellStyle name="S4 2" xfId="191"/>
    <cellStyle name="S5" xfId="192"/>
    <cellStyle name="S6" xfId="193"/>
    <cellStyle name="S6 2" xfId="194"/>
    <cellStyle name="S7" xfId="195"/>
    <cellStyle name="S7 2" xfId="196"/>
    <cellStyle name="S8" xfId="197"/>
    <cellStyle name="Table" xfId="198"/>
    <cellStyle name="Title 1" xfId="199"/>
    <cellStyle name="Title 10" xfId="200"/>
    <cellStyle name="Total 1" xfId="201"/>
    <cellStyle name="Total 10" xfId="202"/>
    <cellStyle name="Tusental_NPV" xfId="203"/>
    <cellStyle name="Valuta_NPV" xfId="204"/>
    <cellStyle name="Warning Text 1" xfId="205"/>
    <cellStyle name="WHead - Style2" xfId="206"/>
  </cellStyles>
  <dxfs count="18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FF00"/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ACHIEVEMENT</a:t>
            </a:r>
          </a:p>
        </c:rich>
      </c:tx>
      <c:layout>
        <c:manualLayout>
          <c:xMode val="edge"/>
          <c:yMode val="edge"/>
          <c:x val="0.43748055987558299"/>
          <c:y val="1.95122001183535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0C8-447A-98C6-06F35691E49A}"/>
            </c:ext>
          </c:extLst>
        </c:ser>
        <c:ser>
          <c:idx val="1"/>
          <c:order val="1"/>
          <c:tx>
            <c:strRef>
              <c:f>GRAFIK!$D$1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0C8-447A-98C6-06F35691E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66499680"/>
        <c:axId val="-1766500224"/>
      </c:lineChart>
      <c:catAx>
        <c:axId val="-176649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66500224"/>
        <c:crosses val="autoZero"/>
        <c:auto val="1"/>
        <c:lblAlgn val="ctr"/>
        <c:lblOffset val="100"/>
        <c:noMultiLvlLbl val="0"/>
      </c:catAx>
      <c:valAx>
        <c:axId val="-176650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6649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uri="{0b15fc19-7d7d-44ad-8c2d-2c3a37ce22c3}">
        <chartProps xmlns="https://web.wps.cn/et/2018/main" chartId="{21617c51-1637-481a-8b3c-bb91278497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id-ID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9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25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jpeg"/><Relationship Id="rId1" Type="http://schemas.openxmlformats.org/officeDocument/2006/relationships/image" Target="../media/image22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9.jpe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eg"/><Relationship Id="rId1" Type="http://schemas.openxmlformats.org/officeDocument/2006/relationships/image" Target="../media/image30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17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841911</xdr:colOff>
      <xdr:row>0</xdr:row>
      <xdr:rowOff>0</xdr:rowOff>
    </xdr:from>
    <xdr:to>
      <xdr:col>3</xdr:col>
      <xdr:colOff>99332</xdr:colOff>
      <xdr:row>2</xdr:row>
      <xdr:rowOff>133540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304" y="0"/>
          <a:ext cx="1543421" cy="5961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1005939</xdr:colOff>
      <xdr:row>0</xdr:row>
      <xdr:rowOff>34636</xdr:rowOff>
    </xdr:from>
    <xdr:to>
      <xdr:col>2</xdr:col>
      <xdr:colOff>1320141</xdr:colOff>
      <xdr:row>2</xdr:row>
      <xdr:rowOff>187036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4757" y="34636"/>
          <a:ext cx="1959429" cy="5853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783"/>
          <a:ext cx="1754892" cy="5565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2</xdr:col>
      <xdr:colOff>723340</xdr:colOff>
      <xdr:row>3</xdr:row>
      <xdr:rowOff>138908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810" y="207645"/>
          <a:ext cx="1344930" cy="502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527858</xdr:colOff>
      <xdr:row>1</xdr:row>
      <xdr:rowOff>165</xdr:rowOff>
    </xdr:from>
    <xdr:ext cx="2006352" cy="891886"/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398" y="198285"/>
          <a:ext cx="2006352" cy="89188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5970" y="55245"/>
          <a:ext cx="2005965" cy="891540"/>
        </a:xfrm>
        <a:prstGeom prst="rect">
          <a:avLst/>
        </a:prstGeom>
      </xdr:spPr>
    </xdr:pic>
    <xdr:clientData/>
  </xdr:oneCellAnchor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5970" y="55245"/>
          <a:ext cx="2005965" cy="89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143437</xdr:colOff>
      <xdr:row>1</xdr:row>
      <xdr:rowOff>15128</xdr:rowOff>
    </xdr:from>
    <xdr:to>
      <xdr:col>2</xdr:col>
      <xdr:colOff>1187265</xdr:colOff>
      <xdr:row>1</xdr:row>
      <xdr:rowOff>476145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05105"/>
          <a:ext cx="1043940" cy="4610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769798</xdr:colOff>
      <xdr:row>0</xdr:row>
      <xdr:rowOff>164003</xdr:rowOff>
    </xdr:from>
    <xdr:to>
      <xdr:col>2</xdr:col>
      <xdr:colOff>1010770</xdr:colOff>
      <xdr:row>4</xdr:row>
      <xdr:rowOff>12066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5" y="163830"/>
          <a:ext cx="1040765" cy="6311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552450</xdr:colOff>
      <xdr:row>3</xdr:row>
      <xdr:rowOff>69392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733425" cy="59326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131325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456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2</xdr:row>
      <xdr:rowOff>175967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4705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685800</xdr:colOff>
      <xdr:row>3</xdr:row>
      <xdr:rowOff>17025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1009650" cy="47371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150375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7371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24740</xdr:colOff>
      <xdr:row>0</xdr:row>
      <xdr:rowOff>111331</xdr:rowOff>
    </xdr:from>
    <xdr:to>
      <xdr:col>1</xdr:col>
      <xdr:colOff>712767</xdr:colOff>
      <xdr:row>2</xdr:row>
      <xdr:rowOff>177342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111125"/>
          <a:ext cx="1012190" cy="47561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445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638175</xdr:colOff>
      <xdr:row>3</xdr:row>
      <xdr:rowOff>108312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962025" cy="64452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158994</xdr:rowOff>
    </xdr:from>
    <xdr:to>
      <xdr:col>2</xdr:col>
      <xdr:colOff>3663</xdr:colOff>
      <xdr:row>3</xdr:row>
      <xdr:rowOff>129068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1400" cy="57975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1</xdr:col>
      <xdr:colOff>695325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143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205740</xdr:colOff>
      <xdr:row>0</xdr:row>
      <xdr:rowOff>0</xdr:rowOff>
    </xdr:from>
    <xdr:to>
      <xdr:col>6</xdr:col>
      <xdr:colOff>11283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940" y="0"/>
          <a:ext cx="1024255" cy="5334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0</xdr:rowOff>
    </xdr:from>
    <xdr:to>
      <xdr:col>1</xdr:col>
      <xdr:colOff>617008</xdr:colOff>
      <xdr:row>3</xdr:row>
      <xdr:rowOff>97154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0"/>
          <a:ext cx="968375" cy="70675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142875</xdr:rowOff>
    </xdr:from>
    <xdr:to>
      <xdr:col>2</xdr:col>
      <xdr:colOff>19050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2</xdr:col>
      <xdr:colOff>19050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19050</xdr:colOff>
      <xdr:row>3</xdr:row>
      <xdr:rowOff>6464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1057275" cy="56832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3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171450</xdr:rowOff>
    </xdr:from>
    <xdr:to>
      <xdr:col>1</xdr:col>
      <xdr:colOff>695325</xdr:colOff>
      <xdr:row>3</xdr:row>
      <xdr:rowOff>36075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71450"/>
          <a:ext cx="1009650" cy="47371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19050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57275" cy="56832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2</xdr:col>
      <xdr:colOff>19050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23825"/>
          <a:ext cx="1009650" cy="47371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61058</xdr:rowOff>
    </xdr:from>
    <xdr:to>
      <xdr:col>2</xdr:col>
      <xdr:colOff>7083</xdr:colOff>
      <xdr:row>3</xdr:row>
      <xdr:rowOff>31132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045210" cy="57975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123264</xdr:colOff>
      <xdr:row>0</xdr:row>
      <xdr:rowOff>67235</xdr:rowOff>
    </xdr:from>
    <xdr:to>
      <xdr:col>1</xdr:col>
      <xdr:colOff>784412</xdr:colOff>
      <xdr:row>3</xdr:row>
      <xdr:rowOff>19350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3485" cy="56197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504825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112058</xdr:colOff>
      <xdr:row>0</xdr:row>
      <xdr:rowOff>89647</xdr:rowOff>
    </xdr:from>
    <xdr:to>
      <xdr:col>1</xdr:col>
      <xdr:colOff>1019735</xdr:colOff>
      <xdr:row>3</xdr:row>
      <xdr:rowOff>41762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3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89535"/>
          <a:ext cx="1459865" cy="56134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19050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057275" cy="56832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0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38225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3</xdr:row>
      <xdr:rowOff>3533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61277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673833</xdr:colOff>
      <xdr:row>2</xdr:row>
      <xdr:rowOff>165458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514352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0</xdr:col>
      <xdr:colOff>1041888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459441</xdr:colOff>
      <xdr:row>0</xdr:row>
      <xdr:rowOff>15689</xdr:rowOff>
    </xdr:from>
    <xdr:to>
      <xdr:col>1</xdr:col>
      <xdr:colOff>291833</xdr:colOff>
      <xdr:row>3</xdr:row>
      <xdr:rowOff>12628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" y="15240"/>
          <a:ext cx="1127760" cy="60642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715796</xdr:colOff>
      <xdr:row>2</xdr:row>
      <xdr:rowOff>200225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269"/>
          <a:ext cx="1041888" cy="541574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459441</xdr:colOff>
      <xdr:row>0</xdr:row>
      <xdr:rowOff>15689</xdr:rowOff>
    </xdr:from>
    <xdr:to>
      <xdr:col>3</xdr:col>
      <xdr:colOff>168570</xdr:colOff>
      <xdr:row>2</xdr:row>
      <xdr:rowOff>169510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80" y="15240"/>
          <a:ext cx="1128395" cy="60642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1</xdr:col>
      <xdr:colOff>506942</xdr:colOff>
      <xdr:row>3</xdr:row>
      <xdr:rowOff>97480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9180" cy="640080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123264</xdr:colOff>
      <xdr:row>0</xdr:row>
      <xdr:rowOff>67235</xdr:rowOff>
    </xdr:from>
    <xdr:to>
      <xdr:col>1</xdr:col>
      <xdr:colOff>786529</xdr:colOff>
      <xdr:row>3</xdr:row>
      <xdr:rowOff>91316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5390" cy="63373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18903</xdr:colOff>
      <xdr:row>3</xdr:row>
      <xdr:rowOff>111923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56640" cy="64833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5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5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5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42"/>
  <sheetViews>
    <sheetView zoomScale="70" zoomScaleNormal="70" workbookViewId="0">
      <pane xSplit="1" ySplit="7" topLeftCell="B23" activePane="bottomRight" state="frozen"/>
      <selection pane="topRight"/>
      <selection pane="bottomLeft"/>
      <selection pane="bottomRight" activeCell="A5" sqref="A5"/>
    </sheetView>
  </sheetViews>
  <sheetFormatPr defaultColWidth="9.28515625" defaultRowHeight="15.75"/>
  <cols>
    <col min="1" max="1" width="11.28515625" style="369" customWidth="1"/>
    <col min="2" max="2" width="18.7109375" style="369" customWidth="1"/>
    <col min="3" max="3" width="15.5703125" style="369" customWidth="1"/>
    <col min="4" max="18" width="18.7109375" style="370" customWidth="1"/>
    <col min="19" max="98" width="8.7109375" style="438" customWidth="1"/>
    <col min="99" max="16384" width="9.28515625" style="369"/>
  </cols>
  <sheetData>
    <row r="1" spans="1:98"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369"/>
      <c r="BN1" s="369"/>
      <c r="BO1" s="369"/>
      <c r="BP1" s="369"/>
      <c r="BQ1" s="369"/>
      <c r="BR1" s="369"/>
      <c r="BS1" s="369"/>
      <c r="BT1" s="369"/>
      <c r="BU1" s="369"/>
      <c r="BV1" s="369"/>
      <c r="BW1" s="369"/>
      <c r="BX1" s="369"/>
      <c r="BY1" s="369"/>
      <c r="BZ1" s="369"/>
      <c r="CA1" s="369"/>
      <c r="CB1" s="369"/>
      <c r="CC1" s="369"/>
      <c r="CD1" s="369"/>
      <c r="CE1" s="369"/>
      <c r="CF1" s="369"/>
      <c r="CG1" s="369"/>
      <c r="CH1" s="369"/>
      <c r="CI1" s="369"/>
      <c r="CJ1" s="369"/>
      <c r="CK1" s="369"/>
      <c r="CL1" s="369"/>
      <c r="CM1" s="369"/>
      <c r="CN1" s="369"/>
      <c r="CO1" s="369"/>
      <c r="CP1" s="369"/>
      <c r="CQ1" s="369"/>
      <c r="CR1" s="369"/>
      <c r="CS1" s="369"/>
      <c r="CT1" s="369"/>
    </row>
    <row r="2" spans="1:98" ht="20.25">
      <c r="A2" s="418" t="s">
        <v>0</v>
      </c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/>
      <c r="AP2" s="369"/>
      <c r="AQ2" s="369"/>
      <c r="AR2" s="369"/>
      <c r="AS2" s="369"/>
      <c r="AT2" s="369"/>
      <c r="AU2" s="369"/>
      <c r="AV2" s="369"/>
      <c r="AW2" s="369"/>
      <c r="AX2" s="369"/>
      <c r="AY2" s="369"/>
      <c r="AZ2" s="369"/>
      <c r="BA2" s="369"/>
      <c r="BB2" s="369"/>
      <c r="BC2" s="369"/>
      <c r="BD2" s="369"/>
      <c r="BE2" s="369"/>
      <c r="BF2" s="369"/>
      <c r="BG2" s="369"/>
      <c r="BH2" s="369"/>
      <c r="BI2" s="369"/>
      <c r="BJ2" s="369"/>
      <c r="BK2" s="369"/>
      <c r="BL2" s="369"/>
      <c r="BM2" s="369"/>
      <c r="BN2" s="369"/>
      <c r="BO2" s="369"/>
      <c r="BP2" s="369"/>
      <c r="BQ2" s="369"/>
      <c r="BR2" s="369"/>
      <c r="BS2" s="369"/>
      <c r="BT2" s="369"/>
      <c r="BU2" s="369"/>
      <c r="BV2" s="369"/>
      <c r="BW2" s="369"/>
      <c r="BX2" s="369"/>
      <c r="BY2" s="369"/>
      <c r="BZ2" s="369"/>
      <c r="CA2" s="369"/>
      <c r="CB2" s="369"/>
      <c r="CC2" s="369"/>
      <c r="CD2" s="369"/>
      <c r="CE2" s="369"/>
      <c r="CF2" s="369"/>
      <c r="CG2" s="369"/>
      <c r="CH2" s="369"/>
      <c r="CI2" s="369"/>
      <c r="CJ2" s="369"/>
      <c r="CK2" s="369"/>
      <c r="CL2" s="369"/>
      <c r="CM2" s="369"/>
      <c r="CN2" s="369"/>
      <c r="CO2" s="369"/>
      <c r="CP2" s="369"/>
      <c r="CQ2" s="369"/>
      <c r="CR2" s="369"/>
      <c r="CS2" s="369"/>
      <c r="CT2" s="369"/>
    </row>
    <row r="3" spans="1:98" s="438" customFormat="1" ht="18" customHeight="1">
      <c r="A3" s="418"/>
      <c r="B3" s="418"/>
      <c r="C3" s="418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</row>
    <row r="4" spans="1:98" ht="18">
      <c r="A4" s="909">
        <v>46235</v>
      </c>
      <c r="B4" s="909"/>
      <c r="C4" s="909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369"/>
      <c r="AK4" s="369"/>
      <c r="AL4" s="369"/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69"/>
      <c r="BE4" s="369"/>
      <c r="BF4" s="369"/>
      <c r="BG4" s="369"/>
      <c r="BH4" s="369"/>
      <c r="BI4" s="369"/>
      <c r="BJ4" s="369"/>
      <c r="BK4" s="369"/>
      <c r="BL4" s="369"/>
      <c r="BM4" s="369"/>
      <c r="BN4" s="369"/>
      <c r="BO4" s="369"/>
      <c r="BP4" s="369"/>
      <c r="BQ4" s="369"/>
      <c r="BR4" s="369"/>
      <c r="BS4" s="369"/>
      <c r="BT4" s="369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</row>
    <row r="5" spans="1:98" ht="18">
      <c r="A5" s="446"/>
      <c r="B5" s="446"/>
      <c r="C5" s="446"/>
      <c r="D5" s="446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369"/>
      <c r="T5" s="369"/>
      <c r="U5" s="369"/>
      <c r="V5" s="369"/>
      <c r="W5" s="369"/>
      <c r="X5" s="369"/>
      <c r="Y5" s="369"/>
      <c r="Z5" s="369"/>
      <c r="AA5" s="369"/>
      <c r="AB5" s="369"/>
      <c r="AC5" s="369"/>
      <c r="AD5" s="369"/>
      <c r="AE5" s="369"/>
      <c r="AF5" s="369"/>
      <c r="AG5" s="369"/>
      <c r="AH5" s="369"/>
      <c r="AI5" s="369"/>
      <c r="AJ5" s="369"/>
      <c r="AK5" s="369"/>
      <c r="AL5" s="369"/>
      <c r="AM5" s="369"/>
      <c r="AN5" s="369"/>
      <c r="AO5" s="369"/>
      <c r="AP5" s="369"/>
      <c r="AQ5" s="369"/>
      <c r="AR5" s="369"/>
      <c r="AS5" s="369"/>
      <c r="AT5" s="369"/>
      <c r="AU5" s="369"/>
      <c r="AV5" s="369"/>
      <c r="AW5" s="369"/>
      <c r="AX5" s="369"/>
      <c r="AY5" s="369"/>
      <c r="AZ5" s="369"/>
      <c r="BA5" s="369"/>
      <c r="BB5" s="369"/>
      <c r="BC5" s="369"/>
      <c r="BD5" s="369"/>
      <c r="BE5" s="369"/>
      <c r="BF5" s="369"/>
      <c r="BG5" s="369"/>
      <c r="BH5" s="369"/>
      <c r="BI5" s="369"/>
      <c r="BJ5" s="369"/>
      <c r="BK5" s="369"/>
      <c r="BL5" s="369"/>
      <c r="BM5" s="369"/>
      <c r="BN5" s="369"/>
      <c r="BO5" s="369"/>
      <c r="BP5" s="369"/>
      <c r="BQ5" s="369"/>
      <c r="BR5" s="369"/>
      <c r="BS5" s="369"/>
      <c r="BT5" s="369"/>
      <c r="BU5" s="369"/>
      <c r="BV5" s="369"/>
      <c r="BW5" s="369"/>
      <c r="BX5" s="369"/>
      <c r="BY5" s="369"/>
      <c r="BZ5" s="369"/>
      <c r="CA5" s="369"/>
      <c r="CB5" s="369"/>
      <c r="CC5" s="369"/>
      <c r="CD5" s="369"/>
      <c r="CE5" s="369"/>
      <c r="CF5" s="369"/>
      <c r="CG5" s="369"/>
      <c r="CH5" s="369"/>
      <c r="CI5" s="369"/>
      <c r="CJ5" s="369"/>
      <c r="CK5" s="369"/>
      <c r="CL5" s="369"/>
      <c r="CM5" s="369"/>
      <c r="CN5" s="369"/>
      <c r="CO5" s="369"/>
      <c r="CP5" s="369"/>
      <c r="CQ5" s="369"/>
      <c r="CR5" s="369"/>
      <c r="CS5" s="369"/>
      <c r="CT5" s="369"/>
    </row>
    <row r="6" spans="1:98" s="438" customFormat="1" ht="36" customHeight="1" thickTop="1" thickBot="1">
      <c r="A6" s="479" t="s">
        <v>1</v>
      </c>
      <c r="B6" s="480" t="s">
        <v>2</v>
      </c>
      <c r="C6" s="481"/>
      <c r="D6" s="482" t="s">
        <v>3</v>
      </c>
      <c r="E6" s="483" t="s">
        <v>4</v>
      </c>
      <c r="F6" s="483" t="s">
        <v>5</v>
      </c>
      <c r="G6" s="483" t="s">
        <v>6</v>
      </c>
      <c r="H6" s="483" t="s">
        <v>7</v>
      </c>
      <c r="I6" s="483" t="s">
        <v>8</v>
      </c>
      <c r="J6" s="483" t="s">
        <v>9</v>
      </c>
      <c r="K6" s="483" t="s">
        <v>10</v>
      </c>
      <c r="L6" s="483" t="s">
        <v>11</v>
      </c>
      <c r="M6" s="483" t="s">
        <v>12</v>
      </c>
      <c r="N6" s="483" t="s">
        <v>13</v>
      </c>
      <c r="O6" s="494" t="s">
        <v>14</v>
      </c>
      <c r="P6" s="494" t="s">
        <v>15</v>
      </c>
      <c r="Q6" s="494" t="s">
        <v>16</v>
      </c>
      <c r="R6" s="495" t="s">
        <v>17</v>
      </c>
    </row>
    <row r="7" spans="1:98" s="370" customFormat="1" ht="16.5" thickTop="1">
      <c r="A7" s="910">
        <f>WEEKNUM(B7)</f>
        <v>31</v>
      </c>
      <c r="B7" s="500">
        <f>A4</f>
        <v>46235</v>
      </c>
      <c r="C7" s="545" t="s">
        <v>259</v>
      </c>
      <c r="D7" s="426">
        <f t="shared" ref="D7" si="0">SUM(E7:R7)</f>
        <v>0</v>
      </c>
      <c r="E7" s="498">
        <v>0</v>
      </c>
      <c r="F7" s="498">
        <v>0</v>
      </c>
      <c r="G7" s="498">
        <v>0</v>
      </c>
      <c r="H7" s="498">
        <v>0</v>
      </c>
      <c r="I7" s="498">
        <v>0</v>
      </c>
      <c r="J7" s="498">
        <v>0</v>
      </c>
      <c r="K7" s="498">
        <v>0</v>
      </c>
      <c r="L7" s="498">
        <v>0</v>
      </c>
      <c r="M7" s="498">
        <v>0</v>
      </c>
      <c r="N7" s="498">
        <v>0</v>
      </c>
      <c r="O7" s="498">
        <v>0</v>
      </c>
      <c r="P7" s="498">
        <v>0</v>
      </c>
      <c r="Q7" s="498">
        <v>0</v>
      </c>
      <c r="R7" s="499">
        <v>0</v>
      </c>
    </row>
    <row r="8" spans="1:98" ht="15" customHeight="1">
      <c r="A8" s="907"/>
      <c r="B8" s="455" t="s">
        <v>18</v>
      </c>
      <c r="C8" s="484"/>
      <c r="D8" s="486">
        <f>SUM(D4:D7)</f>
        <v>0</v>
      </c>
      <c r="E8" s="486">
        <f t="shared" ref="E8:R8" si="1">SUM(E4:E7)</f>
        <v>0</v>
      </c>
      <c r="F8" s="486">
        <f t="shared" si="1"/>
        <v>0</v>
      </c>
      <c r="G8" s="486">
        <f t="shared" si="1"/>
        <v>0</v>
      </c>
      <c r="H8" s="486">
        <f t="shared" si="1"/>
        <v>0</v>
      </c>
      <c r="I8" s="486">
        <f t="shared" si="1"/>
        <v>0</v>
      </c>
      <c r="J8" s="486">
        <f t="shared" si="1"/>
        <v>0</v>
      </c>
      <c r="K8" s="486">
        <f t="shared" si="1"/>
        <v>0</v>
      </c>
      <c r="L8" s="486">
        <f t="shared" si="1"/>
        <v>0</v>
      </c>
      <c r="M8" s="486">
        <f t="shared" si="1"/>
        <v>0</v>
      </c>
      <c r="N8" s="486">
        <f t="shared" si="1"/>
        <v>0</v>
      </c>
      <c r="O8" s="486">
        <f t="shared" si="1"/>
        <v>0</v>
      </c>
      <c r="P8" s="486">
        <f t="shared" si="1"/>
        <v>0</v>
      </c>
      <c r="Q8" s="486">
        <f t="shared" si="1"/>
        <v>0</v>
      </c>
      <c r="R8" s="486">
        <f t="shared" si="1"/>
        <v>0</v>
      </c>
      <c r="S8" s="369"/>
      <c r="T8" s="369"/>
      <c r="U8" s="369"/>
      <c r="V8" s="369"/>
      <c r="W8" s="369"/>
      <c r="X8" s="369"/>
      <c r="Y8" s="369"/>
      <c r="Z8" s="369"/>
      <c r="AA8" s="369"/>
      <c r="AB8" s="369"/>
      <c r="AC8" s="369"/>
      <c r="AD8" s="369"/>
      <c r="AE8" s="369"/>
      <c r="AF8" s="369"/>
      <c r="AG8" s="369"/>
      <c r="AH8" s="369"/>
      <c r="AI8" s="369"/>
      <c r="AJ8" s="369"/>
      <c r="AK8" s="369"/>
      <c r="AL8" s="369"/>
      <c r="AM8" s="369"/>
      <c r="AN8" s="369"/>
      <c r="AO8" s="369"/>
      <c r="AP8" s="369"/>
      <c r="AQ8" s="369"/>
      <c r="AR8" s="369"/>
      <c r="AS8" s="369"/>
      <c r="AT8" s="369"/>
      <c r="AU8" s="369"/>
      <c r="AV8" s="369"/>
      <c r="AW8" s="369"/>
      <c r="AX8" s="369"/>
      <c r="AY8" s="369"/>
      <c r="AZ8" s="369"/>
      <c r="BA8" s="369"/>
      <c r="BB8" s="369"/>
      <c r="BC8" s="369"/>
      <c r="BD8" s="369"/>
      <c r="BE8" s="369"/>
      <c r="BF8" s="369"/>
      <c r="BG8" s="369"/>
      <c r="BH8" s="369"/>
      <c r="BI8" s="369"/>
      <c r="BJ8" s="369"/>
      <c r="BK8" s="369"/>
      <c r="BL8" s="369"/>
      <c r="BM8" s="369"/>
      <c r="BN8" s="369"/>
      <c r="BO8" s="369"/>
      <c r="BP8" s="369"/>
      <c r="BQ8" s="369"/>
      <c r="BR8" s="369"/>
      <c r="BS8" s="369"/>
      <c r="BT8" s="369"/>
      <c r="BU8" s="369"/>
      <c r="BV8" s="369"/>
      <c r="BW8" s="369"/>
      <c r="BX8" s="369"/>
      <c r="BY8" s="369"/>
      <c r="BZ8" s="369"/>
      <c r="CA8" s="369"/>
      <c r="CB8" s="369"/>
      <c r="CC8" s="369"/>
      <c r="CD8" s="369"/>
      <c r="CE8" s="369"/>
      <c r="CF8" s="369"/>
      <c r="CG8" s="369"/>
      <c r="CH8" s="369"/>
      <c r="CI8" s="369"/>
      <c r="CJ8" s="369"/>
      <c r="CK8" s="369"/>
      <c r="CL8" s="369"/>
      <c r="CM8" s="369"/>
      <c r="CN8" s="369"/>
      <c r="CO8" s="369"/>
      <c r="CP8" s="369"/>
      <c r="CQ8" s="369"/>
      <c r="CR8" s="369"/>
      <c r="CS8" s="369"/>
      <c r="CT8" s="369"/>
    </row>
    <row r="9" spans="1:98" s="393" customFormat="1" ht="15" customHeight="1">
      <c r="A9" s="539"/>
      <c r="B9" s="454"/>
      <c r="C9" s="404"/>
      <c r="D9" s="426"/>
      <c r="E9" s="498"/>
      <c r="F9" s="498"/>
      <c r="G9" s="498"/>
      <c r="H9" s="498"/>
      <c r="I9" s="498"/>
      <c r="J9" s="498"/>
      <c r="K9" s="498"/>
      <c r="L9" s="498"/>
      <c r="M9" s="498"/>
      <c r="N9" s="498"/>
      <c r="O9" s="498"/>
      <c r="P9" s="498"/>
      <c r="Q9" s="498"/>
      <c r="R9" s="499"/>
    </row>
    <row r="10" spans="1:98" s="393" customFormat="1" ht="15" customHeight="1">
      <c r="A10" s="906">
        <f>WEEKNUM(B10)</f>
        <v>32</v>
      </c>
      <c r="B10" s="451">
        <f>B7+1</f>
        <v>46236</v>
      </c>
      <c r="C10" s="487" t="s">
        <v>260</v>
      </c>
      <c r="D10" s="488">
        <f t="shared" ref="D10:D13" si="2">SUM(E10:R10)</f>
        <v>0</v>
      </c>
      <c r="E10" s="489">
        <v>0</v>
      </c>
      <c r="F10" s="489">
        <v>0</v>
      </c>
      <c r="G10" s="489">
        <v>0</v>
      </c>
      <c r="H10" s="489">
        <v>0</v>
      </c>
      <c r="I10" s="489">
        <v>0</v>
      </c>
      <c r="J10" s="489">
        <v>0</v>
      </c>
      <c r="K10" s="489">
        <v>0</v>
      </c>
      <c r="L10" s="489">
        <v>0</v>
      </c>
      <c r="M10" s="489">
        <v>0</v>
      </c>
      <c r="N10" s="489">
        <v>0</v>
      </c>
      <c r="O10" s="489">
        <v>0</v>
      </c>
      <c r="P10" s="489">
        <v>0</v>
      </c>
      <c r="Q10" s="489">
        <v>0</v>
      </c>
      <c r="R10" s="496">
        <v>0</v>
      </c>
    </row>
    <row r="11" spans="1:98" ht="15" customHeight="1">
      <c r="A11" s="907"/>
      <c r="B11" s="451">
        <f t="shared" ref="B11:B16" si="3">B10+1</f>
        <v>46237</v>
      </c>
      <c r="C11" s="487" t="s">
        <v>261</v>
      </c>
      <c r="D11" s="488">
        <f t="shared" si="2"/>
        <v>0</v>
      </c>
      <c r="E11" s="489">
        <v>0</v>
      </c>
      <c r="F11" s="489">
        <v>0</v>
      </c>
      <c r="G11" s="489">
        <v>0</v>
      </c>
      <c r="H11" s="489">
        <v>0</v>
      </c>
      <c r="I11" s="489">
        <v>0</v>
      </c>
      <c r="J11" s="489">
        <v>0</v>
      </c>
      <c r="K11" s="489">
        <v>0</v>
      </c>
      <c r="L11" s="489">
        <v>0</v>
      </c>
      <c r="M11" s="489">
        <v>0</v>
      </c>
      <c r="N11" s="489">
        <v>0</v>
      </c>
      <c r="O11" s="489">
        <v>0</v>
      </c>
      <c r="P11" s="489">
        <v>0</v>
      </c>
      <c r="Q11" s="489">
        <v>0</v>
      </c>
      <c r="R11" s="496">
        <v>0</v>
      </c>
      <c r="S11" s="369"/>
      <c r="T11" s="369"/>
      <c r="U11" s="369"/>
      <c r="V11" s="369"/>
      <c r="W11" s="369"/>
      <c r="X11" s="369"/>
      <c r="Y11" s="369"/>
      <c r="Z11" s="369"/>
      <c r="AA11" s="369"/>
      <c r="AB11" s="369"/>
      <c r="AC11" s="369"/>
      <c r="AD11" s="369"/>
      <c r="AE11" s="369"/>
      <c r="AF11" s="369"/>
      <c r="AG11" s="369"/>
      <c r="AH11" s="369"/>
      <c r="AI11" s="369"/>
      <c r="AJ11" s="369"/>
      <c r="AK11" s="369"/>
      <c r="AL11" s="369"/>
      <c r="AM11" s="369"/>
      <c r="AN11" s="369"/>
      <c r="AO11" s="369"/>
      <c r="AP11" s="369"/>
      <c r="AQ11" s="369"/>
      <c r="AR11" s="369"/>
      <c r="AS11" s="369"/>
      <c r="AT11" s="369"/>
      <c r="AU11" s="369"/>
      <c r="AV11" s="369"/>
      <c r="AW11" s="369"/>
      <c r="AX11" s="369"/>
      <c r="AY11" s="369"/>
      <c r="AZ11" s="369"/>
      <c r="BA11" s="369"/>
      <c r="BB11" s="369"/>
      <c r="BC11" s="369"/>
      <c r="BD11" s="369"/>
      <c r="BE11" s="369"/>
      <c r="BF11" s="369"/>
      <c r="BG11" s="369"/>
      <c r="BH11" s="369"/>
      <c r="BI11" s="369"/>
      <c r="BJ11" s="369"/>
      <c r="BK11" s="369"/>
      <c r="BL11" s="369"/>
      <c r="BM11" s="369"/>
      <c r="BN11" s="369"/>
      <c r="BO11" s="369"/>
      <c r="BP11" s="369"/>
      <c r="BQ11" s="369"/>
      <c r="BR11" s="369"/>
      <c r="BS11" s="369"/>
      <c r="BT11" s="369"/>
      <c r="BU11" s="369"/>
      <c r="BV11" s="369"/>
      <c r="BW11" s="369"/>
      <c r="BX11" s="369"/>
      <c r="BY11" s="369"/>
      <c r="BZ11" s="369"/>
      <c r="CA11" s="369"/>
      <c r="CB11" s="369"/>
      <c r="CC11" s="369"/>
      <c r="CD11" s="369"/>
      <c r="CE11" s="369"/>
      <c r="CF11" s="369"/>
      <c r="CG11" s="369"/>
      <c r="CH11" s="369"/>
      <c r="CI11" s="369"/>
      <c r="CJ11" s="369"/>
      <c r="CK11" s="369"/>
      <c r="CL11" s="369"/>
      <c r="CM11" s="369"/>
      <c r="CN11" s="369"/>
      <c r="CO11" s="369"/>
      <c r="CP11" s="369"/>
      <c r="CQ11" s="369"/>
      <c r="CR11" s="369"/>
      <c r="CS11" s="369"/>
      <c r="CT11" s="369"/>
    </row>
    <row r="12" spans="1:98" ht="15" customHeight="1">
      <c r="A12" s="907"/>
      <c r="B12" s="451">
        <f t="shared" si="3"/>
        <v>46238</v>
      </c>
      <c r="C12" s="487" t="s">
        <v>262</v>
      </c>
      <c r="D12" s="488">
        <f t="shared" si="2"/>
        <v>0</v>
      </c>
      <c r="E12" s="489">
        <v>0</v>
      </c>
      <c r="F12" s="489">
        <v>0</v>
      </c>
      <c r="G12" s="489">
        <v>0</v>
      </c>
      <c r="H12" s="489">
        <v>0</v>
      </c>
      <c r="I12" s="489">
        <v>0</v>
      </c>
      <c r="J12" s="489">
        <v>0</v>
      </c>
      <c r="K12" s="489">
        <v>0</v>
      </c>
      <c r="L12" s="489">
        <v>0</v>
      </c>
      <c r="M12" s="489">
        <v>0</v>
      </c>
      <c r="N12" s="489">
        <v>0</v>
      </c>
      <c r="O12" s="489">
        <v>0</v>
      </c>
      <c r="P12" s="489">
        <v>0</v>
      </c>
      <c r="Q12" s="489">
        <v>0</v>
      </c>
      <c r="R12" s="496">
        <v>0</v>
      </c>
      <c r="S12" s="369"/>
      <c r="T12" s="369"/>
      <c r="U12" s="369"/>
      <c r="V12" s="369"/>
      <c r="W12" s="369"/>
      <c r="X12" s="369"/>
      <c r="Y12" s="369"/>
      <c r="Z12" s="369"/>
      <c r="AA12" s="369"/>
      <c r="AB12" s="369"/>
      <c r="AC12" s="369"/>
      <c r="AD12" s="369"/>
      <c r="AE12" s="369"/>
      <c r="AF12" s="369"/>
      <c r="AG12" s="369"/>
      <c r="AH12" s="369"/>
      <c r="AI12" s="369"/>
      <c r="AJ12" s="369"/>
      <c r="AK12" s="369"/>
      <c r="AL12" s="369"/>
      <c r="AM12" s="369"/>
      <c r="AN12" s="369"/>
      <c r="AO12" s="369"/>
      <c r="AP12" s="369"/>
      <c r="AQ12" s="369"/>
      <c r="AR12" s="369"/>
      <c r="AS12" s="369"/>
      <c r="AT12" s="369"/>
      <c r="AU12" s="369"/>
      <c r="AV12" s="369"/>
      <c r="AW12" s="369"/>
      <c r="AX12" s="369"/>
      <c r="AY12" s="369"/>
      <c r="AZ12" s="369"/>
      <c r="BA12" s="369"/>
      <c r="BB12" s="369"/>
      <c r="BC12" s="369"/>
      <c r="BD12" s="369"/>
      <c r="BE12" s="369"/>
      <c r="BF12" s="369"/>
      <c r="BG12" s="369"/>
      <c r="BH12" s="369"/>
      <c r="BI12" s="369"/>
      <c r="BJ12" s="369"/>
      <c r="BK12" s="369"/>
      <c r="BL12" s="369"/>
      <c r="BM12" s="369"/>
      <c r="BN12" s="369"/>
      <c r="BO12" s="369"/>
      <c r="BP12" s="369"/>
      <c r="BQ12" s="369"/>
      <c r="BR12" s="369"/>
      <c r="BS12" s="369"/>
      <c r="BT12" s="369"/>
      <c r="BU12" s="369"/>
      <c r="BV12" s="369"/>
      <c r="BW12" s="369"/>
      <c r="BX12" s="369"/>
      <c r="BY12" s="369"/>
      <c r="BZ12" s="369"/>
      <c r="CA12" s="369"/>
      <c r="CB12" s="369"/>
      <c r="CC12" s="369"/>
      <c r="CD12" s="369"/>
      <c r="CE12" s="369"/>
      <c r="CF12" s="369"/>
      <c r="CG12" s="369"/>
      <c r="CH12" s="369"/>
      <c r="CI12" s="369"/>
      <c r="CJ12" s="369"/>
      <c r="CK12" s="369"/>
      <c r="CL12" s="369"/>
      <c r="CM12" s="369"/>
      <c r="CN12" s="369"/>
      <c r="CO12" s="369"/>
      <c r="CP12" s="369"/>
      <c r="CQ12" s="369"/>
      <c r="CR12" s="369"/>
      <c r="CS12" s="369"/>
      <c r="CT12" s="369"/>
    </row>
    <row r="13" spans="1:98" ht="15" customHeight="1">
      <c r="A13" s="907"/>
      <c r="B13" s="451">
        <f t="shared" si="3"/>
        <v>46239</v>
      </c>
      <c r="C13" s="487" t="s">
        <v>263</v>
      </c>
      <c r="D13" s="488">
        <f t="shared" si="2"/>
        <v>0</v>
      </c>
      <c r="E13" s="489">
        <v>0</v>
      </c>
      <c r="F13" s="489">
        <v>0</v>
      </c>
      <c r="G13" s="489">
        <v>0</v>
      </c>
      <c r="H13" s="489">
        <v>0</v>
      </c>
      <c r="I13" s="489">
        <v>0</v>
      </c>
      <c r="J13" s="489">
        <v>0</v>
      </c>
      <c r="K13" s="489">
        <v>0</v>
      </c>
      <c r="L13" s="489">
        <v>0</v>
      </c>
      <c r="M13" s="489">
        <v>0</v>
      </c>
      <c r="N13" s="489">
        <v>0</v>
      </c>
      <c r="O13" s="489">
        <v>0</v>
      </c>
      <c r="P13" s="489">
        <v>0</v>
      </c>
      <c r="Q13" s="489">
        <v>0</v>
      </c>
      <c r="R13" s="496">
        <v>0</v>
      </c>
      <c r="S13" s="369"/>
      <c r="T13" s="369"/>
      <c r="U13" s="369"/>
      <c r="V13" s="369"/>
      <c r="W13" s="369"/>
      <c r="X13" s="369"/>
      <c r="Y13" s="369"/>
      <c r="Z13" s="369"/>
      <c r="AA13" s="369"/>
      <c r="AB13" s="369"/>
      <c r="AC13" s="369"/>
      <c r="AD13" s="369"/>
      <c r="AE13" s="369"/>
      <c r="AF13" s="369"/>
      <c r="AG13" s="369"/>
      <c r="AH13" s="369"/>
      <c r="AI13" s="369"/>
      <c r="AJ13" s="369"/>
      <c r="AK13" s="369"/>
      <c r="AL13" s="369"/>
      <c r="AM13" s="369"/>
      <c r="AN13" s="369"/>
      <c r="AO13" s="369"/>
      <c r="AP13" s="369"/>
      <c r="AQ13" s="369"/>
      <c r="AR13" s="369"/>
      <c r="AS13" s="369"/>
      <c r="AT13" s="369"/>
      <c r="AU13" s="369"/>
      <c r="AV13" s="369"/>
      <c r="AW13" s="369"/>
      <c r="AX13" s="369"/>
      <c r="AY13" s="369"/>
      <c r="AZ13" s="369"/>
      <c r="BA13" s="369"/>
      <c r="BB13" s="369"/>
      <c r="BC13" s="369"/>
      <c r="BD13" s="369"/>
      <c r="BE13" s="369"/>
      <c r="BF13" s="369"/>
      <c r="BG13" s="369"/>
      <c r="BH13" s="369"/>
      <c r="BI13" s="369"/>
      <c r="BJ13" s="369"/>
      <c r="BK13" s="369"/>
      <c r="BL13" s="369"/>
      <c r="BM13" s="369"/>
      <c r="BN13" s="369"/>
      <c r="BO13" s="369"/>
      <c r="BP13" s="369"/>
      <c r="BQ13" s="369"/>
      <c r="BR13" s="369"/>
      <c r="BS13" s="369"/>
      <c r="BT13" s="369"/>
      <c r="BU13" s="369"/>
      <c r="BV13" s="369"/>
      <c r="BW13" s="369"/>
      <c r="BX13" s="369"/>
      <c r="BY13" s="369"/>
      <c r="BZ13" s="369"/>
      <c r="CA13" s="369"/>
      <c r="CB13" s="369"/>
      <c r="CC13" s="369"/>
      <c r="CD13" s="369"/>
      <c r="CE13" s="369"/>
      <c r="CF13" s="369"/>
      <c r="CG13" s="369"/>
      <c r="CH13" s="369"/>
      <c r="CI13" s="369"/>
      <c r="CJ13" s="369"/>
      <c r="CK13" s="369"/>
      <c r="CL13" s="369"/>
      <c r="CM13" s="369"/>
      <c r="CN13" s="369"/>
      <c r="CO13" s="369"/>
      <c r="CP13" s="369"/>
      <c r="CQ13" s="369"/>
      <c r="CR13" s="369"/>
      <c r="CS13" s="369"/>
      <c r="CT13" s="369"/>
    </row>
    <row r="14" spans="1:98" ht="15" customHeight="1">
      <c r="A14" s="907"/>
      <c r="B14" s="451">
        <f t="shared" si="3"/>
        <v>46240</v>
      </c>
      <c r="C14" s="487" t="s">
        <v>264</v>
      </c>
      <c r="D14" s="488">
        <f>SUM(E14:R14)</f>
        <v>0</v>
      </c>
      <c r="E14" s="489">
        <v>0</v>
      </c>
      <c r="F14" s="489">
        <v>0</v>
      </c>
      <c r="G14" s="489">
        <v>0</v>
      </c>
      <c r="H14" s="489">
        <v>0</v>
      </c>
      <c r="I14" s="489">
        <v>0</v>
      </c>
      <c r="J14" s="489">
        <v>0</v>
      </c>
      <c r="K14" s="489">
        <v>0</v>
      </c>
      <c r="L14" s="489">
        <v>0</v>
      </c>
      <c r="M14" s="489">
        <v>0</v>
      </c>
      <c r="N14" s="489">
        <v>0</v>
      </c>
      <c r="O14" s="489">
        <v>0</v>
      </c>
      <c r="P14" s="489">
        <v>0</v>
      </c>
      <c r="Q14" s="489">
        <v>0</v>
      </c>
      <c r="R14" s="496">
        <v>0</v>
      </c>
      <c r="S14" s="369"/>
      <c r="T14" s="369"/>
      <c r="U14" s="369"/>
      <c r="V14" s="369"/>
      <c r="W14" s="369"/>
      <c r="X14" s="369"/>
      <c r="Y14" s="369"/>
      <c r="Z14" s="369"/>
      <c r="AA14" s="369"/>
      <c r="AB14" s="369"/>
      <c r="AC14" s="369"/>
      <c r="AD14" s="369"/>
      <c r="AE14" s="369"/>
      <c r="AF14" s="369"/>
      <c r="AG14" s="369"/>
      <c r="AH14" s="369"/>
      <c r="AI14" s="369"/>
      <c r="AJ14" s="369"/>
      <c r="AK14" s="369"/>
      <c r="AL14" s="369"/>
      <c r="AM14" s="369"/>
      <c r="AN14" s="369"/>
      <c r="AO14" s="369"/>
      <c r="AP14" s="369"/>
      <c r="AQ14" s="369"/>
      <c r="AR14" s="369"/>
      <c r="AS14" s="369"/>
      <c r="AT14" s="369"/>
      <c r="AU14" s="369"/>
      <c r="AV14" s="369"/>
      <c r="AW14" s="369"/>
      <c r="AX14" s="369"/>
      <c r="AY14" s="369"/>
      <c r="AZ14" s="369"/>
      <c r="BA14" s="369"/>
      <c r="BB14" s="369"/>
      <c r="BC14" s="369"/>
      <c r="BD14" s="369"/>
      <c r="BE14" s="369"/>
      <c r="BF14" s="369"/>
      <c r="BG14" s="369"/>
      <c r="BH14" s="369"/>
      <c r="BI14" s="369"/>
      <c r="BJ14" s="369"/>
      <c r="BK14" s="369"/>
      <c r="BL14" s="369"/>
      <c r="BM14" s="369"/>
      <c r="BN14" s="369"/>
      <c r="BO14" s="369"/>
      <c r="BP14" s="369"/>
      <c r="BQ14" s="369"/>
      <c r="BR14" s="369"/>
      <c r="BS14" s="369"/>
      <c r="BT14" s="369"/>
      <c r="BU14" s="369"/>
      <c r="BV14" s="369"/>
      <c r="BW14" s="369"/>
      <c r="BX14" s="369"/>
      <c r="BY14" s="369"/>
      <c r="BZ14" s="369"/>
      <c r="CA14" s="369"/>
      <c r="CB14" s="369"/>
      <c r="CC14" s="369"/>
      <c r="CD14" s="369"/>
      <c r="CE14" s="369"/>
      <c r="CF14" s="369"/>
      <c r="CG14" s="369"/>
      <c r="CH14" s="369"/>
      <c r="CI14" s="369"/>
      <c r="CJ14" s="369"/>
      <c r="CK14" s="369"/>
      <c r="CL14" s="369"/>
      <c r="CM14" s="369"/>
      <c r="CN14" s="369"/>
      <c r="CO14" s="369"/>
      <c r="CP14" s="369"/>
      <c r="CQ14" s="369"/>
      <c r="CR14" s="369"/>
      <c r="CS14" s="369"/>
      <c r="CT14" s="369"/>
    </row>
    <row r="15" spans="1:98" ht="15" customHeight="1">
      <c r="A15" s="907"/>
      <c r="B15" s="454">
        <f t="shared" si="3"/>
        <v>46241</v>
      </c>
      <c r="C15" s="546" t="s">
        <v>265</v>
      </c>
      <c r="D15" s="426">
        <f t="shared" ref="D15:D16" si="4">SUM(E15:R15)</f>
        <v>0</v>
      </c>
      <c r="E15" s="498">
        <v>0</v>
      </c>
      <c r="F15" s="498">
        <v>0</v>
      </c>
      <c r="G15" s="498">
        <v>0</v>
      </c>
      <c r="H15" s="498">
        <v>0</v>
      </c>
      <c r="I15" s="498">
        <v>0</v>
      </c>
      <c r="J15" s="498">
        <v>0</v>
      </c>
      <c r="K15" s="498">
        <v>0</v>
      </c>
      <c r="L15" s="498">
        <v>0</v>
      </c>
      <c r="M15" s="498">
        <v>0</v>
      </c>
      <c r="N15" s="498">
        <v>0</v>
      </c>
      <c r="O15" s="498">
        <v>0</v>
      </c>
      <c r="P15" s="498">
        <v>0</v>
      </c>
      <c r="Q15" s="498">
        <v>0</v>
      </c>
      <c r="R15" s="499">
        <v>0</v>
      </c>
      <c r="S15" s="369"/>
      <c r="T15" s="369"/>
      <c r="U15" s="369"/>
      <c r="V15" s="369"/>
      <c r="W15" s="369"/>
      <c r="X15" s="369"/>
      <c r="Y15" s="369"/>
      <c r="Z15" s="369"/>
      <c r="AA15" s="369"/>
      <c r="AB15" s="369"/>
      <c r="AC15" s="369"/>
      <c r="AD15" s="369"/>
      <c r="AE15" s="369"/>
      <c r="AF15" s="369"/>
      <c r="AG15" s="369"/>
      <c r="AH15" s="369"/>
      <c r="AI15" s="369"/>
      <c r="AJ15" s="369"/>
      <c r="AK15" s="369"/>
      <c r="AL15" s="369"/>
      <c r="AM15" s="369"/>
      <c r="AN15" s="369"/>
      <c r="AO15" s="369"/>
      <c r="AP15" s="369"/>
      <c r="AQ15" s="369"/>
      <c r="AR15" s="369"/>
      <c r="AS15" s="369"/>
      <c r="AT15" s="369"/>
      <c r="AU15" s="369"/>
      <c r="AV15" s="369"/>
      <c r="AW15" s="369"/>
      <c r="AX15" s="369"/>
      <c r="AY15" s="369"/>
      <c r="AZ15" s="369"/>
      <c r="BA15" s="369"/>
      <c r="BB15" s="369"/>
      <c r="BC15" s="369"/>
      <c r="BD15" s="369"/>
      <c r="BE15" s="369"/>
      <c r="BF15" s="369"/>
      <c r="BG15" s="369"/>
      <c r="BH15" s="369"/>
      <c r="BI15" s="369"/>
      <c r="BJ15" s="369"/>
      <c r="BK15" s="369"/>
      <c r="BL15" s="369"/>
      <c r="BM15" s="369"/>
      <c r="BN15" s="369"/>
      <c r="BO15" s="369"/>
      <c r="BP15" s="369"/>
      <c r="BQ15" s="369"/>
      <c r="BR15" s="369"/>
      <c r="BS15" s="369"/>
      <c r="BT15" s="369"/>
      <c r="BU15" s="369"/>
      <c r="BV15" s="369"/>
      <c r="BW15" s="369"/>
      <c r="BX15" s="369"/>
      <c r="BY15" s="369"/>
      <c r="BZ15" s="369"/>
      <c r="CA15" s="369"/>
      <c r="CB15" s="369"/>
      <c r="CC15" s="369"/>
      <c r="CD15" s="369"/>
      <c r="CE15" s="369"/>
      <c r="CF15" s="369"/>
      <c r="CG15" s="369"/>
      <c r="CH15" s="369"/>
      <c r="CI15" s="369"/>
      <c r="CJ15" s="369"/>
      <c r="CK15" s="369"/>
      <c r="CL15" s="369"/>
      <c r="CM15" s="369"/>
      <c r="CN15" s="369"/>
      <c r="CO15" s="369"/>
      <c r="CP15" s="369"/>
      <c r="CQ15" s="369"/>
      <c r="CR15" s="369"/>
      <c r="CS15" s="369"/>
      <c r="CT15" s="369"/>
    </row>
    <row r="16" spans="1:98" ht="15" customHeight="1">
      <c r="A16" s="907"/>
      <c r="B16" s="454">
        <f t="shared" si="3"/>
        <v>46242</v>
      </c>
      <c r="C16" s="546" t="s">
        <v>259</v>
      </c>
      <c r="D16" s="426">
        <f t="shared" si="4"/>
        <v>0</v>
      </c>
      <c r="E16" s="498">
        <v>0</v>
      </c>
      <c r="F16" s="498">
        <v>0</v>
      </c>
      <c r="G16" s="498">
        <v>0</v>
      </c>
      <c r="H16" s="498">
        <v>0</v>
      </c>
      <c r="I16" s="498">
        <v>0</v>
      </c>
      <c r="J16" s="498">
        <v>0</v>
      </c>
      <c r="K16" s="498">
        <v>0</v>
      </c>
      <c r="L16" s="498">
        <v>0</v>
      </c>
      <c r="M16" s="498">
        <v>0</v>
      </c>
      <c r="N16" s="498">
        <v>0</v>
      </c>
      <c r="O16" s="498">
        <v>0</v>
      </c>
      <c r="P16" s="498">
        <v>0</v>
      </c>
      <c r="Q16" s="498">
        <v>0</v>
      </c>
      <c r="R16" s="499">
        <v>0</v>
      </c>
      <c r="S16" s="369"/>
      <c r="T16" s="369"/>
      <c r="U16" s="369"/>
      <c r="V16" s="369"/>
      <c r="W16" s="369"/>
      <c r="X16" s="369"/>
      <c r="Y16" s="369"/>
      <c r="Z16" s="369"/>
      <c r="AA16" s="369"/>
      <c r="AB16" s="369"/>
      <c r="AC16" s="369"/>
      <c r="AD16" s="369"/>
      <c r="AE16" s="369"/>
      <c r="AF16" s="369"/>
      <c r="AG16" s="369"/>
      <c r="AH16" s="369"/>
      <c r="AI16" s="369"/>
      <c r="AJ16" s="369"/>
      <c r="AK16" s="369"/>
      <c r="AL16" s="369"/>
      <c r="AM16" s="369"/>
      <c r="AN16" s="369"/>
      <c r="AO16" s="369"/>
      <c r="AP16" s="369"/>
      <c r="AQ16" s="369"/>
      <c r="AR16" s="369"/>
      <c r="AS16" s="369"/>
      <c r="AT16" s="369"/>
      <c r="AU16" s="369"/>
      <c r="AV16" s="369"/>
      <c r="AW16" s="369"/>
      <c r="AX16" s="369"/>
      <c r="AY16" s="369"/>
      <c r="AZ16" s="369"/>
      <c r="BA16" s="369"/>
      <c r="BB16" s="369"/>
      <c r="BC16" s="369"/>
      <c r="BD16" s="369"/>
      <c r="BE16" s="369"/>
      <c r="BF16" s="369"/>
      <c r="BG16" s="369"/>
      <c r="BH16" s="369"/>
      <c r="BI16" s="369"/>
      <c r="BJ16" s="369"/>
      <c r="BK16" s="369"/>
      <c r="BL16" s="369"/>
      <c r="BM16" s="369"/>
      <c r="BN16" s="369"/>
      <c r="BO16" s="369"/>
      <c r="BP16" s="369"/>
      <c r="BQ16" s="369"/>
      <c r="BR16" s="369"/>
      <c r="BS16" s="369"/>
      <c r="BT16" s="369"/>
      <c r="BU16" s="369"/>
      <c r="BV16" s="369"/>
      <c r="BW16" s="369"/>
      <c r="BX16" s="369"/>
      <c r="BY16" s="369"/>
      <c r="BZ16" s="369"/>
      <c r="CA16" s="369"/>
      <c r="CB16" s="369"/>
      <c r="CC16" s="369"/>
      <c r="CD16" s="369"/>
      <c r="CE16" s="369"/>
      <c r="CF16" s="369"/>
      <c r="CG16" s="369"/>
      <c r="CH16" s="369"/>
      <c r="CI16" s="369"/>
      <c r="CJ16" s="369"/>
      <c r="CK16" s="369"/>
      <c r="CL16" s="369"/>
      <c r="CM16" s="369"/>
      <c r="CN16" s="369"/>
      <c r="CO16" s="369"/>
      <c r="CP16" s="369"/>
      <c r="CQ16" s="369"/>
      <c r="CR16" s="369"/>
      <c r="CS16" s="369"/>
      <c r="CT16" s="369"/>
    </row>
    <row r="17" spans="1:98" ht="15" customHeight="1">
      <c r="A17" s="907"/>
      <c r="B17" s="455" t="s">
        <v>18</v>
      </c>
      <c r="C17" s="487"/>
      <c r="D17" s="429">
        <f t="shared" ref="D17:R17" si="5">SUM(D10:D16)</f>
        <v>0</v>
      </c>
      <c r="E17" s="429">
        <f t="shared" si="5"/>
        <v>0</v>
      </c>
      <c r="F17" s="429">
        <f t="shared" si="5"/>
        <v>0</v>
      </c>
      <c r="G17" s="429">
        <f t="shared" si="5"/>
        <v>0</v>
      </c>
      <c r="H17" s="429">
        <f t="shared" si="5"/>
        <v>0</v>
      </c>
      <c r="I17" s="429">
        <f t="shared" si="5"/>
        <v>0</v>
      </c>
      <c r="J17" s="429">
        <f t="shared" si="5"/>
        <v>0</v>
      </c>
      <c r="K17" s="429">
        <f t="shared" si="5"/>
        <v>0</v>
      </c>
      <c r="L17" s="429">
        <f t="shared" si="5"/>
        <v>0</v>
      </c>
      <c r="M17" s="429">
        <f t="shared" si="5"/>
        <v>0</v>
      </c>
      <c r="N17" s="429">
        <f t="shared" si="5"/>
        <v>0</v>
      </c>
      <c r="O17" s="429">
        <f t="shared" si="5"/>
        <v>0</v>
      </c>
      <c r="P17" s="429">
        <f t="shared" si="5"/>
        <v>0</v>
      </c>
      <c r="Q17" s="429">
        <f t="shared" si="5"/>
        <v>0</v>
      </c>
      <c r="R17" s="429">
        <f t="shared" si="5"/>
        <v>0</v>
      </c>
      <c r="S17" s="369"/>
      <c r="T17" s="369"/>
      <c r="U17" s="369"/>
      <c r="V17" s="369"/>
      <c r="W17" s="369"/>
      <c r="X17" s="369"/>
      <c r="Y17" s="369"/>
      <c r="Z17" s="369"/>
      <c r="AA17" s="369"/>
      <c r="AB17" s="369"/>
      <c r="AC17" s="369"/>
      <c r="AD17" s="369"/>
      <c r="AE17" s="369"/>
      <c r="AF17" s="369"/>
      <c r="AG17" s="369"/>
      <c r="AH17" s="369"/>
      <c r="AI17" s="369"/>
      <c r="AJ17" s="369"/>
      <c r="AK17" s="369"/>
      <c r="AL17" s="369"/>
      <c r="AM17" s="369"/>
      <c r="AN17" s="369"/>
      <c r="AO17" s="369"/>
      <c r="AP17" s="369"/>
      <c r="AQ17" s="369"/>
      <c r="AR17" s="369"/>
      <c r="AS17" s="369"/>
      <c r="AT17" s="369"/>
      <c r="AU17" s="369"/>
      <c r="AV17" s="369"/>
      <c r="AW17" s="369"/>
      <c r="AX17" s="369"/>
      <c r="AY17" s="369"/>
      <c r="AZ17" s="369"/>
      <c r="BA17" s="369"/>
      <c r="BB17" s="369"/>
      <c r="BC17" s="369"/>
      <c r="BD17" s="369"/>
      <c r="BE17" s="369"/>
      <c r="BF17" s="369"/>
      <c r="BG17" s="369"/>
      <c r="BH17" s="369"/>
      <c r="BI17" s="369"/>
      <c r="BJ17" s="369"/>
      <c r="BK17" s="369"/>
      <c r="BL17" s="369"/>
      <c r="BM17" s="369"/>
      <c r="BN17" s="369"/>
      <c r="BO17" s="369"/>
      <c r="BP17" s="369"/>
      <c r="BQ17" s="369"/>
      <c r="BR17" s="369"/>
      <c r="BS17" s="369"/>
      <c r="BT17" s="369"/>
      <c r="BU17" s="369"/>
      <c r="BV17" s="369"/>
      <c r="BW17" s="369"/>
      <c r="BX17" s="369"/>
      <c r="BY17" s="369"/>
      <c r="BZ17" s="369"/>
      <c r="CA17" s="369"/>
      <c r="CB17" s="369"/>
      <c r="CC17" s="369"/>
      <c r="CD17" s="369"/>
      <c r="CE17" s="369"/>
      <c r="CF17" s="369"/>
      <c r="CG17" s="369"/>
      <c r="CH17" s="369"/>
      <c r="CI17" s="369"/>
      <c r="CJ17" s="369"/>
      <c r="CK17" s="369"/>
      <c r="CL17" s="369"/>
      <c r="CM17" s="369"/>
      <c r="CN17" s="369"/>
      <c r="CO17" s="369"/>
      <c r="CP17" s="369"/>
      <c r="CQ17" s="369"/>
      <c r="CR17" s="369"/>
      <c r="CS17" s="369"/>
      <c r="CT17" s="369"/>
    </row>
    <row r="18" spans="1:98" s="393" customFormat="1" ht="15" customHeight="1">
      <c r="A18" s="539"/>
      <c r="B18" s="454"/>
      <c r="C18" s="404"/>
      <c r="D18" s="484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96"/>
    </row>
    <row r="19" spans="1:98" s="393" customFormat="1" ht="15" customHeight="1">
      <c r="A19" s="906">
        <f>WEEKNUM(B24)</f>
        <v>33</v>
      </c>
      <c r="B19" s="451">
        <f>B16+1</f>
        <v>46243</v>
      </c>
      <c r="C19" s="487" t="s">
        <v>260</v>
      </c>
      <c r="D19" s="488">
        <f t="shared" ref="D19:D22" si="6">SUM(E19:R19)</f>
        <v>0</v>
      </c>
      <c r="E19" s="489">
        <v>0</v>
      </c>
      <c r="F19" s="489">
        <v>0</v>
      </c>
      <c r="G19" s="489">
        <v>0</v>
      </c>
      <c r="H19" s="489">
        <v>0</v>
      </c>
      <c r="I19" s="489">
        <v>0</v>
      </c>
      <c r="J19" s="489">
        <v>0</v>
      </c>
      <c r="K19" s="489">
        <v>0</v>
      </c>
      <c r="L19" s="489">
        <v>0</v>
      </c>
      <c r="M19" s="489">
        <v>0</v>
      </c>
      <c r="N19" s="489">
        <v>0</v>
      </c>
      <c r="O19" s="489">
        <v>0</v>
      </c>
      <c r="P19" s="489">
        <v>0</v>
      </c>
      <c r="Q19" s="489">
        <v>0</v>
      </c>
      <c r="R19" s="496">
        <v>0</v>
      </c>
    </row>
    <row r="20" spans="1:98" ht="15" customHeight="1">
      <c r="A20" s="907"/>
      <c r="B20" s="451">
        <f t="shared" ref="B20:B25" si="7">B19+1</f>
        <v>46244</v>
      </c>
      <c r="C20" s="487" t="s">
        <v>261</v>
      </c>
      <c r="D20" s="488">
        <f t="shared" si="6"/>
        <v>0</v>
      </c>
      <c r="E20" s="489">
        <v>0</v>
      </c>
      <c r="F20" s="489">
        <v>0</v>
      </c>
      <c r="G20" s="489">
        <v>0</v>
      </c>
      <c r="H20" s="489">
        <v>0</v>
      </c>
      <c r="I20" s="489">
        <v>0</v>
      </c>
      <c r="J20" s="489">
        <v>0</v>
      </c>
      <c r="K20" s="489">
        <v>0</v>
      </c>
      <c r="L20" s="489">
        <v>0</v>
      </c>
      <c r="M20" s="489">
        <v>0</v>
      </c>
      <c r="N20" s="489">
        <v>0</v>
      </c>
      <c r="O20" s="489">
        <v>0</v>
      </c>
      <c r="P20" s="489">
        <v>0</v>
      </c>
      <c r="Q20" s="489">
        <v>0</v>
      </c>
      <c r="R20" s="496">
        <v>0</v>
      </c>
      <c r="S20" s="369"/>
      <c r="T20" s="369"/>
      <c r="U20" s="369"/>
      <c r="V20" s="369"/>
      <c r="W20" s="369"/>
      <c r="X20" s="369"/>
      <c r="Y20" s="369"/>
      <c r="Z20" s="369"/>
      <c r="AA20" s="369"/>
      <c r="AB20" s="369"/>
      <c r="AC20" s="369"/>
      <c r="AD20" s="369"/>
      <c r="AE20" s="369"/>
      <c r="AF20" s="369"/>
      <c r="AG20" s="369"/>
      <c r="AH20" s="369"/>
      <c r="AI20" s="369"/>
      <c r="AJ20" s="369"/>
      <c r="AK20" s="369"/>
      <c r="AL20" s="369"/>
      <c r="AM20" s="369"/>
      <c r="AN20" s="369"/>
      <c r="AO20" s="369"/>
      <c r="AP20" s="369"/>
      <c r="AQ20" s="369"/>
      <c r="AR20" s="369"/>
      <c r="AS20" s="369"/>
      <c r="AT20" s="369"/>
      <c r="AU20" s="369"/>
      <c r="AV20" s="369"/>
      <c r="AW20" s="369"/>
      <c r="AX20" s="369"/>
      <c r="AY20" s="369"/>
      <c r="AZ20" s="369"/>
      <c r="BA20" s="369"/>
      <c r="BB20" s="369"/>
      <c r="BC20" s="369"/>
      <c r="BD20" s="369"/>
      <c r="BE20" s="369"/>
      <c r="BF20" s="369"/>
      <c r="BG20" s="369"/>
      <c r="BH20" s="369"/>
      <c r="BI20" s="369"/>
      <c r="BJ20" s="369"/>
      <c r="BK20" s="369"/>
      <c r="BL20" s="369"/>
      <c r="BM20" s="369"/>
      <c r="BN20" s="369"/>
      <c r="BO20" s="369"/>
      <c r="BP20" s="369"/>
      <c r="BQ20" s="369"/>
      <c r="BR20" s="369"/>
      <c r="BS20" s="369"/>
      <c r="BT20" s="369"/>
      <c r="BU20" s="369"/>
      <c r="BV20" s="369"/>
      <c r="BW20" s="369"/>
      <c r="BX20" s="369"/>
      <c r="BY20" s="369"/>
      <c r="BZ20" s="369"/>
      <c r="CA20" s="369"/>
      <c r="CB20" s="369"/>
      <c r="CC20" s="369"/>
      <c r="CD20" s="369"/>
      <c r="CE20" s="369"/>
      <c r="CF20" s="369"/>
      <c r="CG20" s="369"/>
      <c r="CH20" s="369"/>
      <c r="CI20" s="369"/>
      <c r="CJ20" s="369"/>
      <c r="CK20" s="369"/>
      <c r="CL20" s="369"/>
      <c r="CM20" s="369"/>
      <c r="CN20" s="369"/>
      <c r="CO20" s="369"/>
      <c r="CP20" s="369"/>
      <c r="CQ20" s="369"/>
      <c r="CR20" s="369"/>
      <c r="CS20" s="369"/>
      <c r="CT20" s="369"/>
    </row>
    <row r="21" spans="1:98" ht="15" customHeight="1">
      <c r="A21" s="907"/>
      <c r="B21" s="451">
        <f t="shared" si="7"/>
        <v>46245</v>
      </c>
      <c r="C21" s="487" t="s">
        <v>262</v>
      </c>
      <c r="D21" s="488">
        <f t="shared" si="6"/>
        <v>0</v>
      </c>
      <c r="E21" s="489">
        <v>0</v>
      </c>
      <c r="F21" s="489">
        <v>0</v>
      </c>
      <c r="G21" s="489">
        <v>0</v>
      </c>
      <c r="H21" s="489">
        <v>0</v>
      </c>
      <c r="I21" s="489">
        <v>0</v>
      </c>
      <c r="J21" s="489">
        <v>0</v>
      </c>
      <c r="K21" s="489">
        <v>0</v>
      </c>
      <c r="L21" s="489">
        <v>0</v>
      </c>
      <c r="M21" s="489">
        <v>0</v>
      </c>
      <c r="N21" s="489">
        <v>0</v>
      </c>
      <c r="O21" s="489">
        <v>0</v>
      </c>
      <c r="P21" s="489">
        <v>0</v>
      </c>
      <c r="Q21" s="489">
        <v>0</v>
      </c>
      <c r="R21" s="496">
        <v>0</v>
      </c>
      <c r="S21" s="369"/>
      <c r="T21" s="369"/>
      <c r="U21" s="369"/>
      <c r="V21" s="369"/>
      <c r="W21" s="369"/>
      <c r="X21" s="369"/>
      <c r="Y21" s="369"/>
      <c r="Z21" s="369"/>
      <c r="AA21" s="369"/>
      <c r="AB21" s="369"/>
      <c r="AC21" s="369"/>
      <c r="AD21" s="369"/>
      <c r="AE21" s="369"/>
      <c r="AF21" s="369"/>
      <c r="AG21" s="369"/>
      <c r="AH21" s="369"/>
      <c r="AI21" s="369"/>
      <c r="AJ21" s="369"/>
      <c r="AK21" s="369"/>
      <c r="AL21" s="369"/>
      <c r="AM21" s="369"/>
      <c r="AN21" s="369"/>
      <c r="AO21" s="369"/>
      <c r="AP21" s="369"/>
      <c r="AQ21" s="369"/>
      <c r="AR21" s="369"/>
      <c r="AS21" s="369"/>
      <c r="AT21" s="369"/>
      <c r="AU21" s="369"/>
      <c r="AV21" s="369"/>
      <c r="AW21" s="369"/>
      <c r="AX21" s="369"/>
      <c r="AY21" s="369"/>
      <c r="AZ21" s="369"/>
      <c r="BA21" s="369"/>
      <c r="BB21" s="369"/>
      <c r="BC21" s="369"/>
      <c r="BD21" s="369"/>
      <c r="BE21" s="369"/>
      <c r="BF21" s="369"/>
      <c r="BG21" s="369"/>
      <c r="BH21" s="369"/>
      <c r="BI21" s="369"/>
      <c r="BJ21" s="369"/>
      <c r="BK21" s="369"/>
      <c r="BL21" s="369"/>
      <c r="BM21" s="369"/>
      <c r="BN21" s="369"/>
      <c r="BO21" s="369"/>
      <c r="BP21" s="369"/>
      <c r="BQ21" s="369"/>
      <c r="BR21" s="369"/>
      <c r="BS21" s="369"/>
      <c r="BT21" s="369"/>
      <c r="BU21" s="369"/>
      <c r="BV21" s="369"/>
      <c r="BW21" s="369"/>
      <c r="BX21" s="369"/>
      <c r="BY21" s="369"/>
      <c r="BZ21" s="369"/>
      <c r="CA21" s="369"/>
      <c r="CB21" s="369"/>
      <c r="CC21" s="369"/>
      <c r="CD21" s="369"/>
      <c r="CE21" s="369"/>
      <c r="CF21" s="369"/>
      <c r="CG21" s="369"/>
      <c r="CH21" s="369"/>
      <c r="CI21" s="369"/>
      <c r="CJ21" s="369"/>
      <c r="CK21" s="369"/>
      <c r="CL21" s="369"/>
      <c r="CM21" s="369"/>
      <c r="CN21" s="369"/>
      <c r="CO21" s="369"/>
      <c r="CP21" s="369"/>
      <c r="CQ21" s="369"/>
      <c r="CR21" s="369"/>
      <c r="CS21" s="369"/>
      <c r="CT21" s="369"/>
    </row>
    <row r="22" spans="1:98" ht="15" customHeight="1">
      <c r="A22" s="907"/>
      <c r="B22" s="451">
        <f t="shared" si="7"/>
        <v>46246</v>
      </c>
      <c r="C22" s="487" t="s">
        <v>263</v>
      </c>
      <c r="D22" s="488">
        <f t="shared" si="6"/>
        <v>0</v>
      </c>
      <c r="E22" s="489">
        <v>0</v>
      </c>
      <c r="F22" s="489">
        <v>0</v>
      </c>
      <c r="G22" s="489">
        <v>0</v>
      </c>
      <c r="H22" s="489">
        <v>0</v>
      </c>
      <c r="I22" s="489">
        <v>0</v>
      </c>
      <c r="J22" s="489">
        <v>0</v>
      </c>
      <c r="K22" s="489">
        <v>0</v>
      </c>
      <c r="L22" s="489">
        <v>0</v>
      </c>
      <c r="M22" s="489">
        <v>0</v>
      </c>
      <c r="N22" s="489">
        <v>0</v>
      </c>
      <c r="O22" s="489">
        <v>0</v>
      </c>
      <c r="P22" s="489">
        <v>0</v>
      </c>
      <c r="Q22" s="489">
        <v>0</v>
      </c>
      <c r="R22" s="496">
        <v>0</v>
      </c>
      <c r="S22" s="369"/>
      <c r="T22" s="369"/>
      <c r="U22" s="369"/>
      <c r="V22" s="369"/>
      <c r="W22" s="369"/>
      <c r="X22" s="369"/>
      <c r="Y22" s="369"/>
      <c r="Z22" s="369"/>
      <c r="AA22" s="369"/>
      <c r="AB22" s="369"/>
      <c r="AC22" s="369"/>
      <c r="AD22" s="369"/>
      <c r="AE22" s="369"/>
      <c r="AF22" s="369"/>
      <c r="AG22" s="369"/>
      <c r="AH22" s="369"/>
      <c r="AI22" s="369"/>
      <c r="AJ22" s="369"/>
      <c r="AK22" s="369"/>
      <c r="AL22" s="369"/>
      <c r="AM22" s="369"/>
      <c r="AN22" s="369"/>
      <c r="AO22" s="369"/>
      <c r="AP22" s="369"/>
      <c r="AQ22" s="369"/>
      <c r="AR22" s="369"/>
      <c r="AS22" s="369"/>
      <c r="AT22" s="369"/>
      <c r="AU22" s="369"/>
      <c r="AV22" s="369"/>
      <c r="AW22" s="369"/>
      <c r="AX22" s="369"/>
      <c r="AY22" s="369"/>
      <c r="AZ22" s="369"/>
      <c r="BA22" s="369"/>
      <c r="BB22" s="369"/>
      <c r="BC22" s="369"/>
      <c r="BD22" s="369"/>
      <c r="BE22" s="369"/>
      <c r="BF22" s="369"/>
      <c r="BG22" s="369"/>
      <c r="BH22" s="369"/>
      <c r="BI22" s="369"/>
      <c r="BJ22" s="369"/>
      <c r="BK22" s="369"/>
      <c r="BL22" s="369"/>
      <c r="BM22" s="369"/>
      <c r="BN22" s="369"/>
      <c r="BO22" s="369"/>
      <c r="BP22" s="369"/>
      <c r="BQ22" s="369"/>
      <c r="BR22" s="369"/>
      <c r="BS22" s="369"/>
      <c r="BT22" s="369"/>
      <c r="BU22" s="369"/>
      <c r="BV22" s="369"/>
      <c r="BW22" s="369"/>
      <c r="BX22" s="369"/>
      <c r="BY22" s="369"/>
      <c r="BZ22" s="369"/>
      <c r="CA22" s="369"/>
      <c r="CB22" s="369"/>
      <c r="CC22" s="369"/>
      <c r="CD22" s="369"/>
      <c r="CE22" s="369"/>
      <c r="CF22" s="369"/>
      <c r="CG22" s="369"/>
      <c r="CH22" s="369"/>
      <c r="CI22" s="369"/>
      <c r="CJ22" s="369"/>
      <c r="CK22" s="369"/>
      <c r="CL22" s="369"/>
      <c r="CM22" s="369"/>
      <c r="CN22" s="369"/>
      <c r="CO22" s="369"/>
      <c r="CP22" s="369"/>
      <c r="CQ22" s="369"/>
      <c r="CR22" s="369"/>
      <c r="CS22" s="369"/>
      <c r="CT22" s="369"/>
    </row>
    <row r="23" spans="1:98" ht="15" customHeight="1">
      <c r="A23" s="907"/>
      <c r="B23" s="451">
        <f t="shared" si="7"/>
        <v>46247</v>
      </c>
      <c r="C23" s="487" t="s">
        <v>264</v>
      </c>
      <c r="D23" s="488">
        <f>SUM(E23:R23)</f>
        <v>0</v>
      </c>
      <c r="E23" s="489">
        <v>0</v>
      </c>
      <c r="F23" s="489">
        <v>0</v>
      </c>
      <c r="G23" s="489">
        <v>0</v>
      </c>
      <c r="H23" s="489">
        <v>0</v>
      </c>
      <c r="I23" s="489">
        <v>0</v>
      </c>
      <c r="J23" s="489">
        <v>0</v>
      </c>
      <c r="K23" s="489">
        <v>0</v>
      </c>
      <c r="L23" s="489">
        <v>0</v>
      </c>
      <c r="M23" s="489">
        <v>0</v>
      </c>
      <c r="N23" s="489">
        <v>0</v>
      </c>
      <c r="O23" s="489">
        <v>0</v>
      </c>
      <c r="P23" s="489">
        <v>0</v>
      </c>
      <c r="Q23" s="489">
        <v>0</v>
      </c>
      <c r="R23" s="496">
        <v>0</v>
      </c>
      <c r="S23" s="369"/>
      <c r="T23" s="369"/>
      <c r="U23" s="369"/>
      <c r="V23" s="369"/>
      <c r="W23" s="369"/>
      <c r="X23" s="369"/>
      <c r="Y23" s="369"/>
      <c r="Z23" s="369"/>
      <c r="AA23" s="369"/>
      <c r="AB23" s="369"/>
      <c r="AC23" s="369"/>
      <c r="AD23" s="369"/>
      <c r="AE23" s="369"/>
      <c r="AF23" s="369"/>
      <c r="AG23" s="369"/>
      <c r="AH23" s="369"/>
      <c r="AI23" s="369"/>
      <c r="AJ23" s="369"/>
      <c r="AK23" s="369"/>
      <c r="AL23" s="369"/>
      <c r="AM23" s="369"/>
      <c r="AN23" s="369"/>
      <c r="AO23" s="369"/>
      <c r="AP23" s="369"/>
      <c r="AQ23" s="369"/>
      <c r="AR23" s="369"/>
      <c r="AS23" s="369"/>
      <c r="AT23" s="369"/>
      <c r="AU23" s="369"/>
      <c r="AV23" s="369"/>
      <c r="AW23" s="369"/>
      <c r="AX23" s="369"/>
      <c r="AY23" s="369"/>
      <c r="AZ23" s="369"/>
      <c r="BA23" s="369"/>
      <c r="BB23" s="369"/>
      <c r="BC23" s="369"/>
      <c r="BD23" s="369"/>
      <c r="BE23" s="369"/>
      <c r="BF23" s="369"/>
      <c r="BG23" s="369"/>
      <c r="BH23" s="369"/>
      <c r="BI23" s="369"/>
      <c r="BJ23" s="369"/>
      <c r="BK23" s="369"/>
      <c r="BL23" s="369"/>
      <c r="BM23" s="369"/>
      <c r="BN23" s="369"/>
      <c r="BO23" s="369"/>
      <c r="BP23" s="369"/>
      <c r="BQ23" s="369"/>
      <c r="BR23" s="369"/>
      <c r="BS23" s="369"/>
      <c r="BT23" s="369"/>
      <c r="BU23" s="369"/>
      <c r="BV23" s="369"/>
      <c r="BW23" s="369"/>
      <c r="BX23" s="369"/>
      <c r="BY23" s="369"/>
      <c r="BZ23" s="369"/>
      <c r="CA23" s="369"/>
      <c r="CB23" s="369"/>
      <c r="CC23" s="369"/>
      <c r="CD23" s="369"/>
      <c r="CE23" s="369"/>
      <c r="CF23" s="369"/>
      <c r="CG23" s="369"/>
      <c r="CH23" s="369"/>
      <c r="CI23" s="369"/>
      <c r="CJ23" s="369"/>
      <c r="CK23" s="369"/>
      <c r="CL23" s="369"/>
      <c r="CM23" s="369"/>
      <c r="CN23" s="369"/>
      <c r="CO23" s="369"/>
      <c r="CP23" s="369"/>
      <c r="CQ23" s="369"/>
      <c r="CR23" s="369"/>
      <c r="CS23" s="369"/>
      <c r="CT23" s="369"/>
    </row>
    <row r="24" spans="1:98" ht="15" customHeight="1">
      <c r="A24" s="907"/>
      <c r="B24" s="454">
        <f t="shared" si="7"/>
        <v>46248</v>
      </c>
      <c r="C24" s="546" t="s">
        <v>265</v>
      </c>
      <c r="D24" s="426">
        <f t="shared" ref="D24:D25" si="8">SUM(E24:R24)</f>
        <v>0</v>
      </c>
      <c r="E24" s="498">
        <v>0</v>
      </c>
      <c r="F24" s="498">
        <v>0</v>
      </c>
      <c r="G24" s="498">
        <v>0</v>
      </c>
      <c r="H24" s="498">
        <v>0</v>
      </c>
      <c r="I24" s="498">
        <v>0</v>
      </c>
      <c r="J24" s="498">
        <v>0</v>
      </c>
      <c r="K24" s="498">
        <v>0</v>
      </c>
      <c r="L24" s="498">
        <v>0</v>
      </c>
      <c r="M24" s="498">
        <v>0</v>
      </c>
      <c r="N24" s="498">
        <v>0</v>
      </c>
      <c r="O24" s="498">
        <v>0</v>
      </c>
      <c r="P24" s="498">
        <v>0</v>
      </c>
      <c r="Q24" s="498">
        <v>0</v>
      </c>
      <c r="R24" s="499">
        <v>0</v>
      </c>
      <c r="S24" s="369"/>
      <c r="T24" s="369"/>
      <c r="U24" s="369"/>
      <c r="V24" s="369"/>
      <c r="W24" s="369"/>
      <c r="X24" s="369"/>
      <c r="Y24" s="369"/>
      <c r="Z24" s="369"/>
      <c r="AA24" s="369"/>
      <c r="AB24" s="369"/>
      <c r="AC24" s="369"/>
      <c r="AD24" s="369"/>
      <c r="AE24" s="369"/>
      <c r="AF24" s="369"/>
      <c r="AG24" s="369"/>
      <c r="AH24" s="369"/>
      <c r="AI24" s="369"/>
      <c r="AJ24" s="369"/>
      <c r="AK24" s="369"/>
      <c r="AL24" s="369"/>
      <c r="AM24" s="369"/>
      <c r="AN24" s="369"/>
      <c r="AO24" s="369"/>
      <c r="AP24" s="369"/>
      <c r="AQ24" s="369"/>
      <c r="AR24" s="369"/>
      <c r="AS24" s="369"/>
      <c r="AT24" s="369"/>
      <c r="AU24" s="369"/>
      <c r="AV24" s="369"/>
      <c r="AW24" s="369"/>
      <c r="AX24" s="369"/>
      <c r="AY24" s="369"/>
      <c r="AZ24" s="369"/>
      <c r="BA24" s="369"/>
      <c r="BB24" s="369"/>
      <c r="BC24" s="369"/>
      <c r="BD24" s="369"/>
      <c r="BE24" s="369"/>
      <c r="BF24" s="369"/>
      <c r="BG24" s="369"/>
      <c r="BH24" s="369"/>
      <c r="BI24" s="369"/>
      <c r="BJ24" s="369"/>
      <c r="BK24" s="369"/>
      <c r="BL24" s="369"/>
      <c r="BM24" s="369"/>
      <c r="BN24" s="369"/>
      <c r="BO24" s="369"/>
      <c r="BP24" s="369"/>
      <c r="BQ24" s="369"/>
      <c r="BR24" s="369"/>
      <c r="BS24" s="369"/>
      <c r="BT24" s="369"/>
      <c r="BU24" s="369"/>
      <c r="BV24" s="369"/>
      <c r="BW24" s="369"/>
      <c r="BX24" s="369"/>
      <c r="BY24" s="369"/>
      <c r="BZ24" s="369"/>
      <c r="CA24" s="369"/>
      <c r="CB24" s="369"/>
      <c r="CC24" s="369"/>
      <c r="CD24" s="369"/>
      <c r="CE24" s="369"/>
      <c r="CF24" s="369"/>
      <c r="CG24" s="369"/>
      <c r="CH24" s="369"/>
      <c r="CI24" s="369"/>
      <c r="CJ24" s="369"/>
      <c r="CK24" s="369"/>
      <c r="CL24" s="369"/>
      <c r="CM24" s="369"/>
      <c r="CN24" s="369"/>
      <c r="CO24" s="369"/>
      <c r="CP24" s="369"/>
      <c r="CQ24" s="369"/>
      <c r="CR24" s="369"/>
      <c r="CS24" s="369"/>
      <c r="CT24" s="369"/>
    </row>
    <row r="25" spans="1:98" ht="15" customHeight="1">
      <c r="A25" s="907"/>
      <c r="B25" s="454">
        <f t="shared" si="7"/>
        <v>46249</v>
      </c>
      <c r="C25" s="546" t="s">
        <v>259</v>
      </c>
      <c r="D25" s="426">
        <f t="shared" si="8"/>
        <v>0</v>
      </c>
      <c r="E25" s="498">
        <v>0</v>
      </c>
      <c r="F25" s="498">
        <v>0</v>
      </c>
      <c r="G25" s="498">
        <v>0</v>
      </c>
      <c r="H25" s="498">
        <v>0</v>
      </c>
      <c r="I25" s="498">
        <v>0</v>
      </c>
      <c r="J25" s="498">
        <v>0</v>
      </c>
      <c r="K25" s="498">
        <v>0</v>
      </c>
      <c r="L25" s="498">
        <v>0</v>
      </c>
      <c r="M25" s="498">
        <v>0</v>
      </c>
      <c r="N25" s="498">
        <v>0</v>
      </c>
      <c r="O25" s="498">
        <v>0</v>
      </c>
      <c r="P25" s="498">
        <v>0</v>
      </c>
      <c r="Q25" s="498">
        <v>0</v>
      </c>
      <c r="R25" s="499">
        <v>0</v>
      </c>
      <c r="S25" s="369"/>
      <c r="T25" s="369"/>
      <c r="U25" s="369"/>
      <c r="V25" s="369"/>
      <c r="W25" s="369"/>
      <c r="X25" s="369"/>
      <c r="Y25" s="369"/>
      <c r="Z25" s="369"/>
      <c r="AA25" s="369"/>
      <c r="AB25" s="369"/>
      <c r="AC25" s="369"/>
      <c r="AD25" s="369"/>
      <c r="AE25" s="369"/>
      <c r="AF25" s="369"/>
      <c r="AG25" s="369"/>
      <c r="AH25" s="369"/>
      <c r="AI25" s="369"/>
      <c r="AJ25" s="369"/>
      <c r="AK25" s="369"/>
      <c r="AL25" s="369"/>
      <c r="AM25" s="369"/>
      <c r="AN25" s="369"/>
      <c r="AO25" s="369"/>
      <c r="AP25" s="369"/>
      <c r="AQ25" s="369"/>
      <c r="AR25" s="369"/>
      <c r="AS25" s="369"/>
      <c r="AT25" s="369"/>
      <c r="AU25" s="369"/>
      <c r="AV25" s="369"/>
      <c r="AW25" s="369"/>
      <c r="AX25" s="369"/>
      <c r="AY25" s="369"/>
      <c r="AZ25" s="369"/>
      <c r="BA25" s="369"/>
      <c r="BB25" s="369"/>
      <c r="BC25" s="369"/>
      <c r="BD25" s="369"/>
      <c r="BE25" s="369"/>
      <c r="BF25" s="369"/>
      <c r="BG25" s="369"/>
      <c r="BH25" s="369"/>
      <c r="BI25" s="369"/>
      <c r="BJ25" s="369"/>
      <c r="BK25" s="369"/>
      <c r="BL25" s="369"/>
      <c r="BM25" s="369"/>
      <c r="BN25" s="369"/>
      <c r="BO25" s="369"/>
      <c r="BP25" s="369"/>
      <c r="BQ25" s="369"/>
      <c r="BR25" s="369"/>
      <c r="BS25" s="369"/>
      <c r="BT25" s="369"/>
      <c r="BU25" s="369"/>
      <c r="BV25" s="369"/>
      <c r="BW25" s="369"/>
      <c r="BX25" s="369"/>
      <c r="BY25" s="369"/>
      <c r="BZ25" s="369"/>
      <c r="CA25" s="369"/>
      <c r="CB25" s="369"/>
      <c r="CC25" s="369"/>
      <c r="CD25" s="369"/>
      <c r="CE25" s="369"/>
      <c r="CF25" s="369"/>
      <c r="CG25" s="369"/>
      <c r="CH25" s="369"/>
      <c r="CI25" s="369"/>
      <c r="CJ25" s="369"/>
      <c r="CK25" s="369"/>
      <c r="CL25" s="369"/>
      <c r="CM25" s="369"/>
      <c r="CN25" s="369"/>
      <c r="CO25" s="369"/>
      <c r="CP25" s="369"/>
      <c r="CQ25" s="369"/>
      <c r="CR25" s="369"/>
      <c r="CS25" s="369"/>
      <c r="CT25" s="369"/>
    </row>
    <row r="26" spans="1:98" ht="15" customHeight="1">
      <c r="A26" s="908"/>
      <c r="B26" s="455" t="s">
        <v>18</v>
      </c>
      <c r="C26" s="487"/>
      <c r="D26" s="429">
        <f t="shared" ref="D26:R26" si="9">SUM(D19:D25)</f>
        <v>0</v>
      </c>
      <c r="E26" s="429">
        <f t="shared" si="9"/>
        <v>0</v>
      </c>
      <c r="F26" s="429">
        <f t="shared" si="9"/>
        <v>0</v>
      </c>
      <c r="G26" s="429">
        <f t="shared" si="9"/>
        <v>0</v>
      </c>
      <c r="H26" s="429">
        <f t="shared" si="9"/>
        <v>0</v>
      </c>
      <c r="I26" s="429">
        <f t="shared" si="9"/>
        <v>0</v>
      </c>
      <c r="J26" s="429">
        <f t="shared" si="9"/>
        <v>0</v>
      </c>
      <c r="K26" s="429">
        <f t="shared" si="9"/>
        <v>0</v>
      </c>
      <c r="L26" s="429">
        <f t="shared" si="9"/>
        <v>0</v>
      </c>
      <c r="M26" s="429">
        <f t="shared" si="9"/>
        <v>0</v>
      </c>
      <c r="N26" s="429">
        <f t="shared" si="9"/>
        <v>0</v>
      </c>
      <c r="O26" s="429">
        <f t="shared" si="9"/>
        <v>0</v>
      </c>
      <c r="P26" s="429">
        <f t="shared" si="9"/>
        <v>0</v>
      </c>
      <c r="Q26" s="429">
        <f t="shared" si="9"/>
        <v>0</v>
      </c>
      <c r="R26" s="429">
        <f t="shared" si="9"/>
        <v>0</v>
      </c>
      <c r="S26" s="369"/>
      <c r="T26" s="369"/>
      <c r="U26" s="369"/>
      <c r="V26" s="369"/>
      <c r="W26" s="369"/>
      <c r="X26" s="369"/>
      <c r="Y26" s="369"/>
      <c r="Z26" s="369"/>
      <c r="AA26" s="369"/>
      <c r="AB26" s="369"/>
      <c r="AC26" s="369"/>
      <c r="AD26" s="369"/>
      <c r="AE26" s="369"/>
      <c r="AF26" s="369"/>
      <c r="AG26" s="369"/>
      <c r="AH26" s="369"/>
      <c r="AI26" s="369"/>
      <c r="AJ26" s="369"/>
      <c r="AK26" s="369"/>
      <c r="AL26" s="369"/>
      <c r="AM26" s="369"/>
      <c r="AN26" s="369"/>
      <c r="AO26" s="369"/>
      <c r="AP26" s="369"/>
      <c r="AQ26" s="369"/>
      <c r="AR26" s="369"/>
      <c r="AS26" s="369"/>
      <c r="AT26" s="369"/>
      <c r="AU26" s="369"/>
      <c r="AV26" s="369"/>
      <c r="AW26" s="369"/>
      <c r="AX26" s="369"/>
      <c r="AY26" s="369"/>
      <c r="AZ26" s="369"/>
      <c r="BA26" s="369"/>
      <c r="BB26" s="369"/>
      <c r="BC26" s="369"/>
      <c r="BD26" s="369"/>
      <c r="BE26" s="369"/>
      <c r="BF26" s="369"/>
      <c r="BG26" s="369"/>
      <c r="BH26" s="369"/>
      <c r="BI26" s="369"/>
      <c r="BJ26" s="369"/>
      <c r="BK26" s="369"/>
      <c r="BL26" s="369"/>
      <c r="BM26" s="369"/>
      <c r="BN26" s="369"/>
      <c r="BO26" s="369"/>
      <c r="BP26" s="369"/>
      <c r="BQ26" s="369"/>
      <c r="BR26" s="369"/>
      <c r="BS26" s="369"/>
      <c r="BT26" s="369"/>
      <c r="BU26" s="369"/>
      <c r="BV26" s="369"/>
      <c r="BW26" s="369"/>
      <c r="BX26" s="369"/>
      <c r="BY26" s="369"/>
      <c r="BZ26" s="369"/>
      <c r="CA26" s="369"/>
      <c r="CB26" s="369"/>
      <c r="CC26" s="369"/>
      <c r="CD26" s="369"/>
      <c r="CE26" s="369"/>
      <c r="CF26" s="369"/>
      <c r="CG26" s="369"/>
      <c r="CH26" s="369"/>
      <c r="CI26" s="369"/>
      <c r="CJ26" s="369"/>
      <c r="CK26" s="369"/>
      <c r="CL26" s="369"/>
      <c r="CM26" s="369"/>
      <c r="CN26" s="369"/>
      <c r="CO26" s="369"/>
      <c r="CP26" s="369"/>
      <c r="CQ26" s="369"/>
      <c r="CR26" s="369"/>
      <c r="CS26" s="369"/>
      <c r="CT26" s="369"/>
    </row>
    <row r="27" spans="1:98" s="393" customFormat="1" ht="15" customHeight="1">
      <c r="A27" s="539"/>
      <c r="B27" s="454"/>
      <c r="C27" s="404"/>
      <c r="D27" s="484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96"/>
    </row>
    <row r="28" spans="1:98" s="393" customFormat="1" ht="15" customHeight="1">
      <c r="A28" s="906">
        <f>WEEKNUM(B33)</f>
        <v>34</v>
      </c>
      <c r="B28" s="451">
        <f>B25+1</f>
        <v>46250</v>
      </c>
      <c r="C28" s="487" t="s">
        <v>260</v>
      </c>
      <c r="D28" s="488">
        <f t="shared" ref="D28:D31" si="10">SUM(E28:R28)</f>
        <v>0</v>
      </c>
      <c r="E28" s="489">
        <v>0</v>
      </c>
      <c r="F28" s="489">
        <v>0</v>
      </c>
      <c r="G28" s="489">
        <v>0</v>
      </c>
      <c r="H28" s="489">
        <v>0</v>
      </c>
      <c r="I28" s="489">
        <v>0</v>
      </c>
      <c r="J28" s="489">
        <v>0</v>
      </c>
      <c r="K28" s="489">
        <v>0</v>
      </c>
      <c r="L28" s="489">
        <v>0</v>
      </c>
      <c r="M28" s="489">
        <v>0</v>
      </c>
      <c r="N28" s="489">
        <v>0</v>
      </c>
      <c r="O28" s="489">
        <v>0</v>
      </c>
      <c r="P28" s="489">
        <v>0</v>
      </c>
      <c r="Q28" s="489">
        <v>0</v>
      </c>
      <c r="R28" s="496">
        <v>0</v>
      </c>
    </row>
    <row r="29" spans="1:98" ht="15" customHeight="1">
      <c r="A29" s="907"/>
      <c r="B29" s="451">
        <f t="shared" ref="B29:B34" si="11">B28+1</f>
        <v>46251</v>
      </c>
      <c r="C29" s="487" t="s">
        <v>261</v>
      </c>
      <c r="D29" s="488">
        <f t="shared" si="10"/>
        <v>0</v>
      </c>
      <c r="E29" s="489">
        <v>0</v>
      </c>
      <c r="F29" s="489">
        <v>0</v>
      </c>
      <c r="G29" s="489">
        <v>0</v>
      </c>
      <c r="H29" s="489">
        <v>0</v>
      </c>
      <c r="I29" s="489">
        <v>0</v>
      </c>
      <c r="J29" s="489">
        <v>0</v>
      </c>
      <c r="K29" s="489">
        <v>0</v>
      </c>
      <c r="L29" s="489">
        <v>0</v>
      </c>
      <c r="M29" s="489">
        <v>0</v>
      </c>
      <c r="N29" s="489">
        <v>0</v>
      </c>
      <c r="O29" s="489">
        <v>0</v>
      </c>
      <c r="P29" s="489">
        <v>0</v>
      </c>
      <c r="Q29" s="489">
        <v>0</v>
      </c>
      <c r="R29" s="496">
        <v>0</v>
      </c>
      <c r="S29" s="369"/>
      <c r="T29" s="369"/>
      <c r="U29" s="369"/>
      <c r="V29" s="369"/>
      <c r="W29" s="369"/>
      <c r="X29" s="369"/>
      <c r="Y29" s="369"/>
      <c r="Z29" s="369"/>
      <c r="AA29" s="369"/>
      <c r="AB29" s="369"/>
      <c r="AC29" s="369"/>
      <c r="AD29" s="369"/>
      <c r="AE29" s="369"/>
      <c r="AF29" s="369"/>
      <c r="AG29" s="369"/>
      <c r="AH29" s="369"/>
      <c r="AI29" s="369"/>
      <c r="AJ29" s="369"/>
      <c r="AK29" s="369"/>
      <c r="AL29" s="369"/>
      <c r="AM29" s="369"/>
      <c r="AN29" s="369"/>
      <c r="AO29" s="369"/>
      <c r="AP29" s="369"/>
      <c r="AQ29" s="369"/>
      <c r="AR29" s="369"/>
      <c r="AS29" s="369"/>
      <c r="AT29" s="369"/>
      <c r="AU29" s="369"/>
      <c r="AV29" s="369"/>
      <c r="AW29" s="369"/>
      <c r="AX29" s="369"/>
      <c r="AY29" s="369"/>
      <c r="AZ29" s="369"/>
      <c r="BA29" s="369"/>
      <c r="BB29" s="369"/>
      <c r="BC29" s="369"/>
      <c r="BD29" s="369"/>
      <c r="BE29" s="369"/>
      <c r="BF29" s="369"/>
      <c r="BG29" s="369"/>
      <c r="BH29" s="369"/>
      <c r="BI29" s="369"/>
      <c r="BJ29" s="369"/>
      <c r="BK29" s="369"/>
      <c r="BL29" s="369"/>
      <c r="BM29" s="369"/>
      <c r="BN29" s="369"/>
      <c r="BO29" s="369"/>
      <c r="BP29" s="369"/>
      <c r="BQ29" s="369"/>
      <c r="BR29" s="369"/>
      <c r="BS29" s="369"/>
      <c r="BT29" s="369"/>
      <c r="BU29" s="369"/>
      <c r="BV29" s="369"/>
      <c r="BW29" s="369"/>
      <c r="BX29" s="369"/>
      <c r="BY29" s="369"/>
      <c r="BZ29" s="369"/>
      <c r="CA29" s="369"/>
      <c r="CB29" s="369"/>
      <c r="CC29" s="369"/>
      <c r="CD29" s="369"/>
      <c r="CE29" s="369"/>
      <c r="CF29" s="369"/>
      <c r="CG29" s="369"/>
      <c r="CH29" s="369"/>
      <c r="CI29" s="369"/>
      <c r="CJ29" s="369"/>
      <c r="CK29" s="369"/>
      <c r="CL29" s="369"/>
      <c r="CM29" s="369"/>
      <c r="CN29" s="369"/>
      <c r="CO29" s="369"/>
      <c r="CP29" s="369"/>
      <c r="CQ29" s="369"/>
      <c r="CR29" s="369"/>
      <c r="CS29" s="369"/>
      <c r="CT29" s="369"/>
    </row>
    <row r="30" spans="1:98" ht="15" customHeight="1">
      <c r="A30" s="907"/>
      <c r="B30" s="451">
        <f t="shared" si="11"/>
        <v>46252</v>
      </c>
      <c r="C30" s="487" t="s">
        <v>262</v>
      </c>
      <c r="D30" s="488">
        <f t="shared" si="10"/>
        <v>0</v>
      </c>
      <c r="E30" s="489">
        <v>0</v>
      </c>
      <c r="F30" s="489">
        <v>0</v>
      </c>
      <c r="G30" s="489">
        <v>0</v>
      </c>
      <c r="H30" s="489">
        <v>0</v>
      </c>
      <c r="I30" s="489">
        <v>0</v>
      </c>
      <c r="J30" s="489">
        <v>0</v>
      </c>
      <c r="K30" s="489">
        <v>0</v>
      </c>
      <c r="L30" s="489">
        <v>0</v>
      </c>
      <c r="M30" s="489">
        <v>0</v>
      </c>
      <c r="N30" s="489">
        <v>0</v>
      </c>
      <c r="O30" s="489">
        <v>0</v>
      </c>
      <c r="P30" s="489">
        <v>0</v>
      </c>
      <c r="Q30" s="489">
        <v>0</v>
      </c>
      <c r="R30" s="496">
        <v>0</v>
      </c>
      <c r="S30" s="369"/>
      <c r="T30" s="369"/>
      <c r="U30" s="369"/>
      <c r="V30" s="369"/>
      <c r="W30" s="369"/>
      <c r="X30" s="369"/>
      <c r="Y30" s="369"/>
      <c r="Z30" s="369"/>
      <c r="AA30" s="369"/>
      <c r="AB30" s="369"/>
      <c r="AC30" s="369"/>
      <c r="AD30" s="369"/>
      <c r="AE30" s="369"/>
      <c r="AF30" s="369"/>
      <c r="AG30" s="369"/>
      <c r="AH30" s="369"/>
      <c r="AI30" s="369"/>
      <c r="AJ30" s="369"/>
      <c r="AK30" s="369"/>
      <c r="AL30" s="369"/>
      <c r="AM30" s="369"/>
      <c r="AN30" s="369"/>
      <c r="AO30" s="369"/>
      <c r="AP30" s="369"/>
      <c r="AQ30" s="369"/>
      <c r="AR30" s="369"/>
      <c r="AS30" s="369"/>
      <c r="AT30" s="369"/>
      <c r="AU30" s="369"/>
      <c r="AV30" s="369"/>
      <c r="AW30" s="369"/>
      <c r="AX30" s="369"/>
      <c r="AY30" s="369"/>
      <c r="AZ30" s="369"/>
      <c r="BA30" s="369"/>
      <c r="BB30" s="369"/>
      <c r="BC30" s="369"/>
      <c r="BD30" s="369"/>
      <c r="BE30" s="369"/>
      <c r="BF30" s="369"/>
      <c r="BG30" s="369"/>
      <c r="BH30" s="369"/>
      <c r="BI30" s="369"/>
      <c r="BJ30" s="369"/>
      <c r="BK30" s="369"/>
      <c r="BL30" s="369"/>
      <c r="BM30" s="369"/>
      <c r="BN30" s="369"/>
      <c r="BO30" s="369"/>
      <c r="BP30" s="369"/>
      <c r="BQ30" s="369"/>
      <c r="BR30" s="369"/>
      <c r="BS30" s="369"/>
      <c r="BT30" s="369"/>
      <c r="BU30" s="369"/>
      <c r="BV30" s="369"/>
      <c r="BW30" s="369"/>
      <c r="BX30" s="369"/>
      <c r="BY30" s="369"/>
      <c r="BZ30" s="369"/>
      <c r="CA30" s="369"/>
      <c r="CB30" s="369"/>
      <c r="CC30" s="369"/>
      <c r="CD30" s="369"/>
      <c r="CE30" s="369"/>
      <c r="CF30" s="369"/>
      <c r="CG30" s="369"/>
      <c r="CH30" s="369"/>
      <c r="CI30" s="369"/>
      <c r="CJ30" s="369"/>
      <c r="CK30" s="369"/>
      <c r="CL30" s="369"/>
      <c r="CM30" s="369"/>
      <c r="CN30" s="369"/>
      <c r="CO30" s="369"/>
      <c r="CP30" s="369"/>
      <c r="CQ30" s="369"/>
      <c r="CR30" s="369"/>
      <c r="CS30" s="369"/>
      <c r="CT30" s="369"/>
    </row>
    <row r="31" spans="1:98" ht="15" customHeight="1">
      <c r="A31" s="907"/>
      <c r="B31" s="451">
        <f t="shared" si="11"/>
        <v>46253</v>
      </c>
      <c r="C31" s="487" t="s">
        <v>263</v>
      </c>
      <c r="D31" s="488">
        <f t="shared" si="10"/>
        <v>0</v>
      </c>
      <c r="E31" s="489">
        <v>0</v>
      </c>
      <c r="F31" s="489">
        <v>0</v>
      </c>
      <c r="G31" s="489">
        <v>0</v>
      </c>
      <c r="H31" s="489">
        <v>0</v>
      </c>
      <c r="I31" s="489">
        <v>0</v>
      </c>
      <c r="J31" s="489">
        <v>0</v>
      </c>
      <c r="K31" s="489">
        <v>0</v>
      </c>
      <c r="L31" s="489">
        <v>0</v>
      </c>
      <c r="M31" s="489">
        <v>0</v>
      </c>
      <c r="N31" s="489">
        <v>0</v>
      </c>
      <c r="O31" s="489">
        <v>0</v>
      </c>
      <c r="P31" s="489">
        <v>0</v>
      </c>
      <c r="Q31" s="489">
        <v>0</v>
      </c>
      <c r="R31" s="496">
        <v>0</v>
      </c>
      <c r="S31" s="369"/>
      <c r="T31" s="369"/>
      <c r="U31" s="369"/>
      <c r="V31" s="369"/>
      <c r="W31" s="369"/>
      <c r="X31" s="369"/>
      <c r="Y31" s="369"/>
      <c r="Z31" s="369"/>
      <c r="AA31" s="369"/>
      <c r="AB31" s="369"/>
      <c r="AC31" s="369"/>
      <c r="AD31" s="369"/>
      <c r="AE31" s="369"/>
      <c r="AF31" s="369"/>
      <c r="AG31" s="369"/>
      <c r="AH31" s="369"/>
      <c r="AI31" s="369"/>
      <c r="AJ31" s="369"/>
      <c r="AK31" s="369"/>
      <c r="AL31" s="369"/>
      <c r="AM31" s="369"/>
      <c r="AN31" s="369"/>
      <c r="AO31" s="369"/>
      <c r="AP31" s="369"/>
      <c r="AQ31" s="369"/>
      <c r="AR31" s="369"/>
      <c r="AS31" s="369"/>
      <c r="AT31" s="369"/>
      <c r="AU31" s="369"/>
      <c r="AV31" s="369"/>
      <c r="AW31" s="369"/>
      <c r="AX31" s="369"/>
      <c r="AY31" s="369"/>
      <c r="AZ31" s="369"/>
      <c r="BA31" s="369"/>
      <c r="BB31" s="369"/>
      <c r="BC31" s="369"/>
      <c r="BD31" s="369"/>
      <c r="BE31" s="369"/>
      <c r="BF31" s="369"/>
      <c r="BG31" s="369"/>
      <c r="BH31" s="369"/>
      <c r="BI31" s="369"/>
      <c r="BJ31" s="369"/>
      <c r="BK31" s="369"/>
      <c r="BL31" s="369"/>
      <c r="BM31" s="369"/>
      <c r="BN31" s="369"/>
      <c r="BO31" s="369"/>
      <c r="BP31" s="369"/>
      <c r="BQ31" s="369"/>
      <c r="BR31" s="369"/>
      <c r="BS31" s="369"/>
      <c r="BT31" s="369"/>
      <c r="BU31" s="369"/>
      <c r="BV31" s="369"/>
      <c r="BW31" s="369"/>
      <c r="BX31" s="369"/>
      <c r="BY31" s="369"/>
      <c r="BZ31" s="369"/>
      <c r="CA31" s="369"/>
      <c r="CB31" s="369"/>
      <c r="CC31" s="369"/>
      <c r="CD31" s="369"/>
      <c r="CE31" s="369"/>
      <c r="CF31" s="369"/>
      <c r="CG31" s="369"/>
      <c r="CH31" s="369"/>
      <c r="CI31" s="369"/>
      <c r="CJ31" s="369"/>
      <c r="CK31" s="369"/>
      <c r="CL31" s="369"/>
      <c r="CM31" s="369"/>
      <c r="CN31" s="369"/>
      <c r="CO31" s="369"/>
      <c r="CP31" s="369"/>
      <c r="CQ31" s="369"/>
      <c r="CR31" s="369"/>
      <c r="CS31" s="369"/>
      <c r="CT31" s="369"/>
    </row>
    <row r="32" spans="1:98" ht="15" customHeight="1">
      <c r="A32" s="907"/>
      <c r="B32" s="451">
        <f t="shared" si="11"/>
        <v>46254</v>
      </c>
      <c r="C32" s="487" t="s">
        <v>264</v>
      </c>
      <c r="D32" s="488">
        <f>SUM(E32:R32)</f>
        <v>0</v>
      </c>
      <c r="E32" s="489">
        <v>0</v>
      </c>
      <c r="F32" s="489">
        <v>0</v>
      </c>
      <c r="G32" s="489">
        <v>0</v>
      </c>
      <c r="H32" s="489">
        <v>0</v>
      </c>
      <c r="I32" s="489">
        <v>0</v>
      </c>
      <c r="J32" s="489">
        <v>0</v>
      </c>
      <c r="K32" s="489">
        <v>0</v>
      </c>
      <c r="L32" s="489">
        <v>0</v>
      </c>
      <c r="M32" s="489">
        <v>0</v>
      </c>
      <c r="N32" s="489">
        <v>0</v>
      </c>
      <c r="O32" s="489">
        <v>0</v>
      </c>
      <c r="P32" s="489">
        <v>0</v>
      </c>
      <c r="Q32" s="489">
        <v>0</v>
      </c>
      <c r="R32" s="496">
        <v>0</v>
      </c>
      <c r="S32" s="369"/>
      <c r="T32" s="369"/>
      <c r="U32" s="369"/>
      <c r="V32" s="369"/>
      <c r="W32" s="369"/>
      <c r="X32" s="369"/>
      <c r="Y32" s="369"/>
      <c r="Z32" s="369"/>
      <c r="AA32" s="369"/>
      <c r="AB32" s="369"/>
      <c r="AC32" s="369"/>
      <c r="AD32" s="369"/>
      <c r="AE32" s="369"/>
      <c r="AF32" s="369"/>
      <c r="AG32" s="369"/>
      <c r="AH32" s="369"/>
      <c r="AI32" s="369"/>
      <c r="AJ32" s="369"/>
      <c r="AK32" s="369"/>
      <c r="AL32" s="369"/>
      <c r="AM32" s="369"/>
      <c r="AN32" s="369"/>
      <c r="AO32" s="369"/>
      <c r="AP32" s="369"/>
      <c r="AQ32" s="369"/>
      <c r="AR32" s="369"/>
      <c r="AS32" s="369"/>
      <c r="AT32" s="369"/>
      <c r="AU32" s="369"/>
      <c r="AV32" s="369"/>
      <c r="AW32" s="369"/>
      <c r="AX32" s="369"/>
      <c r="AY32" s="369"/>
      <c r="AZ32" s="369"/>
      <c r="BA32" s="369"/>
      <c r="BB32" s="369"/>
      <c r="BC32" s="369"/>
      <c r="BD32" s="369"/>
      <c r="BE32" s="369"/>
      <c r="BF32" s="369"/>
      <c r="BG32" s="369"/>
      <c r="BH32" s="369"/>
      <c r="BI32" s="369"/>
      <c r="BJ32" s="369"/>
      <c r="BK32" s="369"/>
      <c r="BL32" s="369"/>
      <c r="BM32" s="369"/>
      <c r="BN32" s="369"/>
      <c r="BO32" s="369"/>
      <c r="BP32" s="369"/>
      <c r="BQ32" s="369"/>
      <c r="BR32" s="369"/>
      <c r="BS32" s="369"/>
      <c r="BT32" s="369"/>
      <c r="BU32" s="369"/>
      <c r="BV32" s="369"/>
      <c r="BW32" s="369"/>
      <c r="BX32" s="369"/>
      <c r="BY32" s="369"/>
      <c r="BZ32" s="369"/>
      <c r="CA32" s="369"/>
      <c r="CB32" s="369"/>
      <c r="CC32" s="369"/>
      <c r="CD32" s="369"/>
      <c r="CE32" s="369"/>
      <c r="CF32" s="369"/>
      <c r="CG32" s="369"/>
      <c r="CH32" s="369"/>
      <c r="CI32" s="369"/>
      <c r="CJ32" s="369"/>
      <c r="CK32" s="369"/>
      <c r="CL32" s="369"/>
      <c r="CM32" s="369"/>
      <c r="CN32" s="369"/>
      <c r="CO32" s="369"/>
      <c r="CP32" s="369"/>
      <c r="CQ32" s="369"/>
      <c r="CR32" s="369"/>
      <c r="CS32" s="369"/>
      <c r="CT32" s="369"/>
    </row>
    <row r="33" spans="1:98" ht="15" customHeight="1">
      <c r="A33" s="907"/>
      <c r="B33" s="454">
        <f t="shared" si="11"/>
        <v>46255</v>
      </c>
      <c r="C33" s="546" t="s">
        <v>265</v>
      </c>
      <c r="D33" s="426">
        <f t="shared" ref="D33:D34" si="12">SUM(E33:R33)</f>
        <v>0</v>
      </c>
      <c r="E33" s="498">
        <v>0</v>
      </c>
      <c r="F33" s="498">
        <v>0</v>
      </c>
      <c r="G33" s="498">
        <v>0</v>
      </c>
      <c r="H33" s="498">
        <v>0</v>
      </c>
      <c r="I33" s="498">
        <v>0</v>
      </c>
      <c r="J33" s="498">
        <v>0</v>
      </c>
      <c r="K33" s="498">
        <v>0</v>
      </c>
      <c r="L33" s="498">
        <v>0</v>
      </c>
      <c r="M33" s="498">
        <v>0</v>
      </c>
      <c r="N33" s="498">
        <v>0</v>
      </c>
      <c r="O33" s="498">
        <v>0</v>
      </c>
      <c r="P33" s="498">
        <v>0</v>
      </c>
      <c r="Q33" s="498">
        <v>0</v>
      </c>
      <c r="R33" s="499">
        <v>0</v>
      </c>
      <c r="S33" s="369"/>
      <c r="T33" s="369"/>
      <c r="U33" s="369"/>
      <c r="V33" s="369"/>
      <c r="W33" s="369"/>
      <c r="X33" s="369"/>
      <c r="Y33" s="369"/>
      <c r="Z33" s="369"/>
      <c r="AA33" s="369"/>
      <c r="AB33" s="369"/>
      <c r="AC33" s="369"/>
      <c r="AD33" s="369"/>
      <c r="AE33" s="369"/>
      <c r="AF33" s="369"/>
      <c r="AG33" s="369"/>
      <c r="AH33" s="369"/>
      <c r="AI33" s="369"/>
      <c r="AJ33" s="369"/>
      <c r="AK33" s="369"/>
      <c r="AL33" s="369"/>
      <c r="AM33" s="369"/>
      <c r="AN33" s="369"/>
      <c r="AO33" s="369"/>
      <c r="AP33" s="369"/>
      <c r="AQ33" s="369"/>
      <c r="AR33" s="369"/>
      <c r="AS33" s="369"/>
      <c r="AT33" s="369"/>
      <c r="AU33" s="369"/>
      <c r="AV33" s="369"/>
      <c r="AW33" s="369"/>
      <c r="AX33" s="369"/>
      <c r="AY33" s="369"/>
      <c r="AZ33" s="369"/>
      <c r="BA33" s="369"/>
      <c r="BB33" s="369"/>
      <c r="BC33" s="369"/>
      <c r="BD33" s="369"/>
      <c r="BE33" s="369"/>
      <c r="BF33" s="369"/>
      <c r="BG33" s="369"/>
      <c r="BH33" s="369"/>
      <c r="BI33" s="369"/>
      <c r="BJ33" s="369"/>
      <c r="BK33" s="369"/>
      <c r="BL33" s="369"/>
      <c r="BM33" s="369"/>
      <c r="BN33" s="369"/>
      <c r="BO33" s="369"/>
      <c r="BP33" s="369"/>
      <c r="BQ33" s="369"/>
      <c r="BR33" s="369"/>
      <c r="BS33" s="369"/>
      <c r="BT33" s="369"/>
      <c r="BU33" s="369"/>
      <c r="BV33" s="369"/>
      <c r="BW33" s="369"/>
      <c r="BX33" s="369"/>
      <c r="BY33" s="369"/>
      <c r="BZ33" s="369"/>
      <c r="CA33" s="369"/>
      <c r="CB33" s="369"/>
      <c r="CC33" s="369"/>
      <c r="CD33" s="369"/>
      <c r="CE33" s="369"/>
      <c r="CF33" s="369"/>
      <c r="CG33" s="369"/>
      <c r="CH33" s="369"/>
      <c r="CI33" s="369"/>
      <c r="CJ33" s="369"/>
      <c r="CK33" s="369"/>
      <c r="CL33" s="369"/>
      <c r="CM33" s="369"/>
      <c r="CN33" s="369"/>
      <c r="CO33" s="369"/>
      <c r="CP33" s="369"/>
      <c r="CQ33" s="369"/>
      <c r="CR33" s="369"/>
      <c r="CS33" s="369"/>
      <c r="CT33" s="369"/>
    </row>
    <row r="34" spans="1:98" ht="15" customHeight="1">
      <c r="A34" s="907"/>
      <c r="B34" s="454">
        <f t="shared" si="11"/>
        <v>46256</v>
      </c>
      <c r="C34" s="546" t="s">
        <v>259</v>
      </c>
      <c r="D34" s="426">
        <f t="shared" si="12"/>
        <v>0</v>
      </c>
      <c r="E34" s="498">
        <v>0</v>
      </c>
      <c r="F34" s="498">
        <v>0</v>
      </c>
      <c r="G34" s="498">
        <v>0</v>
      </c>
      <c r="H34" s="498">
        <v>0</v>
      </c>
      <c r="I34" s="498">
        <v>0</v>
      </c>
      <c r="J34" s="498">
        <v>0</v>
      </c>
      <c r="K34" s="498">
        <v>0</v>
      </c>
      <c r="L34" s="498">
        <v>0</v>
      </c>
      <c r="M34" s="498">
        <v>0</v>
      </c>
      <c r="N34" s="498">
        <v>0</v>
      </c>
      <c r="O34" s="498">
        <v>0</v>
      </c>
      <c r="P34" s="498">
        <v>0</v>
      </c>
      <c r="Q34" s="498">
        <v>0</v>
      </c>
      <c r="R34" s="499">
        <v>0</v>
      </c>
      <c r="S34" s="369"/>
      <c r="T34" s="369"/>
      <c r="U34" s="369"/>
      <c r="V34" s="369"/>
      <c r="W34" s="369"/>
      <c r="X34" s="369"/>
      <c r="Y34" s="369"/>
      <c r="Z34" s="369"/>
      <c r="AA34" s="369"/>
      <c r="AB34" s="369"/>
      <c r="AC34" s="369"/>
      <c r="AD34" s="369"/>
      <c r="AE34" s="369"/>
      <c r="AF34" s="369"/>
      <c r="AG34" s="369"/>
      <c r="AH34" s="369"/>
      <c r="AI34" s="369"/>
      <c r="AJ34" s="369"/>
      <c r="AK34" s="369"/>
      <c r="AL34" s="369"/>
      <c r="AM34" s="369"/>
      <c r="AN34" s="369"/>
      <c r="AO34" s="369"/>
      <c r="AP34" s="369"/>
      <c r="AQ34" s="369"/>
      <c r="AR34" s="369"/>
      <c r="AS34" s="369"/>
      <c r="AT34" s="369"/>
      <c r="AU34" s="369"/>
      <c r="AV34" s="369"/>
      <c r="AW34" s="369"/>
      <c r="AX34" s="369"/>
      <c r="AY34" s="369"/>
      <c r="AZ34" s="369"/>
      <c r="BA34" s="369"/>
      <c r="BB34" s="369"/>
      <c r="BC34" s="369"/>
      <c r="BD34" s="369"/>
      <c r="BE34" s="369"/>
      <c r="BF34" s="369"/>
      <c r="BG34" s="369"/>
      <c r="BH34" s="369"/>
      <c r="BI34" s="369"/>
      <c r="BJ34" s="369"/>
      <c r="BK34" s="369"/>
      <c r="BL34" s="369"/>
      <c r="BM34" s="369"/>
      <c r="BN34" s="369"/>
      <c r="BO34" s="369"/>
      <c r="BP34" s="369"/>
      <c r="BQ34" s="369"/>
      <c r="BR34" s="369"/>
      <c r="BS34" s="369"/>
      <c r="BT34" s="369"/>
      <c r="BU34" s="369"/>
      <c r="BV34" s="369"/>
      <c r="BW34" s="369"/>
      <c r="BX34" s="369"/>
      <c r="BY34" s="369"/>
      <c r="BZ34" s="369"/>
      <c r="CA34" s="369"/>
      <c r="CB34" s="369"/>
      <c r="CC34" s="369"/>
      <c r="CD34" s="369"/>
      <c r="CE34" s="369"/>
      <c r="CF34" s="369"/>
      <c r="CG34" s="369"/>
      <c r="CH34" s="369"/>
      <c r="CI34" s="369"/>
      <c r="CJ34" s="369"/>
      <c r="CK34" s="369"/>
      <c r="CL34" s="369"/>
      <c r="CM34" s="369"/>
      <c r="CN34" s="369"/>
      <c r="CO34" s="369"/>
      <c r="CP34" s="369"/>
      <c r="CQ34" s="369"/>
      <c r="CR34" s="369"/>
      <c r="CS34" s="369"/>
      <c r="CT34" s="369"/>
    </row>
    <row r="35" spans="1:98" ht="15" customHeight="1">
      <c r="A35" s="908"/>
      <c r="B35" s="455" t="s">
        <v>18</v>
      </c>
      <c r="C35" s="487"/>
      <c r="D35" s="429">
        <f t="shared" ref="D35:R35" si="13">SUM(D28:D34)</f>
        <v>0</v>
      </c>
      <c r="E35" s="429">
        <f t="shared" si="13"/>
        <v>0</v>
      </c>
      <c r="F35" s="429">
        <f t="shared" si="13"/>
        <v>0</v>
      </c>
      <c r="G35" s="429">
        <f t="shared" si="13"/>
        <v>0</v>
      </c>
      <c r="H35" s="429">
        <f t="shared" si="13"/>
        <v>0</v>
      </c>
      <c r="I35" s="429">
        <f t="shared" si="13"/>
        <v>0</v>
      </c>
      <c r="J35" s="429">
        <f t="shared" si="13"/>
        <v>0</v>
      </c>
      <c r="K35" s="429">
        <f t="shared" si="13"/>
        <v>0</v>
      </c>
      <c r="L35" s="429">
        <f t="shared" si="13"/>
        <v>0</v>
      </c>
      <c r="M35" s="429">
        <f t="shared" si="13"/>
        <v>0</v>
      </c>
      <c r="N35" s="429">
        <f t="shared" si="13"/>
        <v>0</v>
      </c>
      <c r="O35" s="429">
        <f t="shared" si="13"/>
        <v>0</v>
      </c>
      <c r="P35" s="429">
        <f t="shared" si="13"/>
        <v>0</v>
      </c>
      <c r="Q35" s="429">
        <f t="shared" si="13"/>
        <v>0</v>
      </c>
      <c r="R35" s="429">
        <f t="shared" si="13"/>
        <v>0</v>
      </c>
      <c r="S35" s="369"/>
      <c r="T35" s="369"/>
      <c r="U35" s="369"/>
      <c r="V35" s="369"/>
      <c r="W35" s="369"/>
      <c r="X35" s="369"/>
      <c r="Y35" s="369"/>
      <c r="Z35" s="369"/>
      <c r="AA35" s="369"/>
      <c r="AB35" s="369"/>
      <c r="AC35" s="369"/>
      <c r="AD35" s="369"/>
      <c r="AE35" s="369"/>
      <c r="AF35" s="369"/>
      <c r="AG35" s="369"/>
      <c r="AH35" s="369"/>
      <c r="AI35" s="369"/>
      <c r="AJ35" s="369"/>
      <c r="AK35" s="369"/>
      <c r="AL35" s="369"/>
      <c r="AM35" s="369"/>
      <c r="AN35" s="369"/>
      <c r="AO35" s="369"/>
      <c r="AP35" s="369"/>
      <c r="AQ35" s="369"/>
      <c r="AR35" s="369"/>
      <c r="AS35" s="369"/>
      <c r="AT35" s="369"/>
      <c r="AU35" s="369"/>
      <c r="AV35" s="369"/>
      <c r="AW35" s="369"/>
      <c r="AX35" s="369"/>
      <c r="AY35" s="369"/>
      <c r="AZ35" s="369"/>
      <c r="BA35" s="369"/>
      <c r="BB35" s="369"/>
      <c r="BC35" s="369"/>
      <c r="BD35" s="369"/>
      <c r="BE35" s="369"/>
      <c r="BF35" s="369"/>
      <c r="BG35" s="369"/>
      <c r="BH35" s="369"/>
      <c r="BI35" s="369"/>
      <c r="BJ35" s="369"/>
      <c r="BK35" s="369"/>
      <c r="BL35" s="369"/>
      <c r="BM35" s="369"/>
      <c r="BN35" s="369"/>
      <c r="BO35" s="369"/>
      <c r="BP35" s="369"/>
      <c r="BQ35" s="369"/>
      <c r="BR35" s="369"/>
      <c r="BS35" s="369"/>
      <c r="BT35" s="369"/>
      <c r="BU35" s="369"/>
      <c r="BV35" s="369"/>
      <c r="BW35" s="369"/>
      <c r="BX35" s="369"/>
      <c r="BY35" s="369"/>
      <c r="BZ35" s="369"/>
      <c r="CA35" s="369"/>
      <c r="CB35" s="369"/>
      <c r="CC35" s="369"/>
      <c r="CD35" s="369"/>
      <c r="CE35" s="369"/>
      <c r="CF35" s="369"/>
      <c r="CG35" s="369"/>
      <c r="CH35" s="369"/>
      <c r="CI35" s="369"/>
      <c r="CJ35" s="369"/>
      <c r="CK35" s="369"/>
      <c r="CL35" s="369"/>
      <c r="CM35" s="369"/>
      <c r="CN35" s="369"/>
      <c r="CO35" s="369"/>
      <c r="CP35" s="369"/>
      <c r="CQ35" s="369"/>
      <c r="CR35" s="369"/>
      <c r="CS35" s="369"/>
      <c r="CT35" s="369"/>
    </row>
    <row r="36" spans="1:98" s="393" customFormat="1" ht="15" customHeight="1">
      <c r="A36" s="539"/>
      <c r="B36" s="454"/>
      <c r="C36" s="404"/>
      <c r="D36" s="484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96"/>
    </row>
    <row r="37" spans="1:98" s="393" customFormat="1" ht="15" customHeight="1">
      <c r="A37" s="906">
        <f>WEEKNUM(B42)</f>
        <v>35</v>
      </c>
      <c r="B37" s="451">
        <f>B34+1</f>
        <v>46257</v>
      </c>
      <c r="C37" s="487" t="s">
        <v>260</v>
      </c>
      <c r="D37" s="488">
        <f t="shared" ref="D37:D40" si="14">SUM(E37:R37)</f>
        <v>0</v>
      </c>
      <c r="E37" s="489">
        <v>0</v>
      </c>
      <c r="F37" s="489">
        <v>0</v>
      </c>
      <c r="G37" s="489">
        <v>0</v>
      </c>
      <c r="H37" s="489">
        <v>0</v>
      </c>
      <c r="I37" s="489">
        <v>0</v>
      </c>
      <c r="J37" s="489">
        <v>0</v>
      </c>
      <c r="K37" s="489">
        <v>0</v>
      </c>
      <c r="L37" s="489">
        <v>0</v>
      </c>
      <c r="M37" s="489">
        <v>0</v>
      </c>
      <c r="N37" s="489">
        <v>0</v>
      </c>
      <c r="O37" s="489">
        <v>0</v>
      </c>
      <c r="P37" s="489">
        <v>0</v>
      </c>
      <c r="Q37" s="489">
        <v>0</v>
      </c>
      <c r="R37" s="496">
        <v>0</v>
      </c>
    </row>
    <row r="38" spans="1:98" ht="15" customHeight="1">
      <c r="A38" s="907"/>
      <c r="B38" s="451">
        <f t="shared" ref="B38:B43" si="15">B37+1</f>
        <v>46258</v>
      </c>
      <c r="C38" s="487" t="s">
        <v>261</v>
      </c>
      <c r="D38" s="488">
        <f t="shared" si="14"/>
        <v>0</v>
      </c>
      <c r="E38" s="489">
        <v>0</v>
      </c>
      <c r="F38" s="489">
        <v>0</v>
      </c>
      <c r="G38" s="489">
        <v>0</v>
      </c>
      <c r="H38" s="489">
        <v>0</v>
      </c>
      <c r="I38" s="489">
        <v>0</v>
      </c>
      <c r="J38" s="489">
        <v>0</v>
      </c>
      <c r="K38" s="489">
        <v>0</v>
      </c>
      <c r="L38" s="489">
        <v>0</v>
      </c>
      <c r="M38" s="489">
        <v>0</v>
      </c>
      <c r="N38" s="489">
        <v>0</v>
      </c>
      <c r="O38" s="489">
        <v>0</v>
      </c>
      <c r="P38" s="489">
        <v>0</v>
      </c>
      <c r="Q38" s="489">
        <v>0</v>
      </c>
      <c r="R38" s="496">
        <v>0</v>
      </c>
      <c r="S38" s="369"/>
      <c r="T38" s="369"/>
      <c r="U38" s="369"/>
      <c r="V38" s="369"/>
      <c r="W38" s="369"/>
      <c r="X38" s="369"/>
      <c r="Y38" s="369"/>
      <c r="Z38" s="369"/>
      <c r="AA38" s="369"/>
      <c r="AB38" s="369"/>
      <c r="AC38" s="369"/>
      <c r="AD38" s="369"/>
      <c r="AE38" s="369"/>
      <c r="AF38" s="369"/>
      <c r="AG38" s="369"/>
      <c r="AH38" s="369"/>
      <c r="AI38" s="369"/>
      <c r="AJ38" s="369"/>
      <c r="AK38" s="369"/>
      <c r="AL38" s="369"/>
      <c r="AM38" s="369"/>
      <c r="AN38" s="369"/>
      <c r="AO38" s="369"/>
      <c r="AP38" s="369"/>
      <c r="AQ38" s="369"/>
      <c r="AR38" s="369"/>
      <c r="AS38" s="369"/>
      <c r="AT38" s="369"/>
      <c r="AU38" s="369"/>
      <c r="AV38" s="369"/>
      <c r="AW38" s="369"/>
      <c r="AX38" s="369"/>
      <c r="AY38" s="369"/>
      <c r="AZ38" s="369"/>
      <c r="BA38" s="369"/>
      <c r="BB38" s="369"/>
      <c r="BC38" s="369"/>
      <c r="BD38" s="369"/>
      <c r="BE38" s="369"/>
      <c r="BF38" s="369"/>
      <c r="BG38" s="369"/>
      <c r="BH38" s="369"/>
      <c r="BI38" s="369"/>
      <c r="BJ38" s="369"/>
      <c r="BK38" s="369"/>
      <c r="BL38" s="369"/>
      <c r="BM38" s="369"/>
      <c r="BN38" s="369"/>
      <c r="BO38" s="369"/>
      <c r="BP38" s="369"/>
      <c r="BQ38" s="369"/>
      <c r="BR38" s="369"/>
      <c r="BS38" s="369"/>
      <c r="BT38" s="369"/>
      <c r="BU38" s="369"/>
      <c r="BV38" s="369"/>
      <c r="BW38" s="369"/>
      <c r="BX38" s="369"/>
      <c r="BY38" s="369"/>
      <c r="BZ38" s="369"/>
      <c r="CA38" s="369"/>
      <c r="CB38" s="369"/>
      <c r="CC38" s="369"/>
      <c r="CD38" s="369"/>
      <c r="CE38" s="369"/>
      <c r="CF38" s="369"/>
      <c r="CG38" s="369"/>
      <c r="CH38" s="369"/>
      <c r="CI38" s="369"/>
      <c r="CJ38" s="369"/>
      <c r="CK38" s="369"/>
      <c r="CL38" s="369"/>
      <c r="CM38" s="369"/>
      <c r="CN38" s="369"/>
      <c r="CO38" s="369"/>
      <c r="CP38" s="369"/>
      <c r="CQ38" s="369"/>
      <c r="CR38" s="369"/>
      <c r="CS38" s="369"/>
      <c r="CT38" s="369"/>
    </row>
    <row r="39" spans="1:98" ht="15" customHeight="1">
      <c r="A39" s="907"/>
      <c r="B39" s="451">
        <f t="shared" si="15"/>
        <v>46259</v>
      </c>
      <c r="C39" s="487" t="s">
        <v>262</v>
      </c>
      <c r="D39" s="488">
        <f t="shared" si="14"/>
        <v>0</v>
      </c>
      <c r="E39" s="489">
        <v>0</v>
      </c>
      <c r="F39" s="489">
        <v>0</v>
      </c>
      <c r="G39" s="489">
        <v>0</v>
      </c>
      <c r="H39" s="489">
        <v>0</v>
      </c>
      <c r="I39" s="489">
        <v>0</v>
      </c>
      <c r="J39" s="489">
        <v>0</v>
      </c>
      <c r="K39" s="489">
        <v>0</v>
      </c>
      <c r="L39" s="489">
        <v>0</v>
      </c>
      <c r="M39" s="489">
        <v>0</v>
      </c>
      <c r="N39" s="489">
        <v>0</v>
      </c>
      <c r="O39" s="489">
        <v>0</v>
      </c>
      <c r="P39" s="489">
        <v>0</v>
      </c>
      <c r="Q39" s="489">
        <v>0</v>
      </c>
      <c r="R39" s="496">
        <v>0</v>
      </c>
      <c r="S39" s="369"/>
      <c r="T39" s="369"/>
      <c r="U39" s="369"/>
      <c r="V39" s="369"/>
      <c r="W39" s="369"/>
      <c r="X39" s="369"/>
      <c r="Y39" s="369"/>
      <c r="Z39" s="369"/>
      <c r="AA39" s="369"/>
      <c r="AB39" s="369"/>
      <c r="AC39" s="369"/>
      <c r="AD39" s="369"/>
      <c r="AE39" s="369"/>
      <c r="AF39" s="369"/>
      <c r="AG39" s="369"/>
      <c r="AH39" s="369"/>
      <c r="AI39" s="369"/>
      <c r="AJ39" s="369"/>
      <c r="AK39" s="369"/>
      <c r="AL39" s="369"/>
      <c r="AM39" s="369"/>
      <c r="AN39" s="369"/>
      <c r="AO39" s="369"/>
      <c r="AP39" s="369"/>
      <c r="AQ39" s="369"/>
      <c r="AR39" s="369"/>
      <c r="AS39" s="369"/>
      <c r="AT39" s="369"/>
      <c r="AU39" s="369"/>
      <c r="AV39" s="369"/>
      <c r="AW39" s="369"/>
      <c r="AX39" s="369"/>
      <c r="AY39" s="369"/>
      <c r="AZ39" s="369"/>
      <c r="BA39" s="369"/>
      <c r="BB39" s="369"/>
      <c r="BC39" s="369"/>
      <c r="BD39" s="369"/>
      <c r="BE39" s="369"/>
      <c r="BF39" s="369"/>
      <c r="BG39" s="369"/>
      <c r="BH39" s="369"/>
      <c r="BI39" s="369"/>
      <c r="BJ39" s="369"/>
      <c r="BK39" s="369"/>
      <c r="BL39" s="369"/>
      <c r="BM39" s="369"/>
      <c r="BN39" s="369"/>
      <c r="BO39" s="369"/>
      <c r="BP39" s="369"/>
      <c r="BQ39" s="369"/>
      <c r="BR39" s="369"/>
      <c r="BS39" s="369"/>
      <c r="BT39" s="369"/>
      <c r="BU39" s="369"/>
      <c r="BV39" s="369"/>
      <c r="BW39" s="369"/>
      <c r="BX39" s="369"/>
      <c r="BY39" s="369"/>
      <c r="BZ39" s="369"/>
      <c r="CA39" s="369"/>
      <c r="CB39" s="369"/>
      <c r="CC39" s="369"/>
      <c r="CD39" s="369"/>
      <c r="CE39" s="369"/>
      <c r="CF39" s="369"/>
      <c r="CG39" s="369"/>
      <c r="CH39" s="369"/>
      <c r="CI39" s="369"/>
      <c r="CJ39" s="369"/>
      <c r="CK39" s="369"/>
      <c r="CL39" s="369"/>
      <c r="CM39" s="369"/>
      <c r="CN39" s="369"/>
      <c r="CO39" s="369"/>
      <c r="CP39" s="369"/>
      <c r="CQ39" s="369"/>
      <c r="CR39" s="369"/>
      <c r="CS39" s="369"/>
      <c r="CT39" s="369"/>
    </row>
    <row r="40" spans="1:98" ht="15" customHeight="1">
      <c r="A40" s="907"/>
      <c r="B40" s="451">
        <f t="shared" si="15"/>
        <v>46260</v>
      </c>
      <c r="C40" s="487" t="s">
        <v>263</v>
      </c>
      <c r="D40" s="488">
        <f t="shared" si="14"/>
        <v>0</v>
      </c>
      <c r="E40" s="489">
        <v>0</v>
      </c>
      <c r="F40" s="489">
        <v>0</v>
      </c>
      <c r="G40" s="489">
        <v>0</v>
      </c>
      <c r="H40" s="489">
        <v>0</v>
      </c>
      <c r="I40" s="489">
        <v>0</v>
      </c>
      <c r="J40" s="489">
        <v>0</v>
      </c>
      <c r="K40" s="489">
        <v>0</v>
      </c>
      <c r="L40" s="489">
        <v>0</v>
      </c>
      <c r="M40" s="489">
        <v>0</v>
      </c>
      <c r="N40" s="489">
        <v>0</v>
      </c>
      <c r="O40" s="489">
        <v>0</v>
      </c>
      <c r="P40" s="489">
        <v>0</v>
      </c>
      <c r="Q40" s="489">
        <v>0</v>
      </c>
      <c r="R40" s="496">
        <v>0</v>
      </c>
      <c r="S40" s="369"/>
      <c r="T40" s="369"/>
      <c r="U40" s="369"/>
      <c r="V40" s="369"/>
      <c r="W40" s="369"/>
      <c r="X40" s="369"/>
      <c r="Y40" s="369"/>
      <c r="Z40" s="369"/>
      <c r="AA40" s="369"/>
      <c r="AB40" s="369"/>
      <c r="AC40" s="369"/>
      <c r="AD40" s="369"/>
      <c r="AE40" s="369"/>
      <c r="AF40" s="369"/>
      <c r="AG40" s="369"/>
      <c r="AH40" s="369"/>
      <c r="AI40" s="369"/>
      <c r="AJ40" s="369"/>
      <c r="AK40" s="369"/>
      <c r="AL40" s="369"/>
      <c r="AM40" s="369"/>
      <c r="AN40" s="369"/>
      <c r="AO40" s="369"/>
      <c r="AP40" s="369"/>
      <c r="AQ40" s="369"/>
      <c r="AR40" s="369"/>
      <c r="AS40" s="369"/>
      <c r="AT40" s="369"/>
      <c r="AU40" s="369"/>
      <c r="AV40" s="369"/>
      <c r="AW40" s="369"/>
      <c r="AX40" s="369"/>
      <c r="AY40" s="369"/>
      <c r="AZ40" s="369"/>
      <c r="BA40" s="369"/>
      <c r="BB40" s="369"/>
      <c r="BC40" s="369"/>
      <c r="BD40" s="369"/>
      <c r="BE40" s="369"/>
      <c r="BF40" s="369"/>
      <c r="BG40" s="369"/>
      <c r="BH40" s="369"/>
      <c r="BI40" s="369"/>
      <c r="BJ40" s="369"/>
      <c r="BK40" s="369"/>
      <c r="BL40" s="369"/>
      <c r="BM40" s="369"/>
      <c r="BN40" s="369"/>
      <c r="BO40" s="369"/>
      <c r="BP40" s="369"/>
      <c r="BQ40" s="369"/>
      <c r="BR40" s="369"/>
      <c r="BS40" s="369"/>
      <c r="BT40" s="369"/>
      <c r="BU40" s="369"/>
      <c r="BV40" s="369"/>
      <c r="BW40" s="369"/>
      <c r="BX40" s="369"/>
      <c r="BY40" s="369"/>
      <c r="BZ40" s="369"/>
      <c r="CA40" s="369"/>
      <c r="CB40" s="369"/>
      <c r="CC40" s="369"/>
      <c r="CD40" s="369"/>
      <c r="CE40" s="369"/>
      <c r="CF40" s="369"/>
      <c r="CG40" s="369"/>
      <c r="CH40" s="369"/>
      <c r="CI40" s="369"/>
      <c r="CJ40" s="369"/>
      <c r="CK40" s="369"/>
      <c r="CL40" s="369"/>
      <c r="CM40" s="369"/>
      <c r="CN40" s="369"/>
      <c r="CO40" s="369"/>
      <c r="CP40" s="369"/>
      <c r="CQ40" s="369"/>
      <c r="CR40" s="369"/>
      <c r="CS40" s="369"/>
      <c r="CT40" s="369"/>
    </row>
    <row r="41" spans="1:98" ht="15" customHeight="1">
      <c r="A41" s="907"/>
      <c r="B41" s="451">
        <f t="shared" si="15"/>
        <v>46261</v>
      </c>
      <c r="C41" s="487" t="s">
        <v>264</v>
      </c>
      <c r="D41" s="488">
        <f>SUM(E41:R41)</f>
        <v>0</v>
      </c>
      <c r="E41" s="489">
        <v>0</v>
      </c>
      <c r="F41" s="489">
        <v>0</v>
      </c>
      <c r="G41" s="489">
        <v>0</v>
      </c>
      <c r="H41" s="489">
        <v>0</v>
      </c>
      <c r="I41" s="489">
        <v>0</v>
      </c>
      <c r="J41" s="489">
        <v>0</v>
      </c>
      <c r="K41" s="489">
        <v>0</v>
      </c>
      <c r="L41" s="489">
        <v>0</v>
      </c>
      <c r="M41" s="489">
        <v>0</v>
      </c>
      <c r="N41" s="489">
        <v>0</v>
      </c>
      <c r="O41" s="489">
        <v>0</v>
      </c>
      <c r="P41" s="489">
        <v>0</v>
      </c>
      <c r="Q41" s="489">
        <v>0</v>
      </c>
      <c r="R41" s="496">
        <v>0</v>
      </c>
      <c r="S41" s="369"/>
      <c r="T41" s="369"/>
      <c r="U41" s="369"/>
      <c r="V41" s="369"/>
      <c r="W41" s="369"/>
      <c r="X41" s="369"/>
      <c r="Y41" s="369"/>
      <c r="Z41" s="369"/>
      <c r="AA41" s="369"/>
      <c r="AB41" s="369"/>
      <c r="AC41" s="369"/>
      <c r="AD41" s="369"/>
      <c r="AE41" s="369"/>
      <c r="AF41" s="369"/>
      <c r="AG41" s="369"/>
      <c r="AH41" s="369"/>
      <c r="AI41" s="369"/>
      <c r="AJ41" s="369"/>
      <c r="AK41" s="369"/>
      <c r="AL41" s="369"/>
      <c r="AM41" s="369"/>
      <c r="AN41" s="369"/>
      <c r="AO41" s="369"/>
      <c r="AP41" s="369"/>
      <c r="AQ41" s="369"/>
      <c r="AR41" s="369"/>
      <c r="AS41" s="369"/>
      <c r="AT41" s="369"/>
      <c r="AU41" s="369"/>
      <c r="AV41" s="369"/>
      <c r="AW41" s="369"/>
      <c r="AX41" s="369"/>
      <c r="AY41" s="369"/>
      <c r="AZ41" s="369"/>
      <c r="BA41" s="369"/>
      <c r="BB41" s="369"/>
      <c r="BC41" s="369"/>
      <c r="BD41" s="369"/>
      <c r="BE41" s="369"/>
      <c r="BF41" s="369"/>
      <c r="BG41" s="369"/>
      <c r="BH41" s="369"/>
      <c r="BI41" s="369"/>
      <c r="BJ41" s="369"/>
      <c r="BK41" s="369"/>
      <c r="BL41" s="369"/>
      <c r="BM41" s="369"/>
      <c r="BN41" s="369"/>
      <c r="BO41" s="369"/>
      <c r="BP41" s="369"/>
      <c r="BQ41" s="369"/>
      <c r="BR41" s="369"/>
      <c r="BS41" s="369"/>
      <c r="BT41" s="369"/>
      <c r="BU41" s="369"/>
      <c r="BV41" s="369"/>
      <c r="BW41" s="369"/>
      <c r="BX41" s="369"/>
      <c r="BY41" s="369"/>
      <c r="BZ41" s="369"/>
      <c r="CA41" s="369"/>
      <c r="CB41" s="369"/>
      <c r="CC41" s="369"/>
      <c r="CD41" s="369"/>
      <c r="CE41" s="369"/>
      <c r="CF41" s="369"/>
      <c r="CG41" s="369"/>
      <c r="CH41" s="369"/>
      <c r="CI41" s="369"/>
      <c r="CJ41" s="369"/>
      <c r="CK41" s="369"/>
      <c r="CL41" s="369"/>
      <c r="CM41" s="369"/>
      <c r="CN41" s="369"/>
      <c r="CO41" s="369"/>
      <c r="CP41" s="369"/>
      <c r="CQ41" s="369"/>
      <c r="CR41" s="369"/>
      <c r="CS41" s="369"/>
      <c r="CT41" s="369"/>
    </row>
    <row r="42" spans="1:98" ht="15" customHeight="1">
      <c r="A42" s="907"/>
      <c r="B42" s="454">
        <f t="shared" si="15"/>
        <v>46262</v>
      </c>
      <c r="C42" s="546" t="s">
        <v>265</v>
      </c>
      <c r="D42" s="426">
        <f t="shared" ref="D42:D43" si="16">SUM(E42:R42)</f>
        <v>0</v>
      </c>
      <c r="E42" s="498">
        <v>0</v>
      </c>
      <c r="F42" s="498">
        <v>0</v>
      </c>
      <c r="G42" s="498">
        <v>0</v>
      </c>
      <c r="H42" s="498">
        <v>0</v>
      </c>
      <c r="I42" s="498">
        <v>0</v>
      </c>
      <c r="J42" s="498">
        <v>0</v>
      </c>
      <c r="K42" s="498">
        <v>0</v>
      </c>
      <c r="L42" s="498">
        <v>0</v>
      </c>
      <c r="M42" s="498">
        <v>0</v>
      </c>
      <c r="N42" s="498">
        <v>0</v>
      </c>
      <c r="O42" s="498">
        <v>0</v>
      </c>
      <c r="P42" s="498">
        <v>0</v>
      </c>
      <c r="Q42" s="498">
        <v>0</v>
      </c>
      <c r="R42" s="499">
        <v>0</v>
      </c>
      <c r="S42" s="369"/>
      <c r="T42" s="369"/>
      <c r="U42" s="369"/>
      <c r="V42" s="369"/>
      <c r="W42" s="369"/>
      <c r="X42" s="369"/>
      <c r="Y42" s="369"/>
      <c r="Z42" s="369"/>
      <c r="AA42" s="369"/>
      <c r="AB42" s="369"/>
      <c r="AC42" s="369"/>
      <c r="AD42" s="369"/>
      <c r="AE42" s="369"/>
      <c r="AF42" s="369"/>
      <c r="AG42" s="369"/>
      <c r="AH42" s="369"/>
      <c r="AI42" s="369"/>
      <c r="AJ42" s="369"/>
      <c r="AK42" s="369"/>
      <c r="AL42" s="369"/>
      <c r="AM42" s="369"/>
      <c r="AN42" s="369"/>
      <c r="AO42" s="369"/>
      <c r="AP42" s="369"/>
      <c r="AQ42" s="369"/>
      <c r="AR42" s="369"/>
      <c r="AS42" s="369"/>
      <c r="AT42" s="369"/>
      <c r="AU42" s="369"/>
      <c r="AV42" s="369"/>
      <c r="AW42" s="369"/>
      <c r="AX42" s="369"/>
      <c r="AY42" s="369"/>
      <c r="AZ42" s="369"/>
      <c r="BA42" s="369"/>
      <c r="BB42" s="369"/>
      <c r="BC42" s="369"/>
      <c r="BD42" s="369"/>
      <c r="BE42" s="369"/>
      <c r="BF42" s="369"/>
      <c r="BG42" s="369"/>
      <c r="BH42" s="369"/>
      <c r="BI42" s="369"/>
      <c r="BJ42" s="369"/>
      <c r="BK42" s="369"/>
      <c r="BL42" s="369"/>
      <c r="BM42" s="369"/>
      <c r="BN42" s="369"/>
      <c r="BO42" s="369"/>
      <c r="BP42" s="369"/>
      <c r="BQ42" s="369"/>
      <c r="BR42" s="369"/>
      <c r="BS42" s="369"/>
      <c r="BT42" s="369"/>
      <c r="BU42" s="369"/>
      <c r="BV42" s="369"/>
      <c r="BW42" s="369"/>
      <c r="BX42" s="369"/>
      <c r="BY42" s="369"/>
      <c r="BZ42" s="369"/>
      <c r="CA42" s="369"/>
      <c r="CB42" s="369"/>
      <c r="CC42" s="369"/>
      <c r="CD42" s="369"/>
      <c r="CE42" s="369"/>
      <c r="CF42" s="369"/>
      <c r="CG42" s="369"/>
      <c r="CH42" s="369"/>
      <c r="CI42" s="369"/>
      <c r="CJ42" s="369"/>
      <c r="CK42" s="369"/>
      <c r="CL42" s="369"/>
      <c r="CM42" s="369"/>
      <c r="CN42" s="369"/>
      <c r="CO42" s="369"/>
      <c r="CP42" s="369"/>
      <c r="CQ42" s="369"/>
      <c r="CR42" s="369"/>
      <c r="CS42" s="369"/>
      <c r="CT42" s="369"/>
    </row>
    <row r="43" spans="1:98" ht="15" customHeight="1">
      <c r="A43" s="908"/>
      <c r="B43" s="451">
        <f t="shared" si="15"/>
        <v>46263</v>
      </c>
      <c r="C43" s="546" t="s">
        <v>259</v>
      </c>
      <c r="D43" s="426">
        <f t="shared" si="16"/>
        <v>0</v>
      </c>
      <c r="E43" s="498">
        <v>0</v>
      </c>
      <c r="F43" s="498">
        <v>0</v>
      </c>
      <c r="G43" s="498">
        <v>0</v>
      </c>
      <c r="H43" s="498">
        <v>0</v>
      </c>
      <c r="I43" s="498">
        <v>0</v>
      </c>
      <c r="J43" s="498">
        <v>0</v>
      </c>
      <c r="K43" s="498">
        <v>0</v>
      </c>
      <c r="L43" s="498">
        <v>0</v>
      </c>
      <c r="M43" s="498">
        <v>0</v>
      </c>
      <c r="N43" s="498">
        <v>0</v>
      </c>
      <c r="O43" s="498">
        <v>0</v>
      </c>
      <c r="P43" s="498">
        <v>0</v>
      </c>
      <c r="Q43" s="498">
        <v>0</v>
      </c>
      <c r="R43" s="499">
        <v>0</v>
      </c>
      <c r="S43" s="369"/>
      <c r="T43" s="369"/>
      <c r="U43" s="369"/>
      <c r="V43" s="369"/>
      <c r="W43" s="369"/>
      <c r="X43" s="369"/>
      <c r="Y43" s="369"/>
      <c r="Z43" s="369"/>
      <c r="AA43" s="369"/>
      <c r="AB43" s="369"/>
      <c r="AC43" s="369"/>
      <c r="AD43" s="369"/>
      <c r="AE43" s="369"/>
      <c r="AF43" s="369"/>
      <c r="AG43" s="369"/>
      <c r="AH43" s="369"/>
      <c r="AI43" s="369"/>
      <c r="AJ43" s="369"/>
      <c r="AK43" s="369"/>
      <c r="AL43" s="369"/>
      <c r="AM43" s="369"/>
      <c r="AN43" s="369"/>
      <c r="AO43" s="369"/>
      <c r="AP43" s="369"/>
      <c r="AQ43" s="369"/>
      <c r="AR43" s="369"/>
      <c r="AS43" s="369"/>
      <c r="AT43" s="369"/>
      <c r="AU43" s="369"/>
      <c r="AV43" s="369"/>
      <c r="AW43" s="369"/>
      <c r="AX43" s="369"/>
      <c r="AY43" s="369"/>
      <c r="AZ43" s="369"/>
      <c r="BA43" s="369"/>
      <c r="BB43" s="369"/>
      <c r="BC43" s="369"/>
      <c r="BD43" s="369"/>
      <c r="BE43" s="369"/>
      <c r="BF43" s="369"/>
      <c r="BG43" s="369"/>
      <c r="BH43" s="369"/>
      <c r="BI43" s="369"/>
      <c r="BJ43" s="369"/>
      <c r="BK43" s="369"/>
      <c r="BL43" s="369"/>
      <c r="BM43" s="369"/>
      <c r="BN43" s="369"/>
      <c r="BO43" s="369"/>
      <c r="BP43" s="369"/>
      <c r="BQ43" s="369"/>
      <c r="BR43" s="369"/>
      <c r="BS43" s="369"/>
      <c r="BT43" s="369"/>
      <c r="BU43" s="369"/>
      <c r="BV43" s="369"/>
      <c r="BW43" s="369"/>
      <c r="BX43" s="369"/>
      <c r="BY43" s="369"/>
      <c r="BZ43" s="369"/>
      <c r="CA43" s="369"/>
      <c r="CB43" s="369"/>
      <c r="CC43" s="369"/>
      <c r="CD43" s="369"/>
      <c r="CE43" s="369"/>
      <c r="CF43" s="369"/>
      <c r="CG43" s="369"/>
      <c r="CH43" s="369"/>
      <c r="CI43" s="369"/>
      <c r="CJ43" s="369"/>
      <c r="CK43" s="369"/>
      <c r="CL43" s="369"/>
      <c r="CM43" s="369"/>
      <c r="CN43" s="369"/>
      <c r="CO43" s="369"/>
      <c r="CP43" s="369"/>
      <c r="CQ43" s="369"/>
      <c r="CR43" s="369"/>
      <c r="CS43" s="369"/>
      <c r="CT43" s="369"/>
    </row>
    <row r="44" spans="1:98" ht="15" customHeight="1">
      <c r="A44" s="543"/>
      <c r="B44" s="455" t="s">
        <v>18</v>
      </c>
      <c r="C44" s="487"/>
      <c r="D44" s="429">
        <f t="shared" ref="D44:R44" si="17">SUM(D37:D43)</f>
        <v>0</v>
      </c>
      <c r="E44" s="429">
        <f t="shared" si="17"/>
        <v>0</v>
      </c>
      <c r="F44" s="429">
        <f t="shared" si="17"/>
        <v>0</v>
      </c>
      <c r="G44" s="429">
        <f t="shared" si="17"/>
        <v>0</v>
      </c>
      <c r="H44" s="429">
        <f t="shared" si="17"/>
        <v>0</v>
      </c>
      <c r="I44" s="429">
        <f t="shared" si="17"/>
        <v>0</v>
      </c>
      <c r="J44" s="429">
        <f t="shared" si="17"/>
        <v>0</v>
      </c>
      <c r="K44" s="429">
        <f t="shared" si="17"/>
        <v>0</v>
      </c>
      <c r="L44" s="429">
        <f t="shared" si="17"/>
        <v>0</v>
      </c>
      <c r="M44" s="429">
        <f t="shared" si="17"/>
        <v>0</v>
      </c>
      <c r="N44" s="429">
        <f t="shared" si="17"/>
        <v>0</v>
      </c>
      <c r="O44" s="429">
        <f t="shared" si="17"/>
        <v>0</v>
      </c>
      <c r="P44" s="429">
        <f t="shared" si="17"/>
        <v>0</v>
      </c>
      <c r="Q44" s="429">
        <f t="shared" si="17"/>
        <v>0</v>
      </c>
      <c r="R44" s="429">
        <f t="shared" si="17"/>
        <v>0</v>
      </c>
      <c r="S44" s="369"/>
      <c r="T44" s="369"/>
      <c r="U44" s="369"/>
      <c r="V44" s="369"/>
      <c r="W44" s="369"/>
      <c r="X44" s="369"/>
      <c r="Y44" s="369"/>
      <c r="Z44" s="369"/>
      <c r="AA44" s="369"/>
      <c r="AB44" s="369"/>
      <c r="AC44" s="369"/>
      <c r="AD44" s="369"/>
      <c r="AE44" s="369"/>
      <c r="AF44" s="369"/>
      <c r="AG44" s="369"/>
      <c r="AH44" s="369"/>
      <c r="AI44" s="369"/>
      <c r="AJ44" s="369"/>
      <c r="AK44" s="369"/>
      <c r="AL44" s="369"/>
      <c r="AM44" s="369"/>
      <c r="AN44" s="369"/>
      <c r="AO44" s="369"/>
      <c r="AP44" s="369"/>
      <c r="AQ44" s="369"/>
      <c r="AR44" s="369"/>
      <c r="AS44" s="369"/>
      <c r="AT44" s="369"/>
      <c r="AU44" s="369"/>
      <c r="AV44" s="369"/>
      <c r="AW44" s="369"/>
      <c r="AX44" s="369"/>
      <c r="AY44" s="369"/>
      <c r="AZ44" s="369"/>
      <c r="BA44" s="369"/>
      <c r="BB44" s="369"/>
      <c r="BC44" s="369"/>
      <c r="BD44" s="369"/>
      <c r="BE44" s="369"/>
      <c r="BF44" s="369"/>
      <c r="BG44" s="369"/>
      <c r="BH44" s="369"/>
      <c r="BI44" s="369"/>
      <c r="BJ44" s="369"/>
      <c r="BK44" s="369"/>
      <c r="BL44" s="369"/>
      <c r="BM44" s="369"/>
      <c r="BN44" s="369"/>
      <c r="BO44" s="369"/>
      <c r="BP44" s="369"/>
      <c r="BQ44" s="369"/>
      <c r="BR44" s="369"/>
      <c r="BS44" s="369"/>
      <c r="BT44" s="369"/>
      <c r="BU44" s="369"/>
      <c r="BV44" s="369"/>
      <c r="BW44" s="369"/>
      <c r="BX44" s="369"/>
      <c r="BY44" s="369"/>
      <c r="BZ44" s="369"/>
      <c r="CA44" s="369"/>
      <c r="CB44" s="369"/>
      <c r="CC44" s="369"/>
      <c r="CD44" s="369"/>
      <c r="CE44" s="369"/>
      <c r="CF44" s="369"/>
      <c r="CG44" s="369"/>
      <c r="CH44" s="369"/>
      <c r="CI44" s="369"/>
      <c r="CJ44" s="369"/>
      <c r="CK44" s="369"/>
      <c r="CL44" s="369"/>
      <c r="CM44" s="369"/>
      <c r="CN44" s="369"/>
      <c r="CO44" s="369"/>
      <c r="CP44" s="369"/>
      <c r="CQ44" s="369"/>
      <c r="CR44" s="369"/>
      <c r="CS44" s="369"/>
      <c r="CT44" s="369"/>
    </row>
    <row r="45" spans="1:98" ht="15" customHeight="1">
      <c r="A45" s="570"/>
      <c r="B45" s="455"/>
      <c r="C45" s="487"/>
      <c r="D45" s="426"/>
      <c r="E45" s="498"/>
      <c r="F45" s="498"/>
      <c r="G45" s="498"/>
      <c r="H45" s="498"/>
      <c r="I45" s="498"/>
      <c r="J45" s="498"/>
      <c r="K45" s="498"/>
      <c r="L45" s="498"/>
      <c r="M45" s="498"/>
      <c r="N45" s="498"/>
      <c r="O45" s="498"/>
      <c r="P45" s="498"/>
      <c r="Q45" s="498"/>
      <c r="R45" s="544"/>
      <c r="S45" s="369"/>
      <c r="T45" s="369"/>
      <c r="U45" s="369"/>
      <c r="V45" s="369"/>
      <c r="W45" s="369"/>
      <c r="X45" s="369"/>
      <c r="Y45" s="369"/>
      <c r="Z45" s="369"/>
      <c r="AA45" s="369"/>
      <c r="AB45" s="369"/>
      <c r="AC45" s="369"/>
      <c r="AD45" s="369"/>
      <c r="AE45" s="369"/>
      <c r="AF45" s="369"/>
      <c r="AG45" s="369"/>
      <c r="AH45" s="369"/>
      <c r="AI45" s="369"/>
      <c r="AJ45" s="369"/>
      <c r="AK45" s="369"/>
      <c r="AL45" s="369"/>
      <c r="AM45" s="369"/>
      <c r="AN45" s="369"/>
      <c r="AO45" s="369"/>
      <c r="AP45" s="369"/>
      <c r="AQ45" s="369"/>
      <c r="AR45" s="369"/>
      <c r="AS45" s="369"/>
      <c r="AT45" s="369"/>
      <c r="AU45" s="369"/>
      <c r="AV45" s="369"/>
      <c r="AW45" s="369"/>
      <c r="AX45" s="369"/>
      <c r="AY45" s="369"/>
      <c r="AZ45" s="369"/>
      <c r="BA45" s="369"/>
      <c r="BB45" s="369"/>
      <c r="BC45" s="369"/>
      <c r="BD45" s="369"/>
      <c r="BE45" s="369"/>
      <c r="BF45" s="369"/>
      <c r="BG45" s="369"/>
      <c r="BH45" s="369"/>
      <c r="BI45" s="369"/>
      <c r="BJ45" s="369"/>
      <c r="BK45" s="369"/>
      <c r="BL45" s="369"/>
      <c r="BM45" s="369"/>
      <c r="BN45" s="369"/>
      <c r="BO45" s="369"/>
      <c r="BP45" s="369"/>
      <c r="BQ45" s="369"/>
      <c r="BR45" s="369"/>
      <c r="BS45" s="369"/>
      <c r="BT45" s="369"/>
      <c r="BU45" s="369"/>
      <c r="BV45" s="369"/>
      <c r="BW45" s="369"/>
      <c r="BX45" s="369"/>
      <c r="BY45" s="369"/>
      <c r="BZ45" s="369"/>
      <c r="CA45" s="369"/>
      <c r="CB45" s="369"/>
      <c r="CC45" s="369"/>
      <c r="CD45" s="369"/>
      <c r="CE45" s="369"/>
      <c r="CF45" s="369"/>
      <c r="CG45" s="369"/>
      <c r="CH45" s="369"/>
      <c r="CI45" s="369"/>
      <c r="CJ45" s="369"/>
      <c r="CK45" s="369"/>
      <c r="CL45" s="369"/>
      <c r="CM45" s="369"/>
      <c r="CN45" s="369"/>
      <c r="CO45" s="369"/>
      <c r="CP45" s="369"/>
      <c r="CQ45" s="369"/>
      <c r="CR45" s="369"/>
      <c r="CS45" s="369"/>
      <c r="CT45" s="369"/>
    </row>
    <row r="46" spans="1:98" ht="15" customHeight="1">
      <c r="A46" s="904">
        <f>WEEKNUM(B46)</f>
        <v>36</v>
      </c>
      <c r="B46" s="451">
        <f>B43+1</f>
        <v>46264</v>
      </c>
      <c r="C46" s="487" t="s">
        <v>260</v>
      </c>
      <c r="D46" s="488">
        <f t="shared" ref="D46:D47" si="18">SUM(E46:R46)</f>
        <v>0</v>
      </c>
      <c r="E46" s="489">
        <v>0</v>
      </c>
      <c r="F46" s="489">
        <v>0</v>
      </c>
      <c r="G46" s="489">
        <v>0</v>
      </c>
      <c r="H46" s="489">
        <v>0</v>
      </c>
      <c r="I46" s="489">
        <v>0</v>
      </c>
      <c r="J46" s="489">
        <v>0</v>
      </c>
      <c r="K46" s="489">
        <v>0</v>
      </c>
      <c r="L46" s="489">
        <v>0</v>
      </c>
      <c r="M46" s="489">
        <v>0</v>
      </c>
      <c r="N46" s="489">
        <v>0</v>
      </c>
      <c r="O46" s="489">
        <v>0</v>
      </c>
      <c r="P46" s="489">
        <v>0</v>
      </c>
      <c r="Q46" s="489">
        <v>0</v>
      </c>
      <c r="R46" s="496">
        <v>0</v>
      </c>
      <c r="S46" s="369"/>
      <c r="T46" s="369"/>
      <c r="U46" s="369"/>
      <c r="V46" s="369"/>
      <c r="W46" s="369"/>
      <c r="X46" s="369"/>
      <c r="Y46" s="369"/>
      <c r="Z46" s="369"/>
      <c r="AA46" s="369"/>
      <c r="AB46" s="369"/>
      <c r="AC46" s="369"/>
      <c r="AD46" s="369"/>
      <c r="AE46" s="369"/>
      <c r="AF46" s="369"/>
      <c r="AG46" s="369"/>
      <c r="AH46" s="369"/>
      <c r="AI46" s="369"/>
      <c r="AJ46" s="369"/>
      <c r="AK46" s="369"/>
      <c r="AL46" s="369"/>
      <c r="AM46" s="369"/>
      <c r="AN46" s="369"/>
      <c r="AO46" s="369"/>
      <c r="AP46" s="369"/>
      <c r="AQ46" s="369"/>
      <c r="AR46" s="369"/>
      <c r="AS46" s="369"/>
      <c r="AT46" s="369"/>
      <c r="AU46" s="369"/>
      <c r="AV46" s="369"/>
      <c r="AW46" s="369"/>
      <c r="AX46" s="369"/>
      <c r="AY46" s="369"/>
      <c r="AZ46" s="369"/>
      <c r="BA46" s="369"/>
      <c r="BB46" s="369"/>
      <c r="BC46" s="369"/>
      <c r="BD46" s="369"/>
      <c r="BE46" s="369"/>
      <c r="BF46" s="369"/>
      <c r="BG46" s="369"/>
      <c r="BH46" s="369"/>
      <c r="BI46" s="369"/>
      <c r="BJ46" s="369"/>
      <c r="BK46" s="369"/>
      <c r="BL46" s="369"/>
      <c r="BM46" s="369"/>
      <c r="BN46" s="369"/>
      <c r="BO46" s="369"/>
      <c r="BP46" s="369"/>
      <c r="BQ46" s="369"/>
      <c r="BR46" s="369"/>
      <c r="BS46" s="369"/>
      <c r="BT46" s="369"/>
      <c r="BU46" s="369"/>
      <c r="BV46" s="369"/>
      <c r="BW46" s="369"/>
      <c r="BX46" s="369"/>
      <c r="BY46" s="369"/>
      <c r="BZ46" s="369"/>
      <c r="CA46" s="369"/>
      <c r="CB46" s="369"/>
      <c r="CC46" s="369"/>
      <c r="CD46" s="369"/>
      <c r="CE46" s="369"/>
      <c r="CF46" s="369"/>
      <c r="CG46" s="369"/>
      <c r="CH46" s="369"/>
      <c r="CI46" s="369"/>
      <c r="CJ46" s="369"/>
      <c r="CK46" s="369"/>
      <c r="CL46" s="369"/>
      <c r="CM46" s="369"/>
      <c r="CN46" s="369"/>
      <c r="CO46" s="369"/>
      <c r="CP46" s="369"/>
      <c r="CQ46" s="369"/>
      <c r="CR46" s="369"/>
      <c r="CS46" s="369"/>
      <c r="CT46" s="369"/>
    </row>
    <row r="47" spans="1:98" ht="15" customHeight="1">
      <c r="A47" s="905"/>
      <c r="B47" s="451">
        <f t="shared" ref="B47" si="19">B46+1</f>
        <v>46265</v>
      </c>
      <c r="C47" s="487" t="s">
        <v>261</v>
      </c>
      <c r="D47" s="488">
        <f t="shared" si="18"/>
        <v>0</v>
      </c>
      <c r="E47" s="489">
        <v>0</v>
      </c>
      <c r="F47" s="489">
        <v>0</v>
      </c>
      <c r="G47" s="489">
        <v>0</v>
      </c>
      <c r="H47" s="489">
        <v>0</v>
      </c>
      <c r="I47" s="489">
        <v>0</v>
      </c>
      <c r="J47" s="489">
        <v>0</v>
      </c>
      <c r="K47" s="489">
        <v>0</v>
      </c>
      <c r="L47" s="489">
        <v>0</v>
      </c>
      <c r="M47" s="489">
        <v>0</v>
      </c>
      <c r="N47" s="489">
        <v>0</v>
      </c>
      <c r="O47" s="489">
        <v>0</v>
      </c>
      <c r="P47" s="489">
        <v>0</v>
      </c>
      <c r="Q47" s="489">
        <v>0</v>
      </c>
      <c r="R47" s="496">
        <v>0</v>
      </c>
      <c r="S47" s="369"/>
      <c r="T47" s="369"/>
      <c r="U47" s="369"/>
      <c r="V47" s="369"/>
      <c r="W47" s="369"/>
      <c r="X47" s="369"/>
      <c r="Y47" s="369"/>
      <c r="Z47" s="369"/>
      <c r="AA47" s="369"/>
      <c r="AB47" s="369"/>
      <c r="AC47" s="369"/>
      <c r="AD47" s="369"/>
      <c r="AE47" s="369"/>
      <c r="AF47" s="369"/>
      <c r="AG47" s="369"/>
      <c r="AH47" s="369"/>
      <c r="AI47" s="369"/>
      <c r="AJ47" s="369"/>
      <c r="AK47" s="369"/>
      <c r="AL47" s="369"/>
      <c r="AM47" s="369"/>
      <c r="AN47" s="369"/>
      <c r="AO47" s="369"/>
      <c r="AP47" s="369"/>
      <c r="AQ47" s="369"/>
      <c r="AR47" s="369"/>
      <c r="AS47" s="369"/>
      <c r="AT47" s="369"/>
      <c r="AU47" s="369"/>
      <c r="AV47" s="369"/>
      <c r="AW47" s="369"/>
      <c r="AX47" s="369"/>
      <c r="AY47" s="369"/>
      <c r="AZ47" s="369"/>
      <c r="BA47" s="369"/>
      <c r="BB47" s="369"/>
      <c r="BC47" s="369"/>
      <c r="BD47" s="369"/>
      <c r="BE47" s="369"/>
      <c r="BF47" s="369"/>
      <c r="BG47" s="369"/>
      <c r="BH47" s="369"/>
      <c r="BI47" s="369"/>
      <c r="BJ47" s="369"/>
      <c r="BK47" s="369"/>
      <c r="BL47" s="369"/>
      <c r="BM47" s="369"/>
      <c r="BN47" s="369"/>
      <c r="BO47" s="369"/>
      <c r="BP47" s="369"/>
      <c r="BQ47" s="369"/>
      <c r="BR47" s="369"/>
      <c r="BS47" s="369"/>
      <c r="BT47" s="369"/>
      <c r="BU47" s="369"/>
      <c r="BV47" s="369"/>
      <c r="BW47" s="369"/>
      <c r="BX47" s="369"/>
      <c r="BY47" s="369"/>
      <c r="BZ47" s="369"/>
      <c r="CA47" s="369"/>
      <c r="CB47" s="369"/>
      <c r="CC47" s="369"/>
      <c r="CD47" s="369"/>
      <c r="CE47" s="369"/>
      <c r="CF47" s="369"/>
      <c r="CG47" s="369"/>
      <c r="CH47" s="369"/>
      <c r="CI47" s="369"/>
      <c r="CJ47" s="369"/>
      <c r="CK47" s="369"/>
      <c r="CL47" s="369"/>
      <c r="CM47" s="369"/>
      <c r="CN47" s="369"/>
      <c r="CO47" s="369"/>
      <c r="CP47" s="369"/>
      <c r="CQ47" s="369"/>
      <c r="CR47" s="369"/>
      <c r="CS47" s="369"/>
      <c r="CT47" s="369"/>
    </row>
    <row r="48" spans="1:98" ht="15" customHeight="1">
      <c r="A48" s="543"/>
      <c r="B48" s="455" t="s">
        <v>18</v>
      </c>
      <c r="C48" s="487"/>
      <c r="D48" s="429">
        <f t="shared" ref="D48:R48" si="20">SUM(D41:D47)</f>
        <v>0</v>
      </c>
      <c r="E48" s="429">
        <f t="shared" si="20"/>
        <v>0</v>
      </c>
      <c r="F48" s="429">
        <f t="shared" si="20"/>
        <v>0</v>
      </c>
      <c r="G48" s="429">
        <f t="shared" si="20"/>
        <v>0</v>
      </c>
      <c r="H48" s="429">
        <f t="shared" si="20"/>
        <v>0</v>
      </c>
      <c r="I48" s="429">
        <f t="shared" si="20"/>
        <v>0</v>
      </c>
      <c r="J48" s="429">
        <f t="shared" si="20"/>
        <v>0</v>
      </c>
      <c r="K48" s="429">
        <f t="shared" si="20"/>
        <v>0</v>
      </c>
      <c r="L48" s="429">
        <f t="shared" si="20"/>
        <v>0</v>
      </c>
      <c r="M48" s="429">
        <f t="shared" si="20"/>
        <v>0</v>
      </c>
      <c r="N48" s="429">
        <f t="shared" si="20"/>
        <v>0</v>
      </c>
      <c r="O48" s="429">
        <f t="shared" si="20"/>
        <v>0</v>
      </c>
      <c r="P48" s="429">
        <f t="shared" si="20"/>
        <v>0</v>
      </c>
      <c r="Q48" s="429">
        <f t="shared" si="20"/>
        <v>0</v>
      </c>
      <c r="R48" s="429">
        <f t="shared" si="20"/>
        <v>0</v>
      </c>
      <c r="S48" s="369"/>
      <c r="T48" s="369"/>
      <c r="U48" s="369"/>
      <c r="V48" s="369"/>
      <c r="W48" s="369"/>
      <c r="X48" s="369"/>
      <c r="Y48" s="369"/>
      <c r="Z48" s="369"/>
      <c r="AA48" s="369"/>
      <c r="AB48" s="369"/>
      <c r="AC48" s="369"/>
      <c r="AD48" s="369"/>
      <c r="AE48" s="369"/>
      <c r="AF48" s="369"/>
      <c r="AG48" s="369"/>
      <c r="AH48" s="369"/>
      <c r="AI48" s="369"/>
      <c r="AJ48" s="369"/>
      <c r="AK48" s="369"/>
      <c r="AL48" s="369"/>
      <c r="AM48" s="369"/>
      <c r="AN48" s="369"/>
      <c r="AO48" s="369"/>
      <c r="AP48" s="369"/>
      <c r="AQ48" s="369"/>
      <c r="AR48" s="369"/>
      <c r="AS48" s="369"/>
      <c r="AT48" s="369"/>
      <c r="AU48" s="369"/>
      <c r="AV48" s="369"/>
      <c r="AW48" s="369"/>
      <c r="AX48" s="369"/>
      <c r="AY48" s="369"/>
      <c r="AZ48" s="369"/>
      <c r="BA48" s="369"/>
      <c r="BB48" s="369"/>
      <c r="BC48" s="369"/>
      <c r="BD48" s="369"/>
      <c r="BE48" s="369"/>
      <c r="BF48" s="369"/>
      <c r="BG48" s="369"/>
      <c r="BH48" s="369"/>
      <c r="BI48" s="369"/>
      <c r="BJ48" s="369"/>
      <c r="BK48" s="369"/>
      <c r="BL48" s="369"/>
      <c r="BM48" s="369"/>
      <c r="BN48" s="369"/>
      <c r="BO48" s="369"/>
      <c r="BP48" s="369"/>
      <c r="BQ48" s="369"/>
      <c r="BR48" s="369"/>
      <c r="BS48" s="369"/>
      <c r="BT48" s="369"/>
      <c r="BU48" s="369"/>
      <c r="BV48" s="369"/>
      <c r="BW48" s="369"/>
      <c r="BX48" s="369"/>
      <c r="BY48" s="369"/>
      <c r="BZ48" s="369"/>
      <c r="CA48" s="369"/>
      <c r="CB48" s="369"/>
      <c r="CC48" s="369"/>
      <c r="CD48" s="369"/>
      <c r="CE48" s="369"/>
      <c r="CF48" s="369"/>
      <c r="CG48" s="369"/>
      <c r="CH48" s="369"/>
      <c r="CI48" s="369"/>
      <c r="CJ48" s="369"/>
      <c r="CK48" s="369"/>
      <c r="CL48" s="369"/>
      <c r="CM48" s="369"/>
      <c r="CN48" s="369"/>
      <c r="CO48" s="369"/>
      <c r="CP48" s="369"/>
      <c r="CQ48" s="369"/>
      <c r="CR48" s="369"/>
      <c r="CS48" s="369"/>
      <c r="CT48" s="369"/>
    </row>
    <row r="49" spans="1:101" ht="15" customHeight="1" thickBot="1">
      <c r="A49" s="559"/>
      <c r="B49" s="431"/>
      <c r="C49" s="431"/>
      <c r="D49" s="486"/>
      <c r="E49" s="486"/>
      <c r="F49" s="486"/>
      <c r="G49" s="486"/>
      <c r="H49" s="486"/>
      <c r="I49" s="486"/>
      <c r="J49" s="486"/>
      <c r="K49" s="486"/>
      <c r="L49" s="486"/>
      <c r="M49" s="486"/>
      <c r="N49" s="486"/>
      <c r="O49" s="486"/>
      <c r="P49" s="486"/>
      <c r="Q49" s="486"/>
      <c r="R49" s="486"/>
      <c r="S49" s="369"/>
      <c r="T49" s="369"/>
      <c r="U49" s="369"/>
      <c r="V49" s="369"/>
      <c r="W49" s="369"/>
      <c r="X49" s="369"/>
      <c r="Y49" s="369"/>
      <c r="Z49" s="369"/>
      <c r="AA49" s="369"/>
      <c r="AB49" s="369"/>
      <c r="AC49" s="369"/>
      <c r="AD49" s="369"/>
      <c r="AE49" s="369"/>
      <c r="AF49" s="369"/>
      <c r="AG49" s="369"/>
      <c r="AH49" s="369"/>
      <c r="AI49" s="369"/>
      <c r="AJ49" s="369"/>
      <c r="AK49" s="369"/>
      <c r="AL49" s="369"/>
      <c r="AM49" s="369"/>
      <c r="AN49" s="369"/>
      <c r="AO49" s="369"/>
      <c r="AP49" s="369"/>
      <c r="AQ49" s="369"/>
      <c r="AR49" s="369"/>
      <c r="AS49" s="369"/>
      <c r="AT49" s="369"/>
      <c r="AU49" s="369"/>
      <c r="AV49" s="369"/>
      <c r="AW49" s="369"/>
      <c r="AX49" s="369"/>
      <c r="AY49" s="369"/>
      <c r="AZ49" s="369"/>
      <c r="BA49" s="369"/>
      <c r="BB49" s="369"/>
      <c r="BC49" s="369"/>
      <c r="BD49" s="369"/>
      <c r="BE49" s="369"/>
      <c r="BF49" s="369"/>
      <c r="BG49" s="369"/>
      <c r="BH49" s="369"/>
      <c r="BI49" s="369"/>
      <c r="BJ49" s="369"/>
      <c r="BK49" s="369"/>
      <c r="BL49" s="369"/>
      <c r="BM49" s="369"/>
      <c r="BN49" s="369"/>
      <c r="BO49" s="369"/>
      <c r="BP49" s="369"/>
      <c r="BQ49" s="369"/>
      <c r="BR49" s="369"/>
      <c r="BS49" s="369"/>
      <c r="BT49" s="369"/>
      <c r="BU49" s="369"/>
      <c r="BV49" s="369"/>
      <c r="BW49" s="369"/>
      <c r="BX49" s="369"/>
      <c r="BY49" s="369"/>
      <c r="BZ49" s="369"/>
      <c r="CA49" s="369"/>
      <c r="CB49" s="369"/>
      <c r="CC49" s="369"/>
      <c r="CD49" s="369"/>
      <c r="CE49" s="369"/>
      <c r="CF49" s="369"/>
      <c r="CG49" s="369"/>
      <c r="CH49" s="369"/>
      <c r="CI49" s="369"/>
      <c r="CJ49" s="369"/>
      <c r="CK49" s="369"/>
      <c r="CL49" s="369"/>
      <c r="CM49" s="369"/>
      <c r="CN49" s="369"/>
      <c r="CO49" s="369"/>
      <c r="CP49" s="369"/>
      <c r="CQ49" s="369"/>
      <c r="CR49" s="369"/>
      <c r="CS49" s="369"/>
      <c r="CT49" s="369"/>
    </row>
    <row r="50" spans="1:101" ht="15" customHeight="1">
      <c r="A50" s="560"/>
      <c r="B50" s="561" t="s">
        <v>18</v>
      </c>
      <c r="C50" s="562"/>
      <c r="D50" s="563">
        <f>SUM(D35,D26,D17,D8,D44,D48)</f>
        <v>0</v>
      </c>
      <c r="E50" s="563">
        <f t="shared" ref="E50:R50" si="21">SUM(E35,E26,E17,E8,E44,E48)</f>
        <v>0</v>
      </c>
      <c r="F50" s="563">
        <f t="shared" si="21"/>
        <v>0</v>
      </c>
      <c r="G50" s="563">
        <f t="shared" si="21"/>
        <v>0</v>
      </c>
      <c r="H50" s="563">
        <f t="shared" si="21"/>
        <v>0</v>
      </c>
      <c r="I50" s="563">
        <f t="shared" si="21"/>
        <v>0</v>
      </c>
      <c r="J50" s="563">
        <f t="shared" si="21"/>
        <v>0</v>
      </c>
      <c r="K50" s="563">
        <f t="shared" si="21"/>
        <v>0</v>
      </c>
      <c r="L50" s="563">
        <f t="shared" si="21"/>
        <v>0</v>
      </c>
      <c r="M50" s="563">
        <f t="shared" si="21"/>
        <v>0</v>
      </c>
      <c r="N50" s="563">
        <f t="shared" si="21"/>
        <v>0</v>
      </c>
      <c r="O50" s="563">
        <f t="shared" si="21"/>
        <v>0</v>
      </c>
      <c r="P50" s="563">
        <f t="shared" si="21"/>
        <v>0</v>
      </c>
      <c r="Q50" s="563">
        <f t="shared" si="21"/>
        <v>0</v>
      </c>
      <c r="R50" s="564">
        <f t="shared" si="21"/>
        <v>0</v>
      </c>
      <c r="S50" s="369"/>
      <c r="T50" s="369"/>
      <c r="U50" s="369"/>
      <c r="V50" s="369"/>
      <c r="W50" s="369"/>
      <c r="X50" s="369"/>
      <c r="Y50" s="369"/>
      <c r="Z50" s="369"/>
      <c r="AA50" s="369"/>
      <c r="AB50" s="369"/>
      <c r="AC50" s="369"/>
      <c r="AD50" s="369"/>
      <c r="AE50" s="369"/>
      <c r="AF50" s="369"/>
      <c r="AG50" s="369"/>
      <c r="AH50" s="369"/>
      <c r="AI50" s="369"/>
      <c r="AJ50" s="369"/>
      <c r="AK50" s="369"/>
      <c r="AL50" s="369"/>
      <c r="AM50" s="369"/>
      <c r="AN50" s="369"/>
      <c r="AO50" s="369"/>
      <c r="AP50" s="369"/>
      <c r="AQ50" s="369"/>
      <c r="AR50" s="369"/>
      <c r="AS50" s="369"/>
      <c r="AT50" s="369"/>
      <c r="AU50" s="369"/>
      <c r="AV50" s="369"/>
      <c r="AW50" s="369"/>
      <c r="AX50" s="369"/>
      <c r="AY50" s="369"/>
      <c r="AZ50" s="369"/>
      <c r="BA50" s="369"/>
      <c r="BB50" s="369"/>
      <c r="BC50" s="369"/>
      <c r="BD50" s="369"/>
      <c r="BE50" s="369"/>
      <c r="BF50" s="369"/>
      <c r="BG50" s="369"/>
      <c r="BH50" s="369"/>
      <c r="BI50" s="369"/>
      <c r="BJ50" s="369"/>
      <c r="BK50" s="369"/>
      <c r="BL50" s="369"/>
      <c r="BM50" s="369"/>
      <c r="BN50" s="369"/>
      <c r="BO50" s="369"/>
      <c r="BP50" s="369"/>
      <c r="BQ50" s="369"/>
      <c r="BR50" s="369"/>
      <c r="BS50" s="369"/>
      <c r="BT50" s="369"/>
      <c r="BU50" s="369"/>
      <c r="BV50" s="369"/>
      <c r="BW50" s="369"/>
      <c r="BX50" s="369"/>
      <c r="BY50" s="369"/>
      <c r="BZ50" s="369"/>
      <c r="CA50" s="369"/>
      <c r="CB50" s="369"/>
      <c r="CC50" s="369"/>
      <c r="CD50" s="369"/>
      <c r="CE50" s="369"/>
      <c r="CF50" s="369"/>
      <c r="CG50" s="369"/>
      <c r="CH50" s="369"/>
      <c r="CI50" s="369"/>
      <c r="CJ50" s="369"/>
      <c r="CK50" s="369"/>
      <c r="CL50" s="369"/>
      <c r="CM50" s="369"/>
      <c r="CN50" s="369"/>
      <c r="CO50" s="369"/>
      <c r="CP50" s="369"/>
      <c r="CQ50" s="369"/>
      <c r="CR50" s="369"/>
      <c r="CS50" s="369"/>
      <c r="CT50" s="369"/>
    </row>
    <row r="51" spans="1:101" s="370" customFormat="1" ht="16.5" thickBot="1">
      <c r="A51" s="565"/>
      <c r="B51" s="566" t="s">
        <v>19</v>
      </c>
      <c r="C51" s="567"/>
      <c r="D51" s="568">
        <f>SUM(D28:D34,D19:D25,D10:D16,D7,D37:D43,D46:D47)</f>
        <v>0</v>
      </c>
      <c r="E51" s="568">
        <f t="shared" ref="E51:R51" si="22">SUM(E28:E34,E19:E25,E10:E16,E7,E37:E43,E46:E47)</f>
        <v>0</v>
      </c>
      <c r="F51" s="568">
        <f t="shared" si="22"/>
        <v>0</v>
      </c>
      <c r="G51" s="568">
        <f t="shared" si="22"/>
        <v>0</v>
      </c>
      <c r="H51" s="568">
        <f t="shared" si="22"/>
        <v>0</v>
      </c>
      <c r="I51" s="568">
        <f t="shared" si="22"/>
        <v>0</v>
      </c>
      <c r="J51" s="568">
        <f t="shared" si="22"/>
        <v>0</v>
      </c>
      <c r="K51" s="568">
        <f t="shared" si="22"/>
        <v>0</v>
      </c>
      <c r="L51" s="568">
        <f t="shared" si="22"/>
        <v>0</v>
      </c>
      <c r="M51" s="568">
        <f t="shared" si="22"/>
        <v>0</v>
      </c>
      <c r="N51" s="568">
        <f t="shared" si="22"/>
        <v>0</v>
      </c>
      <c r="O51" s="568">
        <f t="shared" si="22"/>
        <v>0</v>
      </c>
      <c r="P51" s="568">
        <f t="shared" si="22"/>
        <v>0</v>
      </c>
      <c r="Q51" s="568">
        <f t="shared" si="22"/>
        <v>0</v>
      </c>
      <c r="R51" s="569">
        <f t="shared" si="22"/>
        <v>0</v>
      </c>
    </row>
    <row r="52" spans="1:101" s="370" customFormat="1" ht="19.5" hidden="1" customHeight="1">
      <c r="A52" s="490"/>
      <c r="B52" s="491" t="s">
        <v>20</v>
      </c>
      <c r="C52" s="492"/>
      <c r="D52" s="433"/>
      <c r="E52" s="493"/>
      <c r="F52" s="493"/>
      <c r="G52" s="493"/>
      <c r="H52" s="493"/>
      <c r="I52" s="493"/>
      <c r="J52" s="493"/>
      <c r="K52" s="493"/>
      <c r="L52" s="493"/>
      <c r="M52" s="493"/>
      <c r="N52" s="493"/>
      <c r="O52" s="493"/>
      <c r="P52" s="493"/>
      <c r="Q52" s="493"/>
      <c r="R52" s="493"/>
      <c r="S52" s="476"/>
      <c r="T52" s="476"/>
      <c r="U52" s="476"/>
      <c r="V52" s="476"/>
      <c r="W52" s="476"/>
      <c r="X52" s="476"/>
      <c r="Y52" s="476"/>
      <c r="Z52" s="476"/>
      <c r="AA52" s="476"/>
      <c r="AB52" s="476"/>
      <c r="AC52" s="476"/>
      <c r="AD52" s="476"/>
      <c r="AE52" s="476"/>
      <c r="AF52" s="476"/>
      <c r="AG52" s="476"/>
      <c r="AH52" s="476"/>
      <c r="AI52" s="476"/>
      <c r="AJ52" s="476"/>
      <c r="AK52" s="476"/>
      <c r="AL52" s="476"/>
      <c r="AM52" s="476"/>
      <c r="AN52" s="476"/>
      <c r="AO52" s="476"/>
      <c r="AP52" s="476"/>
      <c r="AQ52" s="476"/>
      <c r="AR52" s="476"/>
      <c r="AS52" s="476"/>
      <c r="AT52" s="476"/>
      <c r="AU52" s="476"/>
      <c r="AV52" s="476"/>
      <c r="AW52" s="476"/>
      <c r="AX52" s="476"/>
      <c r="AY52" s="476"/>
      <c r="AZ52" s="476"/>
      <c r="BA52" s="476"/>
      <c r="BB52" s="476"/>
      <c r="BC52" s="476"/>
      <c r="BD52" s="476"/>
      <c r="BE52" s="476"/>
      <c r="BF52" s="476"/>
      <c r="BG52" s="476"/>
      <c r="BH52" s="476"/>
      <c r="BI52" s="476"/>
      <c r="BJ52" s="476"/>
      <c r="BK52" s="476"/>
      <c r="BL52" s="476"/>
      <c r="BM52" s="476"/>
      <c r="BN52" s="476"/>
      <c r="BO52" s="476"/>
      <c r="BP52" s="476"/>
      <c r="BQ52" s="476"/>
      <c r="BR52" s="476"/>
      <c r="BS52" s="476"/>
      <c r="BT52" s="476"/>
      <c r="BU52" s="476"/>
      <c r="BV52" s="476"/>
      <c r="BW52" s="476"/>
      <c r="BX52" s="476"/>
      <c r="BY52" s="476"/>
      <c r="BZ52" s="476"/>
      <c r="CA52" s="476"/>
      <c r="CB52" s="476"/>
      <c r="CC52" s="476"/>
      <c r="CD52" s="476"/>
      <c r="CE52" s="476"/>
      <c r="CF52" s="476"/>
      <c r="CG52" s="476"/>
      <c r="CH52" s="476"/>
      <c r="CI52" s="476"/>
      <c r="CJ52" s="476"/>
      <c r="CK52" s="476"/>
      <c r="CL52" s="476"/>
      <c r="CM52" s="476"/>
      <c r="CN52" s="476"/>
      <c r="CO52" s="476"/>
      <c r="CP52" s="476"/>
      <c r="CQ52" s="476"/>
      <c r="CR52" s="476"/>
      <c r="CS52" s="476"/>
      <c r="CT52" s="476"/>
      <c r="CU52" s="476"/>
      <c r="CV52" s="476"/>
      <c r="CW52" s="476"/>
    </row>
    <row r="53" spans="1:101" ht="18.75" customHeight="1"/>
    <row r="54" spans="1:101" ht="18.75" customHeight="1"/>
    <row r="55" spans="1:101" ht="18.75" customHeight="1"/>
    <row r="56" spans="1:101" ht="18.75" customHeight="1"/>
    <row r="57" spans="1:101" ht="18.75" customHeight="1"/>
    <row r="58" spans="1:101" ht="18.75" customHeight="1"/>
    <row r="59" spans="1:101" ht="18.75" customHeight="1"/>
    <row r="60" spans="1:101" ht="18.75" customHeight="1"/>
    <row r="61" spans="1:101" ht="18.75" customHeight="1"/>
    <row r="62" spans="1:101" ht="18.75" customHeight="1"/>
    <row r="63" spans="1:101" ht="18.75" customHeight="1"/>
    <row r="64" spans="1:101" ht="18.75" customHeight="1"/>
    <row r="65" spans="1:98" ht="18.75" customHeight="1"/>
    <row r="66" spans="1:98" ht="18.75" customHeight="1"/>
    <row r="67" spans="1:98" ht="18.75" customHeight="1"/>
    <row r="68" spans="1:98" ht="18.75" customHeight="1"/>
    <row r="69" spans="1:98" ht="18.75" customHeight="1"/>
    <row r="70" spans="1:98" ht="18.75" customHeight="1"/>
    <row r="71" spans="1:98" ht="18.75" customHeight="1"/>
    <row r="72" spans="1:98" ht="18.75" customHeight="1"/>
    <row r="73" spans="1:98" ht="18.75" customHeight="1"/>
    <row r="74" spans="1:98" ht="18.75" customHeight="1"/>
    <row r="75" spans="1:98" ht="18.75" customHeight="1"/>
    <row r="76" spans="1:98" ht="18.75" customHeight="1"/>
    <row r="77" spans="1:98" ht="18.75" customHeight="1"/>
    <row r="78" spans="1:98" ht="18.75" customHeight="1"/>
    <row r="79" spans="1:98" s="478" customFormat="1">
      <c r="A79" s="369"/>
      <c r="B79" s="369"/>
      <c r="C79" s="369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438"/>
      <c r="T79" s="438"/>
      <c r="U79" s="438"/>
      <c r="V79" s="438"/>
      <c r="W79" s="438"/>
      <c r="X79" s="438"/>
      <c r="Y79" s="438"/>
      <c r="Z79" s="438"/>
      <c r="AA79" s="438"/>
      <c r="AB79" s="438"/>
      <c r="AC79" s="438"/>
      <c r="AD79" s="438"/>
      <c r="AE79" s="438"/>
      <c r="AF79" s="438"/>
      <c r="AG79" s="438"/>
      <c r="AH79" s="438"/>
      <c r="AI79" s="438"/>
      <c r="AJ79" s="438"/>
      <c r="AK79" s="438"/>
      <c r="AL79" s="438"/>
      <c r="AM79" s="438"/>
      <c r="AN79" s="438"/>
      <c r="AO79" s="438"/>
      <c r="AP79" s="438"/>
      <c r="AQ79" s="438"/>
      <c r="AR79" s="438"/>
      <c r="AS79" s="438"/>
      <c r="AT79" s="438"/>
      <c r="AU79" s="438"/>
      <c r="AV79" s="438"/>
      <c r="AW79" s="438"/>
      <c r="AX79" s="438"/>
      <c r="AY79" s="438"/>
      <c r="AZ79" s="438"/>
      <c r="BA79" s="438"/>
      <c r="BB79" s="438"/>
      <c r="BC79" s="438"/>
      <c r="BD79" s="438"/>
      <c r="BE79" s="438"/>
      <c r="BF79" s="438"/>
      <c r="BG79" s="438"/>
      <c r="BH79" s="438"/>
      <c r="BI79" s="438"/>
      <c r="BJ79" s="438"/>
      <c r="BK79" s="438"/>
      <c r="BL79" s="438"/>
      <c r="BM79" s="438"/>
      <c r="BN79" s="438"/>
      <c r="BO79" s="438"/>
      <c r="BP79" s="438"/>
      <c r="BQ79" s="438"/>
      <c r="BR79" s="438"/>
      <c r="BS79" s="438"/>
      <c r="BT79" s="438"/>
      <c r="BU79" s="438"/>
      <c r="BV79" s="438"/>
      <c r="BW79" s="438"/>
      <c r="BX79" s="438"/>
      <c r="BY79" s="438"/>
      <c r="BZ79" s="438"/>
      <c r="CA79" s="438"/>
      <c r="CB79" s="438"/>
      <c r="CC79" s="438"/>
      <c r="CD79" s="438"/>
      <c r="CE79" s="438"/>
      <c r="CF79" s="438"/>
      <c r="CG79" s="438"/>
      <c r="CH79" s="438"/>
      <c r="CI79" s="438"/>
      <c r="CJ79" s="438"/>
      <c r="CK79" s="438"/>
      <c r="CL79" s="438"/>
      <c r="CM79" s="438"/>
      <c r="CN79" s="438"/>
      <c r="CO79" s="438"/>
      <c r="CP79" s="438"/>
      <c r="CQ79" s="438"/>
      <c r="CR79" s="438"/>
      <c r="CS79" s="438"/>
      <c r="CT79" s="438"/>
    </row>
    <row r="80" spans="1:98" s="478" customFormat="1">
      <c r="A80" s="369"/>
      <c r="B80" s="369"/>
      <c r="C80" s="369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438"/>
      <c r="T80" s="438"/>
      <c r="U80" s="438"/>
      <c r="V80" s="438"/>
      <c r="W80" s="438"/>
      <c r="X80" s="438"/>
      <c r="Y80" s="438"/>
      <c r="Z80" s="438"/>
      <c r="AA80" s="438"/>
      <c r="AB80" s="438"/>
      <c r="AC80" s="438"/>
      <c r="AD80" s="438"/>
      <c r="AE80" s="438"/>
      <c r="AF80" s="438"/>
      <c r="AG80" s="438"/>
      <c r="AH80" s="438"/>
      <c r="AI80" s="438"/>
      <c r="AJ80" s="438"/>
      <c r="AK80" s="438"/>
      <c r="AL80" s="438"/>
      <c r="AM80" s="438"/>
      <c r="AN80" s="438"/>
      <c r="AO80" s="438"/>
      <c r="AP80" s="438"/>
      <c r="AQ80" s="438"/>
      <c r="AR80" s="438"/>
      <c r="AS80" s="438"/>
      <c r="AT80" s="438"/>
      <c r="AU80" s="438"/>
      <c r="AV80" s="438"/>
      <c r="AW80" s="438"/>
      <c r="AX80" s="438"/>
      <c r="AY80" s="438"/>
      <c r="AZ80" s="438"/>
      <c r="BA80" s="438"/>
      <c r="BB80" s="438"/>
      <c r="BC80" s="438"/>
      <c r="BD80" s="438"/>
      <c r="BE80" s="438"/>
      <c r="BF80" s="438"/>
      <c r="BG80" s="438"/>
      <c r="BH80" s="438"/>
      <c r="BI80" s="438"/>
      <c r="BJ80" s="438"/>
      <c r="BK80" s="438"/>
      <c r="BL80" s="438"/>
      <c r="BM80" s="438"/>
      <c r="BN80" s="438"/>
      <c r="BO80" s="438"/>
      <c r="BP80" s="438"/>
      <c r="BQ80" s="438"/>
      <c r="BR80" s="438"/>
      <c r="BS80" s="438"/>
      <c r="BT80" s="438"/>
      <c r="BU80" s="438"/>
      <c r="BV80" s="438"/>
      <c r="BW80" s="438"/>
      <c r="BX80" s="438"/>
      <c r="BY80" s="438"/>
      <c r="BZ80" s="438"/>
      <c r="CA80" s="438"/>
      <c r="CB80" s="438"/>
      <c r="CC80" s="438"/>
      <c r="CD80" s="438"/>
      <c r="CE80" s="438"/>
      <c r="CF80" s="438"/>
      <c r="CG80" s="438"/>
      <c r="CH80" s="438"/>
      <c r="CI80" s="438"/>
      <c r="CJ80" s="438"/>
      <c r="CK80" s="438"/>
      <c r="CL80" s="438"/>
      <c r="CM80" s="438"/>
      <c r="CN80" s="438"/>
      <c r="CO80" s="438"/>
      <c r="CP80" s="438"/>
      <c r="CQ80" s="438"/>
      <c r="CR80" s="438"/>
      <c r="CS80" s="438"/>
      <c r="CT80" s="438"/>
    </row>
    <row r="82" spans="19:98">
      <c r="S82" s="369"/>
      <c r="T82" s="369"/>
      <c r="U82" s="369"/>
      <c r="V82" s="369"/>
      <c r="W82" s="369"/>
      <c r="X82" s="369"/>
      <c r="Y82" s="369"/>
      <c r="Z82" s="369"/>
      <c r="AA82" s="369"/>
      <c r="AB82" s="369"/>
      <c r="AC82" s="369"/>
      <c r="AD82" s="369"/>
      <c r="AE82" s="369"/>
      <c r="AF82" s="369"/>
      <c r="AG82" s="369"/>
      <c r="AH82" s="369"/>
      <c r="AI82" s="369"/>
      <c r="AJ82" s="369"/>
      <c r="AK82" s="369"/>
      <c r="AL82" s="369"/>
      <c r="AM82" s="369"/>
      <c r="AN82" s="369"/>
      <c r="AO82" s="369"/>
      <c r="AP82" s="369"/>
      <c r="AQ82" s="369"/>
      <c r="AR82" s="369"/>
      <c r="AS82" s="369"/>
      <c r="AT82" s="369"/>
      <c r="AU82" s="369"/>
      <c r="AV82" s="369"/>
      <c r="AW82" s="369"/>
      <c r="AX82" s="369"/>
      <c r="AY82" s="369"/>
      <c r="AZ82" s="369"/>
      <c r="BA82" s="369"/>
      <c r="BB82" s="369"/>
      <c r="BC82" s="369"/>
      <c r="BD82" s="369"/>
      <c r="BE82" s="369"/>
      <c r="BF82" s="369"/>
      <c r="BG82" s="369"/>
      <c r="BH82" s="369"/>
      <c r="BI82" s="369"/>
      <c r="BJ82" s="369"/>
      <c r="BK82" s="369"/>
      <c r="BL82" s="369"/>
      <c r="BM82" s="369"/>
      <c r="BN82" s="369"/>
      <c r="BO82" s="369"/>
      <c r="BP82" s="369"/>
      <c r="BQ82" s="369"/>
      <c r="BR82" s="369"/>
      <c r="BS82" s="369"/>
      <c r="BT82" s="369"/>
      <c r="BU82" s="369"/>
      <c r="BV82" s="369"/>
      <c r="BW82" s="369"/>
      <c r="BX82" s="369"/>
      <c r="BY82" s="369"/>
      <c r="BZ82" s="369"/>
      <c r="CA82" s="369"/>
      <c r="CB82" s="369"/>
      <c r="CC82" s="369"/>
      <c r="CD82" s="369"/>
      <c r="CE82" s="369"/>
      <c r="CF82" s="369"/>
      <c r="CG82" s="369"/>
      <c r="CH82" s="369"/>
      <c r="CI82" s="369"/>
      <c r="CJ82" s="369"/>
      <c r="CK82" s="369"/>
      <c r="CL82" s="369"/>
      <c r="CM82" s="369"/>
      <c r="CN82" s="369"/>
      <c r="CO82" s="369"/>
      <c r="CP82" s="369"/>
      <c r="CQ82" s="369"/>
      <c r="CR82" s="369"/>
      <c r="CS82" s="369"/>
      <c r="CT82" s="369"/>
    </row>
    <row r="83" spans="19:98">
      <c r="S83" s="369"/>
      <c r="T83" s="369"/>
      <c r="U83" s="369"/>
      <c r="V83" s="369"/>
      <c r="W83" s="369"/>
      <c r="X83" s="369"/>
      <c r="Y83" s="369"/>
      <c r="Z83" s="369"/>
      <c r="AA83" s="369"/>
      <c r="AB83" s="369"/>
      <c r="AC83" s="369"/>
      <c r="AD83" s="369"/>
      <c r="AE83" s="369"/>
      <c r="AF83" s="369"/>
      <c r="AG83" s="369"/>
      <c r="AH83" s="369"/>
      <c r="AI83" s="369"/>
      <c r="AJ83" s="369"/>
      <c r="AK83" s="369"/>
      <c r="AL83" s="369"/>
      <c r="AM83" s="369"/>
      <c r="AN83" s="369"/>
      <c r="AO83" s="369"/>
      <c r="AP83" s="369"/>
      <c r="AQ83" s="369"/>
      <c r="AR83" s="369"/>
      <c r="AS83" s="369"/>
      <c r="AT83" s="369"/>
      <c r="AU83" s="369"/>
      <c r="AV83" s="369"/>
      <c r="AW83" s="369"/>
      <c r="AX83" s="369"/>
      <c r="AY83" s="369"/>
      <c r="AZ83" s="369"/>
      <c r="BA83" s="369"/>
      <c r="BB83" s="369"/>
      <c r="BC83" s="369"/>
      <c r="BD83" s="369"/>
      <c r="BE83" s="369"/>
      <c r="BF83" s="369"/>
      <c r="BG83" s="369"/>
      <c r="BH83" s="369"/>
      <c r="BI83" s="369"/>
      <c r="BJ83" s="369"/>
      <c r="BK83" s="369"/>
      <c r="BL83" s="369"/>
      <c r="BM83" s="369"/>
      <c r="BN83" s="369"/>
      <c r="BO83" s="369"/>
      <c r="BP83" s="369"/>
      <c r="BQ83" s="369"/>
      <c r="BR83" s="369"/>
      <c r="BS83" s="369"/>
      <c r="BT83" s="369"/>
      <c r="BU83" s="369"/>
      <c r="BV83" s="369"/>
      <c r="BW83" s="369"/>
      <c r="BX83" s="369"/>
      <c r="BY83" s="369"/>
      <c r="BZ83" s="369"/>
      <c r="CA83" s="369"/>
      <c r="CB83" s="369"/>
      <c r="CC83" s="369"/>
      <c r="CD83" s="369"/>
      <c r="CE83" s="369"/>
      <c r="CF83" s="369"/>
      <c r="CG83" s="369"/>
      <c r="CH83" s="369"/>
      <c r="CI83" s="369"/>
      <c r="CJ83" s="369"/>
      <c r="CK83" s="369"/>
      <c r="CL83" s="369"/>
      <c r="CM83" s="369"/>
      <c r="CN83" s="369"/>
      <c r="CO83" s="369"/>
      <c r="CP83" s="369"/>
      <c r="CQ83" s="369"/>
      <c r="CR83" s="369"/>
      <c r="CS83" s="369"/>
      <c r="CT83" s="369"/>
    </row>
    <row r="84" spans="19:98">
      <c r="S84" s="369"/>
      <c r="T84" s="369"/>
      <c r="U84" s="369"/>
      <c r="V84" s="369"/>
      <c r="W84" s="369"/>
      <c r="X84" s="369"/>
      <c r="Y84" s="369"/>
      <c r="Z84" s="369"/>
      <c r="AA84" s="369"/>
      <c r="AB84" s="369"/>
      <c r="AC84" s="369"/>
      <c r="AD84" s="369"/>
      <c r="AE84" s="369"/>
      <c r="AF84" s="369"/>
      <c r="AG84" s="369"/>
      <c r="AH84" s="369"/>
      <c r="AI84" s="369"/>
      <c r="AJ84" s="369"/>
      <c r="AK84" s="369"/>
      <c r="AL84" s="369"/>
      <c r="AM84" s="369"/>
      <c r="AN84" s="369"/>
      <c r="AO84" s="369"/>
      <c r="AP84" s="369"/>
      <c r="AQ84" s="369"/>
      <c r="AR84" s="369"/>
      <c r="AS84" s="369"/>
      <c r="AT84" s="369"/>
      <c r="AU84" s="369"/>
      <c r="AV84" s="369"/>
      <c r="AW84" s="369"/>
      <c r="AX84" s="369"/>
      <c r="AY84" s="369"/>
      <c r="AZ84" s="369"/>
      <c r="BA84" s="369"/>
      <c r="BB84" s="369"/>
      <c r="BC84" s="369"/>
      <c r="BD84" s="369"/>
      <c r="BE84" s="369"/>
      <c r="BF84" s="369"/>
      <c r="BG84" s="369"/>
      <c r="BH84" s="369"/>
      <c r="BI84" s="369"/>
      <c r="BJ84" s="369"/>
      <c r="BK84" s="369"/>
      <c r="BL84" s="369"/>
      <c r="BM84" s="369"/>
      <c r="BN84" s="369"/>
      <c r="BO84" s="369"/>
      <c r="BP84" s="369"/>
      <c r="BQ84" s="369"/>
      <c r="BR84" s="369"/>
      <c r="BS84" s="369"/>
      <c r="BT84" s="369"/>
      <c r="BU84" s="369"/>
      <c r="BV84" s="369"/>
      <c r="BW84" s="369"/>
      <c r="BX84" s="369"/>
      <c r="BY84" s="369"/>
      <c r="BZ84" s="369"/>
      <c r="CA84" s="369"/>
      <c r="CB84" s="369"/>
      <c r="CC84" s="369"/>
      <c r="CD84" s="369"/>
      <c r="CE84" s="369"/>
      <c r="CF84" s="369"/>
      <c r="CG84" s="369"/>
      <c r="CH84" s="369"/>
      <c r="CI84" s="369"/>
      <c r="CJ84" s="369"/>
      <c r="CK84" s="369"/>
      <c r="CL84" s="369"/>
      <c r="CM84" s="369"/>
      <c r="CN84" s="369"/>
      <c r="CO84" s="369"/>
      <c r="CP84" s="369"/>
      <c r="CQ84" s="369"/>
      <c r="CR84" s="369"/>
      <c r="CS84" s="369"/>
      <c r="CT84" s="369"/>
    </row>
    <row r="85" spans="19:98">
      <c r="S85" s="369"/>
      <c r="T85" s="369"/>
      <c r="U85" s="369"/>
      <c r="V85" s="369"/>
      <c r="W85" s="369"/>
      <c r="X85" s="369"/>
      <c r="Y85" s="369"/>
      <c r="Z85" s="369"/>
      <c r="AA85" s="369"/>
      <c r="AB85" s="369"/>
      <c r="AC85" s="369"/>
      <c r="AD85" s="369"/>
      <c r="AE85" s="369"/>
      <c r="AF85" s="369"/>
      <c r="AG85" s="369"/>
      <c r="AH85" s="369"/>
      <c r="AI85" s="369"/>
      <c r="AJ85" s="369"/>
      <c r="AK85" s="369"/>
      <c r="AL85" s="369"/>
      <c r="AM85" s="369"/>
      <c r="AN85" s="369"/>
      <c r="AO85" s="369"/>
      <c r="AP85" s="369"/>
      <c r="AQ85" s="369"/>
      <c r="AR85" s="369"/>
      <c r="AS85" s="369"/>
      <c r="AT85" s="369"/>
      <c r="AU85" s="369"/>
      <c r="AV85" s="369"/>
      <c r="AW85" s="369"/>
      <c r="AX85" s="369"/>
      <c r="AY85" s="369"/>
      <c r="AZ85" s="369"/>
      <c r="BA85" s="369"/>
      <c r="BB85" s="369"/>
      <c r="BC85" s="369"/>
      <c r="BD85" s="369"/>
      <c r="BE85" s="369"/>
      <c r="BF85" s="369"/>
      <c r="BG85" s="369"/>
      <c r="BH85" s="369"/>
      <c r="BI85" s="369"/>
      <c r="BJ85" s="369"/>
      <c r="BK85" s="369"/>
      <c r="BL85" s="369"/>
      <c r="BM85" s="369"/>
      <c r="BN85" s="369"/>
      <c r="BO85" s="369"/>
      <c r="BP85" s="369"/>
      <c r="BQ85" s="369"/>
      <c r="BR85" s="369"/>
      <c r="BS85" s="369"/>
      <c r="BT85" s="369"/>
      <c r="BU85" s="369"/>
      <c r="BV85" s="369"/>
      <c r="BW85" s="369"/>
      <c r="BX85" s="369"/>
      <c r="BY85" s="369"/>
      <c r="BZ85" s="369"/>
      <c r="CA85" s="369"/>
      <c r="CB85" s="369"/>
      <c r="CC85" s="369"/>
      <c r="CD85" s="369"/>
      <c r="CE85" s="369"/>
      <c r="CF85" s="369"/>
      <c r="CG85" s="369"/>
      <c r="CH85" s="369"/>
      <c r="CI85" s="369"/>
      <c r="CJ85" s="369"/>
      <c r="CK85" s="369"/>
      <c r="CL85" s="369"/>
      <c r="CM85" s="369"/>
      <c r="CN85" s="369"/>
      <c r="CO85" s="369"/>
      <c r="CP85" s="369"/>
      <c r="CQ85" s="369"/>
      <c r="CR85" s="369"/>
      <c r="CS85" s="369"/>
      <c r="CT85" s="369"/>
    </row>
    <row r="86" spans="19:98">
      <c r="S86" s="369"/>
      <c r="T86" s="369"/>
      <c r="U86" s="369"/>
      <c r="V86" s="369"/>
      <c r="W86" s="369"/>
      <c r="X86" s="369"/>
      <c r="Y86" s="369"/>
      <c r="Z86" s="369"/>
      <c r="AA86" s="369"/>
      <c r="AB86" s="369"/>
      <c r="AC86" s="369"/>
      <c r="AD86" s="369"/>
      <c r="AE86" s="369"/>
      <c r="AF86" s="369"/>
      <c r="AG86" s="369"/>
      <c r="AH86" s="369"/>
      <c r="AI86" s="369"/>
      <c r="AJ86" s="369"/>
      <c r="AK86" s="369"/>
      <c r="AL86" s="369"/>
      <c r="AM86" s="369"/>
      <c r="AN86" s="369"/>
      <c r="AO86" s="369"/>
      <c r="AP86" s="369"/>
      <c r="AQ86" s="369"/>
      <c r="AR86" s="369"/>
      <c r="AS86" s="369"/>
      <c r="AT86" s="369"/>
      <c r="AU86" s="369"/>
      <c r="AV86" s="369"/>
      <c r="AW86" s="369"/>
      <c r="AX86" s="369"/>
      <c r="AY86" s="369"/>
      <c r="AZ86" s="369"/>
      <c r="BA86" s="369"/>
      <c r="BB86" s="369"/>
      <c r="BC86" s="369"/>
      <c r="BD86" s="369"/>
      <c r="BE86" s="369"/>
      <c r="BF86" s="369"/>
      <c r="BG86" s="369"/>
      <c r="BH86" s="369"/>
      <c r="BI86" s="369"/>
      <c r="BJ86" s="369"/>
      <c r="BK86" s="369"/>
      <c r="BL86" s="369"/>
      <c r="BM86" s="369"/>
      <c r="BN86" s="369"/>
      <c r="BO86" s="369"/>
      <c r="BP86" s="369"/>
      <c r="BQ86" s="369"/>
      <c r="BR86" s="369"/>
      <c r="BS86" s="369"/>
      <c r="BT86" s="369"/>
      <c r="BU86" s="369"/>
      <c r="BV86" s="369"/>
      <c r="BW86" s="369"/>
      <c r="BX86" s="369"/>
      <c r="BY86" s="369"/>
      <c r="BZ86" s="369"/>
      <c r="CA86" s="369"/>
      <c r="CB86" s="369"/>
      <c r="CC86" s="369"/>
      <c r="CD86" s="369"/>
      <c r="CE86" s="369"/>
      <c r="CF86" s="369"/>
      <c r="CG86" s="369"/>
      <c r="CH86" s="369"/>
      <c r="CI86" s="369"/>
      <c r="CJ86" s="369"/>
      <c r="CK86" s="369"/>
      <c r="CL86" s="369"/>
      <c r="CM86" s="369"/>
      <c r="CN86" s="369"/>
      <c r="CO86" s="369"/>
      <c r="CP86" s="369"/>
      <c r="CQ86" s="369"/>
      <c r="CR86" s="369"/>
      <c r="CS86" s="369"/>
      <c r="CT86" s="369"/>
    </row>
    <row r="87" spans="19:98">
      <c r="S87" s="369"/>
      <c r="T87" s="369"/>
      <c r="U87" s="369"/>
      <c r="V87" s="369"/>
      <c r="W87" s="369"/>
      <c r="X87" s="369"/>
      <c r="Y87" s="369"/>
      <c r="Z87" s="369"/>
      <c r="AA87" s="369"/>
      <c r="AB87" s="369"/>
      <c r="AC87" s="369"/>
      <c r="AD87" s="369"/>
      <c r="AE87" s="369"/>
      <c r="AF87" s="369"/>
      <c r="AG87" s="369"/>
      <c r="AH87" s="369"/>
      <c r="AI87" s="369"/>
      <c r="AJ87" s="369"/>
      <c r="AK87" s="369"/>
      <c r="AL87" s="369"/>
      <c r="AM87" s="369"/>
      <c r="AN87" s="369"/>
      <c r="AO87" s="369"/>
      <c r="AP87" s="369"/>
      <c r="AQ87" s="369"/>
      <c r="AR87" s="369"/>
      <c r="AS87" s="369"/>
      <c r="AT87" s="369"/>
      <c r="AU87" s="369"/>
      <c r="AV87" s="369"/>
      <c r="AW87" s="369"/>
      <c r="AX87" s="369"/>
      <c r="AY87" s="369"/>
      <c r="AZ87" s="369"/>
      <c r="BA87" s="369"/>
      <c r="BB87" s="369"/>
      <c r="BC87" s="369"/>
      <c r="BD87" s="369"/>
      <c r="BE87" s="369"/>
      <c r="BF87" s="369"/>
      <c r="BG87" s="369"/>
      <c r="BH87" s="369"/>
      <c r="BI87" s="369"/>
      <c r="BJ87" s="369"/>
      <c r="BK87" s="369"/>
      <c r="BL87" s="369"/>
      <c r="BM87" s="369"/>
      <c r="BN87" s="369"/>
      <c r="BO87" s="369"/>
      <c r="BP87" s="369"/>
      <c r="BQ87" s="369"/>
      <c r="BR87" s="369"/>
      <c r="BS87" s="369"/>
      <c r="BT87" s="369"/>
      <c r="BU87" s="369"/>
      <c r="BV87" s="369"/>
      <c r="BW87" s="369"/>
      <c r="BX87" s="369"/>
      <c r="BY87" s="369"/>
      <c r="BZ87" s="369"/>
      <c r="CA87" s="369"/>
      <c r="CB87" s="369"/>
      <c r="CC87" s="369"/>
      <c r="CD87" s="369"/>
      <c r="CE87" s="369"/>
      <c r="CF87" s="369"/>
      <c r="CG87" s="369"/>
      <c r="CH87" s="369"/>
      <c r="CI87" s="369"/>
      <c r="CJ87" s="369"/>
      <c r="CK87" s="369"/>
      <c r="CL87" s="369"/>
      <c r="CM87" s="369"/>
      <c r="CN87" s="369"/>
      <c r="CO87" s="369"/>
      <c r="CP87" s="369"/>
      <c r="CQ87" s="369"/>
      <c r="CR87" s="369"/>
      <c r="CS87" s="369"/>
      <c r="CT87" s="369"/>
    </row>
    <row r="88" spans="19:98">
      <c r="S88" s="369"/>
      <c r="T88" s="369"/>
      <c r="U88" s="369"/>
      <c r="V88" s="369"/>
      <c r="W88" s="369"/>
      <c r="X88" s="369"/>
      <c r="Y88" s="369"/>
      <c r="Z88" s="369"/>
      <c r="AA88" s="369"/>
      <c r="AB88" s="369"/>
      <c r="AC88" s="369"/>
      <c r="AD88" s="369"/>
      <c r="AE88" s="369"/>
      <c r="AF88" s="369"/>
      <c r="AG88" s="369"/>
      <c r="AH88" s="369"/>
      <c r="AI88" s="369"/>
      <c r="AJ88" s="369"/>
      <c r="AK88" s="369"/>
      <c r="AL88" s="369"/>
      <c r="AM88" s="369"/>
      <c r="AN88" s="369"/>
      <c r="AO88" s="369"/>
      <c r="AP88" s="369"/>
      <c r="AQ88" s="369"/>
      <c r="AR88" s="369"/>
      <c r="AS88" s="369"/>
      <c r="AT88" s="369"/>
      <c r="AU88" s="369"/>
      <c r="AV88" s="369"/>
      <c r="AW88" s="369"/>
      <c r="AX88" s="369"/>
      <c r="AY88" s="369"/>
      <c r="AZ88" s="369"/>
      <c r="BA88" s="369"/>
      <c r="BB88" s="369"/>
      <c r="BC88" s="369"/>
      <c r="BD88" s="369"/>
      <c r="BE88" s="369"/>
      <c r="BF88" s="369"/>
      <c r="BG88" s="369"/>
      <c r="BH88" s="369"/>
      <c r="BI88" s="369"/>
      <c r="BJ88" s="369"/>
      <c r="BK88" s="369"/>
      <c r="BL88" s="369"/>
      <c r="BM88" s="369"/>
      <c r="BN88" s="369"/>
      <c r="BO88" s="369"/>
      <c r="BP88" s="369"/>
      <c r="BQ88" s="369"/>
      <c r="BR88" s="369"/>
      <c r="BS88" s="369"/>
      <c r="BT88" s="369"/>
      <c r="BU88" s="369"/>
      <c r="BV88" s="369"/>
      <c r="BW88" s="369"/>
      <c r="BX88" s="369"/>
      <c r="BY88" s="369"/>
      <c r="BZ88" s="369"/>
      <c r="CA88" s="369"/>
      <c r="CB88" s="369"/>
      <c r="CC88" s="369"/>
      <c r="CD88" s="369"/>
      <c r="CE88" s="369"/>
      <c r="CF88" s="369"/>
      <c r="CG88" s="369"/>
      <c r="CH88" s="369"/>
      <c r="CI88" s="369"/>
      <c r="CJ88" s="369"/>
      <c r="CK88" s="369"/>
      <c r="CL88" s="369"/>
      <c r="CM88" s="369"/>
      <c r="CN88" s="369"/>
      <c r="CO88" s="369"/>
      <c r="CP88" s="369"/>
      <c r="CQ88" s="369"/>
      <c r="CR88" s="369"/>
      <c r="CS88" s="369"/>
      <c r="CT88" s="369"/>
    </row>
    <row r="89" spans="19:98">
      <c r="S89" s="369"/>
      <c r="T89" s="369"/>
      <c r="U89" s="369"/>
      <c r="V89" s="369"/>
      <c r="W89" s="369"/>
      <c r="X89" s="369"/>
      <c r="Y89" s="369"/>
      <c r="Z89" s="369"/>
      <c r="AA89" s="369"/>
      <c r="AB89" s="369"/>
      <c r="AC89" s="369"/>
      <c r="AD89" s="369"/>
      <c r="AE89" s="369"/>
      <c r="AF89" s="369"/>
      <c r="AG89" s="369"/>
      <c r="AH89" s="369"/>
      <c r="AI89" s="369"/>
      <c r="AJ89" s="369"/>
      <c r="AK89" s="369"/>
      <c r="AL89" s="369"/>
      <c r="AM89" s="369"/>
      <c r="AN89" s="369"/>
      <c r="AO89" s="369"/>
      <c r="AP89" s="369"/>
      <c r="AQ89" s="369"/>
      <c r="AR89" s="369"/>
      <c r="AS89" s="369"/>
      <c r="AT89" s="369"/>
      <c r="AU89" s="369"/>
      <c r="AV89" s="369"/>
      <c r="AW89" s="369"/>
      <c r="AX89" s="369"/>
      <c r="AY89" s="369"/>
      <c r="AZ89" s="369"/>
      <c r="BA89" s="369"/>
      <c r="BB89" s="369"/>
      <c r="BC89" s="369"/>
      <c r="BD89" s="369"/>
      <c r="BE89" s="369"/>
      <c r="BF89" s="369"/>
      <c r="BG89" s="369"/>
      <c r="BH89" s="369"/>
      <c r="BI89" s="369"/>
      <c r="BJ89" s="369"/>
      <c r="BK89" s="369"/>
      <c r="BL89" s="369"/>
      <c r="BM89" s="369"/>
      <c r="BN89" s="369"/>
      <c r="BO89" s="369"/>
      <c r="BP89" s="369"/>
      <c r="BQ89" s="369"/>
      <c r="BR89" s="369"/>
      <c r="BS89" s="369"/>
      <c r="BT89" s="369"/>
      <c r="BU89" s="369"/>
      <c r="BV89" s="369"/>
      <c r="BW89" s="369"/>
      <c r="BX89" s="369"/>
      <c r="BY89" s="369"/>
      <c r="BZ89" s="369"/>
      <c r="CA89" s="369"/>
      <c r="CB89" s="369"/>
      <c r="CC89" s="369"/>
      <c r="CD89" s="369"/>
      <c r="CE89" s="369"/>
      <c r="CF89" s="369"/>
      <c r="CG89" s="369"/>
      <c r="CH89" s="369"/>
      <c r="CI89" s="369"/>
      <c r="CJ89" s="369"/>
      <c r="CK89" s="369"/>
      <c r="CL89" s="369"/>
      <c r="CM89" s="369"/>
      <c r="CN89" s="369"/>
      <c r="CO89" s="369"/>
      <c r="CP89" s="369"/>
      <c r="CQ89" s="369"/>
      <c r="CR89" s="369"/>
      <c r="CS89" s="369"/>
      <c r="CT89" s="369"/>
    </row>
    <row r="90" spans="19:98" hidden="1">
      <c r="S90" s="369"/>
      <c r="T90" s="369"/>
      <c r="U90" s="369"/>
      <c r="V90" s="369"/>
      <c r="W90" s="369"/>
      <c r="X90" s="369"/>
      <c r="Y90" s="369"/>
      <c r="Z90" s="369"/>
      <c r="AA90" s="369"/>
      <c r="AB90" s="369"/>
      <c r="AC90" s="369"/>
      <c r="AD90" s="369"/>
      <c r="AE90" s="369"/>
      <c r="AF90" s="369"/>
      <c r="AG90" s="369"/>
      <c r="AH90" s="369"/>
      <c r="AI90" s="369"/>
      <c r="AJ90" s="369"/>
      <c r="AK90" s="369"/>
      <c r="AL90" s="369"/>
      <c r="AM90" s="369"/>
      <c r="AN90" s="369"/>
      <c r="AO90" s="369"/>
      <c r="AP90" s="369"/>
      <c r="AQ90" s="369"/>
      <c r="AR90" s="369"/>
      <c r="AS90" s="369"/>
      <c r="AT90" s="369"/>
      <c r="AU90" s="369"/>
      <c r="AV90" s="369"/>
      <c r="AW90" s="369"/>
      <c r="AX90" s="369"/>
      <c r="AY90" s="369"/>
      <c r="AZ90" s="369"/>
      <c r="BA90" s="369"/>
      <c r="BB90" s="369"/>
      <c r="BC90" s="369"/>
      <c r="BD90" s="369"/>
      <c r="BE90" s="369"/>
      <c r="BF90" s="369"/>
      <c r="BG90" s="369"/>
      <c r="BH90" s="369"/>
      <c r="BI90" s="369"/>
      <c r="BJ90" s="369"/>
      <c r="BK90" s="369"/>
      <c r="BL90" s="369"/>
      <c r="BM90" s="369"/>
      <c r="BN90" s="369"/>
      <c r="BO90" s="369"/>
      <c r="BP90" s="369"/>
      <c r="BQ90" s="369"/>
      <c r="BR90" s="369"/>
      <c r="BS90" s="369"/>
      <c r="BT90" s="369"/>
      <c r="BU90" s="369"/>
      <c r="BV90" s="369"/>
      <c r="BW90" s="369"/>
      <c r="BX90" s="369"/>
      <c r="BY90" s="369"/>
      <c r="BZ90" s="369"/>
      <c r="CA90" s="369"/>
      <c r="CB90" s="369"/>
      <c r="CC90" s="369"/>
      <c r="CD90" s="369"/>
      <c r="CE90" s="369"/>
      <c r="CF90" s="369"/>
      <c r="CG90" s="369"/>
      <c r="CH90" s="369"/>
      <c r="CI90" s="369"/>
      <c r="CJ90" s="369"/>
      <c r="CK90" s="369"/>
      <c r="CL90" s="369"/>
      <c r="CM90" s="369"/>
      <c r="CN90" s="369"/>
      <c r="CO90" s="369"/>
      <c r="CP90" s="369"/>
      <c r="CQ90" s="369"/>
      <c r="CR90" s="369"/>
      <c r="CS90" s="369"/>
      <c r="CT90" s="369"/>
    </row>
    <row r="91" spans="19:98" hidden="1">
      <c r="S91" s="369"/>
      <c r="T91" s="369"/>
      <c r="U91" s="369"/>
      <c r="V91" s="369"/>
      <c r="W91" s="369"/>
      <c r="X91" s="369"/>
      <c r="Y91" s="369"/>
      <c r="Z91" s="369"/>
      <c r="AA91" s="369"/>
      <c r="AB91" s="369"/>
      <c r="AC91" s="369"/>
      <c r="AD91" s="369"/>
      <c r="AE91" s="369"/>
      <c r="AF91" s="369"/>
      <c r="AG91" s="369"/>
      <c r="AH91" s="369"/>
      <c r="AI91" s="369"/>
      <c r="AJ91" s="369"/>
      <c r="AK91" s="369"/>
      <c r="AL91" s="369"/>
      <c r="AM91" s="369"/>
      <c r="AN91" s="369"/>
      <c r="AO91" s="369"/>
      <c r="AP91" s="369"/>
      <c r="AQ91" s="369"/>
      <c r="AR91" s="369"/>
      <c r="AS91" s="369"/>
      <c r="AT91" s="369"/>
      <c r="AU91" s="369"/>
      <c r="AV91" s="369"/>
      <c r="AW91" s="369"/>
      <c r="AX91" s="369"/>
      <c r="AY91" s="369"/>
      <c r="AZ91" s="369"/>
      <c r="BA91" s="369"/>
      <c r="BB91" s="369"/>
      <c r="BC91" s="369"/>
      <c r="BD91" s="369"/>
      <c r="BE91" s="369"/>
      <c r="BF91" s="369"/>
      <c r="BG91" s="369"/>
      <c r="BH91" s="369"/>
      <c r="BI91" s="369"/>
      <c r="BJ91" s="369"/>
      <c r="BK91" s="369"/>
      <c r="BL91" s="369"/>
      <c r="BM91" s="369"/>
      <c r="BN91" s="369"/>
      <c r="BO91" s="369"/>
      <c r="BP91" s="369"/>
      <c r="BQ91" s="369"/>
      <c r="BR91" s="369"/>
      <c r="BS91" s="369"/>
      <c r="BT91" s="369"/>
      <c r="BU91" s="369"/>
      <c r="BV91" s="369"/>
      <c r="BW91" s="369"/>
      <c r="BX91" s="369"/>
      <c r="BY91" s="369"/>
      <c r="BZ91" s="369"/>
      <c r="CA91" s="369"/>
      <c r="CB91" s="369"/>
      <c r="CC91" s="369"/>
      <c r="CD91" s="369"/>
      <c r="CE91" s="369"/>
      <c r="CF91" s="369"/>
      <c r="CG91" s="369"/>
      <c r="CH91" s="369"/>
      <c r="CI91" s="369"/>
      <c r="CJ91" s="369"/>
      <c r="CK91" s="369"/>
      <c r="CL91" s="369"/>
      <c r="CM91" s="369"/>
      <c r="CN91" s="369"/>
      <c r="CO91" s="369"/>
      <c r="CP91" s="369"/>
      <c r="CQ91" s="369"/>
      <c r="CR91" s="369"/>
      <c r="CS91" s="369"/>
      <c r="CT91" s="369"/>
    </row>
    <row r="92" spans="19:98" hidden="1">
      <c r="S92" s="369"/>
      <c r="T92" s="369"/>
      <c r="U92" s="369"/>
      <c r="V92" s="369"/>
      <c r="W92" s="369"/>
      <c r="X92" s="369"/>
      <c r="Y92" s="369"/>
      <c r="Z92" s="369"/>
      <c r="AA92" s="369"/>
      <c r="AB92" s="369"/>
      <c r="AC92" s="369"/>
      <c r="AD92" s="369"/>
      <c r="AE92" s="369"/>
      <c r="AF92" s="369"/>
      <c r="AG92" s="369"/>
      <c r="AH92" s="369"/>
      <c r="AI92" s="369"/>
      <c r="AJ92" s="369"/>
      <c r="AK92" s="369"/>
      <c r="AL92" s="369"/>
      <c r="AM92" s="369"/>
      <c r="AN92" s="369"/>
      <c r="AO92" s="369"/>
      <c r="AP92" s="369"/>
      <c r="AQ92" s="369"/>
      <c r="AR92" s="369"/>
      <c r="AS92" s="369"/>
      <c r="AT92" s="369"/>
      <c r="AU92" s="369"/>
      <c r="AV92" s="369"/>
      <c r="AW92" s="369"/>
      <c r="AX92" s="369"/>
      <c r="AY92" s="369"/>
      <c r="AZ92" s="369"/>
      <c r="BA92" s="369"/>
      <c r="BB92" s="369"/>
      <c r="BC92" s="369"/>
      <c r="BD92" s="369"/>
      <c r="BE92" s="369"/>
      <c r="BF92" s="369"/>
      <c r="BG92" s="369"/>
      <c r="BH92" s="369"/>
      <c r="BI92" s="369"/>
      <c r="BJ92" s="369"/>
      <c r="BK92" s="369"/>
      <c r="BL92" s="369"/>
      <c r="BM92" s="369"/>
      <c r="BN92" s="369"/>
      <c r="BO92" s="369"/>
      <c r="BP92" s="369"/>
      <c r="BQ92" s="369"/>
      <c r="BR92" s="369"/>
      <c r="BS92" s="369"/>
      <c r="BT92" s="369"/>
      <c r="BU92" s="369"/>
      <c r="BV92" s="369"/>
      <c r="BW92" s="369"/>
      <c r="BX92" s="369"/>
      <c r="BY92" s="369"/>
      <c r="BZ92" s="369"/>
      <c r="CA92" s="369"/>
      <c r="CB92" s="369"/>
      <c r="CC92" s="369"/>
      <c r="CD92" s="369"/>
      <c r="CE92" s="369"/>
      <c r="CF92" s="369"/>
      <c r="CG92" s="369"/>
      <c r="CH92" s="369"/>
      <c r="CI92" s="369"/>
      <c r="CJ92" s="369"/>
      <c r="CK92" s="369"/>
      <c r="CL92" s="369"/>
      <c r="CM92" s="369"/>
      <c r="CN92" s="369"/>
      <c r="CO92" s="369"/>
      <c r="CP92" s="369"/>
      <c r="CQ92" s="369"/>
      <c r="CR92" s="369"/>
      <c r="CS92" s="369"/>
      <c r="CT92" s="369"/>
    </row>
    <row r="93" spans="19:98" hidden="1">
      <c r="S93" s="369"/>
      <c r="T93" s="369"/>
      <c r="U93" s="369"/>
      <c r="V93" s="369"/>
      <c r="W93" s="369"/>
      <c r="X93" s="369"/>
      <c r="Y93" s="369"/>
      <c r="Z93" s="369"/>
      <c r="AA93" s="369"/>
      <c r="AB93" s="369"/>
      <c r="AC93" s="369"/>
      <c r="AD93" s="369"/>
      <c r="AE93" s="369"/>
      <c r="AF93" s="369"/>
      <c r="AG93" s="369"/>
      <c r="AH93" s="369"/>
      <c r="AI93" s="369"/>
      <c r="AJ93" s="369"/>
      <c r="AK93" s="369"/>
      <c r="AL93" s="369"/>
      <c r="AM93" s="369"/>
      <c r="AN93" s="369"/>
      <c r="AO93" s="369"/>
      <c r="AP93" s="369"/>
      <c r="AQ93" s="369"/>
      <c r="AR93" s="369"/>
      <c r="AS93" s="369"/>
      <c r="AT93" s="369"/>
      <c r="AU93" s="369"/>
      <c r="AV93" s="369"/>
      <c r="AW93" s="369"/>
      <c r="AX93" s="369"/>
      <c r="AY93" s="369"/>
      <c r="AZ93" s="369"/>
      <c r="BA93" s="369"/>
      <c r="BB93" s="369"/>
      <c r="BC93" s="369"/>
      <c r="BD93" s="369"/>
      <c r="BE93" s="369"/>
      <c r="BF93" s="369"/>
      <c r="BG93" s="369"/>
      <c r="BH93" s="369"/>
      <c r="BI93" s="369"/>
      <c r="BJ93" s="369"/>
      <c r="BK93" s="369"/>
      <c r="BL93" s="369"/>
      <c r="BM93" s="369"/>
      <c r="BN93" s="369"/>
      <c r="BO93" s="369"/>
      <c r="BP93" s="369"/>
      <c r="BQ93" s="369"/>
      <c r="BR93" s="369"/>
      <c r="BS93" s="369"/>
      <c r="BT93" s="369"/>
      <c r="BU93" s="369"/>
      <c r="BV93" s="369"/>
      <c r="BW93" s="369"/>
      <c r="BX93" s="369"/>
      <c r="BY93" s="369"/>
      <c r="BZ93" s="369"/>
      <c r="CA93" s="369"/>
      <c r="CB93" s="369"/>
      <c r="CC93" s="369"/>
      <c r="CD93" s="369"/>
      <c r="CE93" s="369"/>
      <c r="CF93" s="369"/>
      <c r="CG93" s="369"/>
      <c r="CH93" s="369"/>
      <c r="CI93" s="369"/>
      <c r="CJ93" s="369"/>
      <c r="CK93" s="369"/>
      <c r="CL93" s="369"/>
      <c r="CM93" s="369"/>
      <c r="CN93" s="369"/>
      <c r="CO93" s="369"/>
      <c r="CP93" s="369"/>
      <c r="CQ93" s="369"/>
      <c r="CR93" s="369"/>
      <c r="CS93" s="369"/>
      <c r="CT93" s="369"/>
    </row>
    <row r="94" spans="19:98" hidden="1">
      <c r="S94" s="369"/>
      <c r="T94" s="369"/>
      <c r="U94" s="369"/>
      <c r="V94" s="369"/>
      <c r="W94" s="369"/>
      <c r="X94" s="369"/>
      <c r="Y94" s="369"/>
      <c r="Z94" s="369"/>
      <c r="AA94" s="369"/>
      <c r="AB94" s="369"/>
      <c r="AC94" s="369"/>
      <c r="AD94" s="369"/>
      <c r="AE94" s="369"/>
      <c r="AF94" s="369"/>
      <c r="AG94" s="369"/>
      <c r="AH94" s="369"/>
      <c r="AI94" s="369"/>
      <c r="AJ94" s="369"/>
      <c r="AK94" s="369"/>
      <c r="AL94" s="369"/>
      <c r="AM94" s="369"/>
      <c r="AN94" s="369"/>
      <c r="AO94" s="369"/>
      <c r="AP94" s="369"/>
      <c r="AQ94" s="369"/>
      <c r="AR94" s="369"/>
      <c r="AS94" s="369"/>
      <c r="AT94" s="369"/>
      <c r="AU94" s="369"/>
      <c r="AV94" s="369"/>
      <c r="AW94" s="369"/>
      <c r="AX94" s="369"/>
      <c r="AY94" s="369"/>
      <c r="AZ94" s="369"/>
      <c r="BA94" s="369"/>
      <c r="BB94" s="369"/>
      <c r="BC94" s="369"/>
      <c r="BD94" s="369"/>
      <c r="BE94" s="369"/>
      <c r="BF94" s="369"/>
      <c r="BG94" s="369"/>
      <c r="BH94" s="369"/>
      <c r="BI94" s="369"/>
      <c r="BJ94" s="369"/>
      <c r="BK94" s="369"/>
      <c r="BL94" s="369"/>
      <c r="BM94" s="369"/>
      <c r="BN94" s="369"/>
      <c r="BO94" s="369"/>
      <c r="BP94" s="369"/>
      <c r="BQ94" s="369"/>
      <c r="BR94" s="369"/>
      <c r="BS94" s="369"/>
      <c r="BT94" s="369"/>
      <c r="BU94" s="369"/>
      <c r="BV94" s="369"/>
      <c r="BW94" s="369"/>
      <c r="BX94" s="369"/>
      <c r="BY94" s="369"/>
      <c r="BZ94" s="369"/>
      <c r="CA94" s="369"/>
      <c r="CB94" s="369"/>
      <c r="CC94" s="369"/>
      <c r="CD94" s="369"/>
      <c r="CE94" s="369"/>
      <c r="CF94" s="369"/>
      <c r="CG94" s="369"/>
      <c r="CH94" s="369"/>
      <c r="CI94" s="369"/>
      <c r="CJ94" s="369"/>
      <c r="CK94" s="369"/>
      <c r="CL94" s="369"/>
      <c r="CM94" s="369"/>
      <c r="CN94" s="369"/>
      <c r="CO94" s="369"/>
      <c r="CP94" s="369"/>
      <c r="CQ94" s="369"/>
      <c r="CR94" s="369"/>
      <c r="CS94" s="369"/>
      <c r="CT94" s="369"/>
    </row>
    <row r="95" spans="19:98" hidden="1">
      <c r="S95" s="369"/>
      <c r="T95" s="369"/>
      <c r="U95" s="369"/>
      <c r="V95" s="369"/>
      <c r="W95" s="369"/>
      <c r="X95" s="369"/>
      <c r="Y95" s="369"/>
      <c r="Z95" s="369"/>
      <c r="AA95" s="369"/>
      <c r="AB95" s="369"/>
      <c r="AC95" s="369"/>
      <c r="AD95" s="369"/>
      <c r="AE95" s="369"/>
      <c r="AF95" s="369"/>
      <c r="AG95" s="369"/>
      <c r="AH95" s="369"/>
      <c r="AI95" s="369"/>
      <c r="AJ95" s="369"/>
      <c r="AK95" s="369"/>
      <c r="AL95" s="369"/>
      <c r="AM95" s="369"/>
      <c r="AN95" s="369"/>
      <c r="AO95" s="369"/>
      <c r="AP95" s="369"/>
      <c r="AQ95" s="369"/>
      <c r="AR95" s="369"/>
      <c r="AS95" s="369"/>
      <c r="AT95" s="369"/>
      <c r="AU95" s="369"/>
      <c r="AV95" s="369"/>
      <c r="AW95" s="369"/>
      <c r="AX95" s="369"/>
      <c r="AY95" s="369"/>
      <c r="AZ95" s="369"/>
      <c r="BA95" s="369"/>
      <c r="BB95" s="369"/>
      <c r="BC95" s="369"/>
      <c r="BD95" s="369"/>
      <c r="BE95" s="369"/>
      <c r="BF95" s="369"/>
      <c r="BG95" s="369"/>
      <c r="BH95" s="369"/>
      <c r="BI95" s="369"/>
      <c r="BJ95" s="369"/>
      <c r="BK95" s="369"/>
      <c r="BL95" s="369"/>
      <c r="BM95" s="369"/>
      <c r="BN95" s="369"/>
      <c r="BO95" s="369"/>
      <c r="BP95" s="369"/>
      <c r="BQ95" s="369"/>
      <c r="BR95" s="369"/>
      <c r="BS95" s="369"/>
      <c r="BT95" s="369"/>
      <c r="BU95" s="369"/>
      <c r="BV95" s="369"/>
      <c r="BW95" s="369"/>
      <c r="BX95" s="369"/>
      <c r="BY95" s="369"/>
      <c r="BZ95" s="369"/>
      <c r="CA95" s="369"/>
      <c r="CB95" s="369"/>
      <c r="CC95" s="369"/>
      <c r="CD95" s="369"/>
      <c r="CE95" s="369"/>
      <c r="CF95" s="369"/>
      <c r="CG95" s="369"/>
      <c r="CH95" s="369"/>
      <c r="CI95" s="369"/>
      <c r="CJ95" s="369"/>
      <c r="CK95" s="369"/>
      <c r="CL95" s="369"/>
      <c r="CM95" s="369"/>
      <c r="CN95" s="369"/>
      <c r="CO95" s="369"/>
      <c r="CP95" s="369"/>
      <c r="CQ95" s="369"/>
      <c r="CR95" s="369"/>
      <c r="CS95" s="369"/>
      <c r="CT95" s="369"/>
    </row>
    <row r="96" spans="19:98" hidden="1">
      <c r="S96" s="369"/>
      <c r="T96" s="369"/>
      <c r="U96" s="369"/>
      <c r="V96" s="369"/>
      <c r="W96" s="369"/>
      <c r="X96" s="369"/>
      <c r="Y96" s="369"/>
      <c r="Z96" s="369"/>
      <c r="AA96" s="369"/>
      <c r="AB96" s="369"/>
      <c r="AC96" s="369"/>
      <c r="AD96" s="369"/>
      <c r="AE96" s="369"/>
      <c r="AF96" s="369"/>
      <c r="AG96" s="369"/>
      <c r="AH96" s="369"/>
      <c r="AI96" s="369"/>
      <c r="AJ96" s="369"/>
      <c r="AK96" s="369"/>
      <c r="AL96" s="369"/>
      <c r="AM96" s="369"/>
      <c r="AN96" s="369"/>
      <c r="AO96" s="369"/>
      <c r="AP96" s="369"/>
      <c r="AQ96" s="369"/>
      <c r="AR96" s="369"/>
      <c r="AS96" s="369"/>
      <c r="AT96" s="369"/>
      <c r="AU96" s="369"/>
      <c r="AV96" s="369"/>
      <c r="AW96" s="369"/>
      <c r="AX96" s="369"/>
      <c r="AY96" s="369"/>
      <c r="AZ96" s="369"/>
      <c r="BA96" s="369"/>
      <c r="BB96" s="369"/>
      <c r="BC96" s="369"/>
      <c r="BD96" s="369"/>
      <c r="BE96" s="369"/>
      <c r="BF96" s="369"/>
      <c r="BG96" s="369"/>
      <c r="BH96" s="369"/>
      <c r="BI96" s="369"/>
      <c r="BJ96" s="369"/>
      <c r="BK96" s="369"/>
      <c r="BL96" s="369"/>
      <c r="BM96" s="369"/>
      <c r="BN96" s="369"/>
      <c r="BO96" s="369"/>
      <c r="BP96" s="369"/>
      <c r="BQ96" s="369"/>
      <c r="BR96" s="369"/>
      <c r="BS96" s="369"/>
      <c r="BT96" s="369"/>
      <c r="BU96" s="369"/>
      <c r="BV96" s="369"/>
      <c r="BW96" s="369"/>
      <c r="BX96" s="369"/>
      <c r="BY96" s="369"/>
      <c r="BZ96" s="369"/>
      <c r="CA96" s="369"/>
      <c r="CB96" s="369"/>
      <c r="CC96" s="369"/>
      <c r="CD96" s="369"/>
      <c r="CE96" s="369"/>
      <c r="CF96" s="369"/>
      <c r="CG96" s="369"/>
      <c r="CH96" s="369"/>
      <c r="CI96" s="369"/>
      <c r="CJ96" s="369"/>
      <c r="CK96" s="369"/>
      <c r="CL96" s="369"/>
      <c r="CM96" s="369"/>
      <c r="CN96" s="369"/>
      <c r="CO96" s="369"/>
      <c r="CP96" s="369"/>
      <c r="CQ96" s="369"/>
      <c r="CR96" s="369"/>
      <c r="CS96" s="369"/>
      <c r="CT96" s="369"/>
    </row>
    <row r="97" spans="19:98" hidden="1">
      <c r="S97" s="369"/>
      <c r="T97" s="369"/>
      <c r="U97" s="369"/>
      <c r="V97" s="369"/>
      <c r="W97" s="369"/>
      <c r="X97" s="369"/>
      <c r="Y97" s="369"/>
      <c r="Z97" s="369"/>
      <c r="AA97" s="369"/>
      <c r="AB97" s="369"/>
      <c r="AC97" s="369"/>
      <c r="AD97" s="369"/>
      <c r="AE97" s="369"/>
      <c r="AF97" s="369"/>
      <c r="AG97" s="369"/>
      <c r="AH97" s="369"/>
      <c r="AI97" s="369"/>
      <c r="AJ97" s="369"/>
      <c r="AK97" s="369"/>
      <c r="AL97" s="369"/>
      <c r="AM97" s="369"/>
      <c r="AN97" s="369"/>
      <c r="AO97" s="369"/>
      <c r="AP97" s="369"/>
      <c r="AQ97" s="369"/>
      <c r="AR97" s="369"/>
      <c r="AS97" s="369"/>
      <c r="AT97" s="369"/>
      <c r="AU97" s="369"/>
      <c r="AV97" s="369"/>
      <c r="AW97" s="369"/>
      <c r="AX97" s="369"/>
      <c r="AY97" s="369"/>
      <c r="AZ97" s="369"/>
      <c r="BA97" s="369"/>
      <c r="BB97" s="369"/>
      <c r="BC97" s="369"/>
      <c r="BD97" s="369"/>
      <c r="BE97" s="369"/>
      <c r="BF97" s="369"/>
      <c r="BG97" s="369"/>
      <c r="BH97" s="369"/>
      <c r="BI97" s="369"/>
      <c r="BJ97" s="369"/>
      <c r="BK97" s="369"/>
      <c r="BL97" s="369"/>
      <c r="BM97" s="369"/>
      <c r="BN97" s="369"/>
      <c r="BO97" s="369"/>
      <c r="BP97" s="369"/>
      <c r="BQ97" s="369"/>
      <c r="BR97" s="369"/>
      <c r="BS97" s="369"/>
      <c r="BT97" s="369"/>
      <c r="BU97" s="369"/>
      <c r="BV97" s="369"/>
      <c r="BW97" s="369"/>
      <c r="BX97" s="369"/>
      <c r="BY97" s="369"/>
      <c r="BZ97" s="369"/>
      <c r="CA97" s="369"/>
      <c r="CB97" s="369"/>
      <c r="CC97" s="369"/>
      <c r="CD97" s="369"/>
      <c r="CE97" s="369"/>
      <c r="CF97" s="369"/>
      <c r="CG97" s="369"/>
      <c r="CH97" s="369"/>
      <c r="CI97" s="369"/>
      <c r="CJ97" s="369"/>
      <c r="CK97" s="369"/>
      <c r="CL97" s="369"/>
      <c r="CM97" s="369"/>
      <c r="CN97" s="369"/>
      <c r="CO97" s="369"/>
      <c r="CP97" s="369"/>
      <c r="CQ97" s="369"/>
      <c r="CR97" s="369"/>
      <c r="CS97" s="369"/>
      <c r="CT97" s="369"/>
    </row>
    <row r="98" spans="19:98">
      <c r="S98" s="369"/>
      <c r="T98" s="369"/>
      <c r="U98" s="369"/>
      <c r="V98" s="369"/>
      <c r="W98" s="369"/>
      <c r="X98" s="369"/>
      <c r="Y98" s="369"/>
      <c r="Z98" s="369"/>
      <c r="AA98" s="369"/>
      <c r="AB98" s="369"/>
      <c r="AC98" s="369"/>
      <c r="AD98" s="369"/>
      <c r="AE98" s="369"/>
      <c r="AF98" s="369"/>
      <c r="AG98" s="369"/>
      <c r="AH98" s="369"/>
      <c r="AI98" s="369"/>
      <c r="AJ98" s="369"/>
      <c r="AK98" s="369"/>
      <c r="AL98" s="369"/>
      <c r="AM98" s="369"/>
      <c r="AN98" s="369"/>
      <c r="AO98" s="369"/>
      <c r="AP98" s="369"/>
      <c r="AQ98" s="369"/>
      <c r="AR98" s="369"/>
      <c r="AS98" s="369"/>
      <c r="AT98" s="369"/>
      <c r="AU98" s="369"/>
      <c r="AV98" s="369"/>
      <c r="AW98" s="369"/>
      <c r="AX98" s="369"/>
      <c r="AY98" s="369"/>
      <c r="AZ98" s="369"/>
      <c r="BA98" s="369"/>
      <c r="BB98" s="369"/>
      <c r="BC98" s="369"/>
      <c r="BD98" s="369"/>
      <c r="BE98" s="369"/>
      <c r="BF98" s="369"/>
      <c r="BG98" s="369"/>
      <c r="BH98" s="369"/>
      <c r="BI98" s="369"/>
      <c r="BJ98" s="369"/>
      <c r="BK98" s="369"/>
      <c r="BL98" s="369"/>
      <c r="BM98" s="369"/>
      <c r="BN98" s="369"/>
      <c r="BO98" s="369"/>
      <c r="BP98" s="369"/>
      <c r="BQ98" s="369"/>
      <c r="BR98" s="369"/>
      <c r="BS98" s="369"/>
      <c r="BT98" s="369"/>
      <c r="BU98" s="369"/>
      <c r="BV98" s="369"/>
      <c r="BW98" s="369"/>
      <c r="BX98" s="369"/>
      <c r="BY98" s="369"/>
      <c r="BZ98" s="369"/>
      <c r="CA98" s="369"/>
      <c r="CB98" s="369"/>
      <c r="CC98" s="369"/>
      <c r="CD98" s="369"/>
      <c r="CE98" s="369"/>
      <c r="CF98" s="369"/>
      <c r="CG98" s="369"/>
      <c r="CH98" s="369"/>
      <c r="CI98" s="369"/>
      <c r="CJ98" s="369"/>
      <c r="CK98" s="369"/>
      <c r="CL98" s="369"/>
      <c r="CM98" s="369"/>
      <c r="CN98" s="369"/>
      <c r="CO98" s="369"/>
      <c r="CP98" s="369"/>
      <c r="CQ98" s="369"/>
      <c r="CR98" s="369"/>
      <c r="CS98" s="369"/>
      <c r="CT98" s="369"/>
    </row>
    <row r="99" spans="19:98">
      <c r="S99" s="369"/>
      <c r="T99" s="369"/>
      <c r="U99" s="369"/>
      <c r="V99" s="369"/>
      <c r="W99" s="369"/>
      <c r="X99" s="369"/>
      <c r="Y99" s="369"/>
      <c r="Z99" s="369"/>
      <c r="AA99" s="369"/>
      <c r="AB99" s="369"/>
      <c r="AC99" s="369"/>
      <c r="AD99" s="369"/>
      <c r="AE99" s="369"/>
      <c r="AF99" s="369"/>
      <c r="AG99" s="369"/>
      <c r="AH99" s="369"/>
      <c r="AI99" s="369"/>
      <c r="AJ99" s="369"/>
      <c r="AK99" s="369"/>
      <c r="AL99" s="369"/>
      <c r="AM99" s="369"/>
      <c r="AN99" s="369"/>
      <c r="AO99" s="369"/>
      <c r="AP99" s="369"/>
      <c r="AQ99" s="369"/>
      <c r="AR99" s="369"/>
      <c r="AS99" s="369"/>
      <c r="AT99" s="369"/>
      <c r="AU99" s="369"/>
      <c r="AV99" s="369"/>
      <c r="AW99" s="369"/>
      <c r="AX99" s="369"/>
      <c r="AY99" s="369"/>
      <c r="AZ99" s="369"/>
      <c r="BA99" s="369"/>
      <c r="BB99" s="369"/>
      <c r="BC99" s="369"/>
      <c r="BD99" s="369"/>
      <c r="BE99" s="369"/>
      <c r="BF99" s="369"/>
      <c r="BG99" s="369"/>
      <c r="BH99" s="369"/>
      <c r="BI99" s="369"/>
      <c r="BJ99" s="369"/>
      <c r="BK99" s="369"/>
      <c r="BL99" s="369"/>
      <c r="BM99" s="369"/>
      <c r="BN99" s="369"/>
      <c r="BO99" s="369"/>
      <c r="BP99" s="369"/>
      <c r="BQ99" s="369"/>
      <c r="BR99" s="369"/>
      <c r="BS99" s="369"/>
      <c r="BT99" s="369"/>
      <c r="BU99" s="369"/>
      <c r="BV99" s="369"/>
      <c r="BW99" s="369"/>
      <c r="BX99" s="369"/>
      <c r="BY99" s="369"/>
      <c r="BZ99" s="369"/>
      <c r="CA99" s="369"/>
      <c r="CB99" s="369"/>
      <c r="CC99" s="369"/>
      <c r="CD99" s="369"/>
      <c r="CE99" s="369"/>
      <c r="CF99" s="369"/>
      <c r="CG99" s="369"/>
      <c r="CH99" s="369"/>
      <c r="CI99" s="369"/>
      <c r="CJ99" s="369"/>
      <c r="CK99" s="369"/>
      <c r="CL99" s="369"/>
      <c r="CM99" s="369"/>
      <c r="CN99" s="369"/>
      <c r="CO99" s="369"/>
      <c r="CP99" s="369"/>
      <c r="CQ99" s="369"/>
      <c r="CR99" s="369"/>
      <c r="CS99" s="369"/>
      <c r="CT99" s="369"/>
    </row>
    <row r="100" spans="19:98">
      <c r="S100" s="369"/>
      <c r="T100" s="369"/>
      <c r="U100" s="369"/>
      <c r="V100" s="369"/>
      <c r="W100" s="369"/>
      <c r="X100" s="369"/>
      <c r="Y100" s="369"/>
      <c r="Z100" s="369"/>
      <c r="AA100" s="369"/>
      <c r="AB100" s="369"/>
      <c r="AC100" s="369"/>
      <c r="AD100" s="369"/>
      <c r="AE100" s="369"/>
      <c r="AF100" s="369"/>
      <c r="AG100" s="369"/>
      <c r="AH100" s="369"/>
      <c r="AI100" s="369"/>
      <c r="AJ100" s="369"/>
      <c r="AK100" s="369"/>
      <c r="AL100" s="369"/>
      <c r="AM100" s="369"/>
      <c r="AN100" s="369"/>
      <c r="AO100" s="369"/>
      <c r="AP100" s="369"/>
      <c r="AQ100" s="369"/>
      <c r="AR100" s="369"/>
      <c r="AS100" s="369"/>
      <c r="AT100" s="369"/>
      <c r="AU100" s="369"/>
      <c r="AV100" s="369"/>
      <c r="AW100" s="369"/>
      <c r="AX100" s="369"/>
      <c r="AY100" s="369"/>
      <c r="AZ100" s="369"/>
      <c r="BA100" s="369"/>
      <c r="BB100" s="369"/>
      <c r="BC100" s="369"/>
      <c r="BD100" s="369"/>
      <c r="BE100" s="369"/>
      <c r="BF100" s="369"/>
      <c r="BG100" s="369"/>
      <c r="BH100" s="369"/>
      <c r="BI100" s="369"/>
      <c r="BJ100" s="369"/>
      <c r="BK100" s="369"/>
      <c r="BL100" s="369"/>
      <c r="BM100" s="369"/>
      <c r="BN100" s="369"/>
      <c r="BO100" s="369"/>
      <c r="BP100" s="369"/>
      <c r="BQ100" s="369"/>
      <c r="BR100" s="369"/>
      <c r="BS100" s="369"/>
      <c r="BT100" s="369"/>
      <c r="BU100" s="369"/>
      <c r="BV100" s="369"/>
      <c r="BW100" s="369"/>
      <c r="BX100" s="369"/>
      <c r="BY100" s="369"/>
      <c r="BZ100" s="369"/>
      <c r="CA100" s="369"/>
      <c r="CB100" s="369"/>
      <c r="CC100" s="369"/>
      <c r="CD100" s="369"/>
      <c r="CE100" s="369"/>
      <c r="CF100" s="369"/>
      <c r="CG100" s="369"/>
      <c r="CH100" s="369"/>
      <c r="CI100" s="369"/>
      <c r="CJ100" s="369"/>
      <c r="CK100" s="369"/>
      <c r="CL100" s="369"/>
      <c r="CM100" s="369"/>
      <c r="CN100" s="369"/>
      <c r="CO100" s="369"/>
      <c r="CP100" s="369"/>
      <c r="CQ100" s="369"/>
      <c r="CR100" s="369"/>
      <c r="CS100" s="369"/>
      <c r="CT100" s="369"/>
    </row>
    <row r="101" spans="19:98">
      <c r="S101" s="369"/>
      <c r="T101" s="369"/>
      <c r="U101" s="369"/>
      <c r="V101" s="369"/>
      <c r="W101" s="369"/>
      <c r="X101" s="369"/>
      <c r="Y101" s="369"/>
      <c r="Z101" s="369"/>
      <c r="AA101" s="369"/>
      <c r="AB101" s="369"/>
      <c r="AC101" s="369"/>
      <c r="AD101" s="369"/>
      <c r="AE101" s="369"/>
      <c r="AF101" s="369"/>
      <c r="AG101" s="369"/>
      <c r="AH101" s="369"/>
      <c r="AI101" s="369"/>
      <c r="AJ101" s="369"/>
      <c r="AK101" s="369"/>
      <c r="AL101" s="369"/>
      <c r="AM101" s="369"/>
      <c r="AN101" s="369"/>
      <c r="AO101" s="369"/>
      <c r="AP101" s="369"/>
      <c r="AQ101" s="369"/>
      <c r="AR101" s="369"/>
      <c r="AS101" s="369"/>
      <c r="AT101" s="369"/>
      <c r="AU101" s="369"/>
      <c r="AV101" s="369"/>
      <c r="AW101" s="369"/>
      <c r="AX101" s="369"/>
      <c r="AY101" s="369"/>
      <c r="AZ101" s="369"/>
      <c r="BA101" s="369"/>
      <c r="BB101" s="369"/>
      <c r="BC101" s="369"/>
      <c r="BD101" s="369"/>
      <c r="BE101" s="369"/>
      <c r="BF101" s="369"/>
      <c r="BG101" s="369"/>
      <c r="BH101" s="369"/>
      <c r="BI101" s="369"/>
      <c r="BJ101" s="369"/>
      <c r="BK101" s="369"/>
      <c r="BL101" s="369"/>
      <c r="BM101" s="369"/>
      <c r="BN101" s="369"/>
      <c r="BO101" s="369"/>
      <c r="BP101" s="369"/>
      <c r="BQ101" s="369"/>
      <c r="BR101" s="369"/>
      <c r="BS101" s="369"/>
      <c r="BT101" s="369"/>
      <c r="BU101" s="369"/>
      <c r="BV101" s="369"/>
      <c r="BW101" s="369"/>
      <c r="BX101" s="369"/>
      <c r="BY101" s="369"/>
      <c r="BZ101" s="369"/>
      <c r="CA101" s="369"/>
      <c r="CB101" s="369"/>
      <c r="CC101" s="369"/>
      <c r="CD101" s="369"/>
      <c r="CE101" s="369"/>
      <c r="CF101" s="369"/>
      <c r="CG101" s="369"/>
      <c r="CH101" s="369"/>
      <c r="CI101" s="369"/>
      <c r="CJ101" s="369"/>
      <c r="CK101" s="369"/>
      <c r="CL101" s="369"/>
      <c r="CM101" s="369"/>
      <c r="CN101" s="369"/>
      <c r="CO101" s="369"/>
      <c r="CP101" s="369"/>
      <c r="CQ101" s="369"/>
      <c r="CR101" s="369"/>
      <c r="CS101" s="369"/>
      <c r="CT101" s="369"/>
    </row>
    <row r="102" spans="19:98">
      <c r="S102" s="369"/>
      <c r="T102" s="369"/>
      <c r="U102" s="369"/>
      <c r="V102" s="369"/>
      <c r="W102" s="369"/>
      <c r="X102" s="369"/>
      <c r="Y102" s="369"/>
      <c r="Z102" s="369"/>
      <c r="AA102" s="369"/>
      <c r="AB102" s="369"/>
      <c r="AC102" s="369"/>
      <c r="AD102" s="369"/>
      <c r="AE102" s="369"/>
      <c r="AF102" s="369"/>
      <c r="AG102" s="369"/>
      <c r="AH102" s="369"/>
      <c r="AI102" s="369"/>
      <c r="AJ102" s="369"/>
      <c r="AK102" s="369"/>
      <c r="AL102" s="369"/>
      <c r="AM102" s="369"/>
      <c r="AN102" s="369"/>
      <c r="AO102" s="369"/>
      <c r="AP102" s="369"/>
      <c r="AQ102" s="369"/>
      <c r="AR102" s="369"/>
      <c r="AS102" s="369"/>
      <c r="AT102" s="369"/>
      <c r="AU102" s="369"/>
      <c r="AV102" s="369"/>
      <c r="AW102" s="369"/>
      <c r="AX102" s="369"/>
      <c r="AY102" s="369"/>
      <c r="AZ102" s="369"/>
      <c r="BA102" s="369"/>
      <c r="BB102" s="369"/>
      <c r="BC102" s="369"/>
      <c r="BD102" s="369"/>
      <c r="BE102" s="369"/>
      <c r="BF102" s="369"/>
      <c r="BG102" s="369"/>
      <c r="BH102" s="369"/>
      <c r="BI102" s="369"/>
      <c r="BJ102" s="369"/>
      <c r="BK102" s="369"/>
      <c r="BL102" s="369"/>
      <c r="BM102" s="369"/>
      <c r="BN102" s="369"/>
      <c r="BO102" s="369"/>
      <c r="BP102" s="369"/>
      <c r="BQ102" s="369"/>
      <c r="BR102" s="369"/>
      <c r="BS102" s="369"/>
      <c r="BT102" s="369"/>
      <c r="BU102" s="369"/>
      <c r="BV102" s="369"/>
      <c r="BW102" s="369"/>
      <c r="BX102" s="369"/>
      <c r="BY102" s="369"/>
      <c r="BZ102" s="369"/>
      <c r="CA102" s="369"/>
      <c r="CB102" s="369"/>
      <c r="CC102" s="369"/>
      <c r="CD102" s="369"/>
      <c r="CE102" s="369"/>
      <c r="CF102" s="369"/>
      <c r="CG102" s="369"/>
      <c r="CH102" s="369"/>
      <c r="CI102" s="369"/>
      <c r="CJ102" s="369"/>
      <c r="CK102" s="369"/>
      <c r="CL102" s="369"/>
      <c r="CM102" s="369"/>
      <c r="CN102" s="369"/>
      <c r="CO102" s="369"/>
      <c r="CP102" s="369"/>
      <c r="CQ102" s="369"/>
      <c r="CR102" s="369"/>
      <c r="CS102" s="369"/>
      <c r="CT102" s="369"/>
    </row>
    <row r="103" spans="19:98" hidden="1">
      <c r="S103" s="369"/>
      <c r="T103" s="369"/>
      <c r="U103" s="369"/>
      <c r="V103" s="369"/>
      <c r="W103" s="369"/>
      <c r="X103" s="369"/>
      <c r="Y103" s="369"/>
      <c r="Z103" s="369"/>
      <c r="AA103" s="369"/>
      <c r="AB103" s="369"/>
      <c r="AC103" s="369"/>
      <c r="AD103" s="369"/>
      <c r="AE103" s="369"/>
      <c r="AF103" s="369"/>
      <c r="AG103" s="369"/>
      <c r="AH103" s="369"/>
      <c r="AI103" s="369"/>
      <c r="AJ103" s="369"/>
      <c r="AK103" s="369"/>
      <c r="AL103" s="369"/>
      <c r="AM103" s="369"/>
      <c r="AN103" s="369"/>
      <c r="AO103" s="369"/>
      <c r="AP103" s="369"/>
      <c r="AQ103" s="369"/>
      <c r="AR103" s="369"/>
      <c r="AS103" s="369"/>
      <c r="AT103" s="369"/>
      <c r="AU103" s="369"/>
      <c r="AV103" s="369"/>
      <c r="AW103" s="369"/>
      <c r="AX103" s="369"/>
      <c r="AY103" s="369"/>
      <c r="AZ103" s="369"/>
      <c r="BA103" s="369"/>
      <c r="BB103" s="369"/>
      <c r="BC103" s="369"/>
      <c r="BD103" s="369"/>
      <c r="BE103" s="369"/>
      <c r="BF103" s="369"/>
      <c r="BG103" s="369"/>
      <c r="BH103" s="369"/>
      <c r="BI103" s="369"/>
      <c r="BJ103" s="369"/>
      <c r="BK103" s="369"/>
      <c r="BL103" s="369"/>
      <c r="BM103" s="369"/>
      <c r="BN103" s="369"/>
      <c r="BO103" s="369"/>
      <c r="BP103" s="369"/>
      <c r="BQ103" s="369"/>
      <c r="BR103" s="369"/>
      <c r="BS103" s="369"/>
      <c r="BT103" s="369"/>
      <c r="BU103" s="369"/>
      <c r="BV103" s="369"/>
      <c r="BW103" s="369"/>
      <c r="BX103" s="369"/>
      <c r="BY103" s="369"/>
      <c r="BZ103" s="369"/>
      <c r="CA103" s="369"/>
      <c r="CB103" s="369"/>
      <c r="CC103" s="369"/>
      <c r="CD103" s="369"/>
      <c r="CE103" s="369"/>
      <c r="CF103" s="369"/>
      <c r="CG103" s="369"/>
      <c r="CH103" s="369"/>
      <c r="CI103" s="369"/>
      <c r="CJ103" s="369"/>
      <c r="CK103" s="369"/>
      <c r="CL103" s="369"/>
      <c r="CM103" s="369"/>
      <c r="CN103" s="369"/>
      <c r="CO103" s="369"/>
      <c r="CP103" s="369"/>
      <c r="CQ103" s="369"/>
      <c r="CR103" s="369"/>
      <c r="CS103" s="369"/>
      <c r="CT103" s="369"/>
    </row>
    <row r="104" spans="19:98">
      <c r="S104" s="369"/>
      <c r="T104" s="369"/>
      <c r="U104" s="369"/>
      <c r="V104" s="369"/>
      <c r="W104" s="369"/>
      <c r="X104" s="369"/>
      <c r="Y104" s="369"/>
      <c r="Z104" s="369"/>
      <c r="AA104" s="369"/>
      <c r="AB104" s="369"/>
      <c r="AC104" s="369"/>
      <c r="AD104" s="369"/>
      <c r="AE104" s="369"/>
      <c r="AF104" s="369"/>
      <c r="AG104" s="369"/>
      <c r="AH104" s="369"/>
      <c r="AI104" s="369"/>
      <c r="AJ104" s="369"/>
      <c r="AK104" s="369"/>
      <c r="AL104" s="369"/>
      <c r="AM104" s="369"/>
      <c r="AN104" s="369"/>
      <c r="AO104" s="369"/>
      <c r="AP104" s="369"/>
      <c r="AQ104" s="369"/>
      <c r="AR104" s="369"/>
      <c r="AS104" s="369"/>
      <c r="AT104" s="369"/>
      <c r="AU104" s="369"/>
      <c r="AV104" s="369"/>
      <c r="AW104" s="369"/>
      <c r="AX104" s="369"/>
      <c r="AY104" s="369"/>
      <c r="AZ104" s="369"/>
      <c r="BA104" s="369"/>
      <c r="BB104" s="369"/>
      <c r="BC104" s="369"/>
      <c r="BD104" s="369"/>
      <c r="BE104" s="369"/>
      <c r="BF104" s="369"/>
      <c r="BG104" s="369"/>
      <c r="BH104" s="369"/>
      <c r="BI104" s="369"/>
      <c r="BJ104" s="369"/>
      <c r="BK104" s="369"/>
      <c r="BL104" s="369"/>
      <c r="BM104" s="369"/>
      <c r="BN104" s="369"/>
      <c r="BO104" s="369"/>
      <c r="BP104" s="369"/>
      <c r="BQ104" s="369"/>
      <c r="BR104" s="369"/>
      <c r="BS104" s="369"/>
      <c r="BT104" s="369"/>
      <c r="BU104" s="369"/>
      <c r="BV104" s="369"/>
      <c r="BW104" s="369"/>
      <c r="BX104" s="369"/>
      <c r="BY104" s="369"/>
      <c r="BZ104" s="369"/>
      <c r="CA104" s="369"/>
      <c r="CB104" s="369"/>
      <c r="CC104" s="369"/>
      <c r="CD104" s="369"/>
      <c r="CE104" s="369"/>
      <c r="CF104" s="369"/>
      <c r="CG104" s="369"/>
      <c r="CH104" s="369"/>
      <c r="CI104" s="369"/>
      <c r="CJ104" s="369"/>
      <c r="CK104" s="369"/>
      <c r="CL104" s="369"/>
      <c r="CM104" s="369"/>
      <c r="CN104" s="369"/>
      <c r="CO104" s="369"/>
      <c r="CP104" s="369"/>
      <c r="CQ104" s="369"/>
      <c r="CR104" s="369"/>
      <c r="CS104" s="369"/>
      <c r="CT104" s="369"/>
    </row>
    <row r="105" spans="19:98">
      <c r="S105" s="369"/>
      <c r="T105" s="369"/>
      <c r="U105" s="369"/>
      <c r="V105" s="369"/>
      <c r="W105" s="369"/>
      <c r="X105" s="369"/>
      <c r="Y105" s="369"/>
      <c r="Z105" s="369"/>
      <c r="AA105" s="369"/>
      <c r="AB105" s="369"/>
      <c r="AC105" s="369"/>
      <c r="AD105" s="369"/>
      <c r="AE105" s="369"/>
      <c r="AF105" s="369"/>
      <c r="AG105" s="369"/>
      <c r="AH105" s="369"/>
      <c r="AI105" s="369"/>
      <c r="AJ105" s="369"/>
      <c r="AK105" s="369"/>
      <c r="AL105" s="369"/>
      <c r="AM105" s="369"/>
      <c r="AN105" s="369"/>
      <c r="AO105" s="369"/>
      <c r="AP105" s="369"/>
      <c r="AQ105" s="369"/>
      <c r="AR105" s="369"/>
      <c r="AS105" s="369"/>
      <c r="AT105" s="369"/>
      <c r="AU105" s="369"/>
      <c r="AV105" s="369"/>
      <c r="AW105" s="369"/>
      <c r="AX105" s="369"/>
      <c r="AY105" s="369"/>
      <c r="AZ105" s="369"/>
      <c r="BA105" s="369"/>
      <c r="BB105" s="369"/>
      <c r="BC105" s="369"/>
      <c r="BD105" s="369"/>
      <c r="BE105" s="369"/>
      <c r="BF105" s="369"/>
      <c r="BG105" s="369"/>
      <c r="BH105" s="369"/>
      <c r="BI105" s="369"/>
      <c r="BJ105" s="369"/>
      <c r="BK105" s="369"/>
      <c r="BL105" s="369"/>
      <c r="BM105" s="369"/>
      <c r="BN105" s="369"/>
      <c r="BO105" s="369"/>
      <c r="BP105" s="369"/>
      <c r="BQ105" s="369"/>
      <c r="BR105" s="369"/>
      <c r="BS105" s="369"/>
      <c r="BT105" s="369"/>
      <c r="BU105" s="369"/>
      <c r="BV105" s="369"/>
      <c r="BW105" s="369"/>
      <c r="BX105" s="369"/>
      <c r="BY105" s="369"/>
      <c r="BZ105" s="369"/>
      <c r="CA105" s="369"/>
      <c r="CB105" s="369"/>
      <c r="CC105" s="369"/>
      <c r="CD105" s="369"/>
      <c r="CE105" s="369"/>
      <c r="CF105" s="369"/>
      <c r="CG105" s="369"/>
      <c r="CH105" s="369"/>
      <c r="CI105" s="369"/>
      <c r="CJ105" s="369"/>
      <c r="CK105" s="369"/>
      <c r="CL105" s="369"/>
      <c r="CM105" s="369"/>
      <c r="CN105" s="369"/>
      <c r="CO105" s="369"/>
      <c r="CP105" s="369"/>
      <c r="CQ105" s="369"/>
      <c r="CR105" s="369"/>
      <c r="CS105" s="369"/>
      <c r="CT105" s="369"/>
    </row>
    <row r="106" spans="19:98">
      <c r="S106" s="369"/>
      <c r="T106" s="369"/>
      <c r="U106" s="369"/>
      <c r="V106" s="369"/>
      <c r="W106" s="369"/>
      <c r="X106" s="369"/>
      <c r="Y106" s="369"/>
      <c r="Z106" s="369"/>
      <c r="AA106" s="369"/>
      <c r="AB106" s="369"/>
      <c r="AC106" s="369"/>
      <c r="AD106" s="369"/>
      <c r="AE106" s="369"/>
      <c r="AF106" s="369"/>
      <c r="AG106" s="369"/>
      <c r="AH106" s="369"/>
      <c r="AI106" s="369"/>
      <c r="AJ106" s="369"/>
      <c r="AK106" s="369"/>
      <c r="AL106" s="369"/>
      <c r="AM106" s="369"/>
      <c r="AN106" s="369"/>
      <c r="AO106" s="369"/>
      <c r="AP106" s="369"/>
      <c r="AQ106" s="369"/>
      <c r="AR106" s="369"/>
      <c r="AS106" s="369"/>
      <c r="AT106" s="369"/>
      <c r="AU106" s="369"/>
      <c r="AV106" s="369"/>
      <c r="AW106" s="369"/>
      <c r="AX106" s="369"/>
      <c r="AY106" s="369"/>
      <c r="AZ106" s="369"/>
      <c r="BA106" s="369"/>
      <c r="BB106" s="369"/>
      <c r="BC106" s="369"/>
      <c r="BD106" s="369"/>
      <c r="BE106" s="369"/>
      <c r="BF106" s="369"/>
      <c r="BG106" s="369"/>
      <c r="BH106" s="369"/>
      <c r="BI106" s="369"/>
      <c r="BJ106" s="369"/>
      <c r="BK106" s="369"/>
      <c r="BL106" s="369"/>
      <c r="BM106" s="369"/>
      <c r="BN106" s="369"/>
      <c r="BO106" s="369"/>
      <c r="BP106" s="369"/>
      <c r="BQ106" s="369"/>
      <c r="BR106" s="369"/>
      <c r="BS106" s="369"/>
      <c r="BT106" s="369"/>
      <c r="BU106" s="369"/>
      <c r="BV106" s="369"/>
      <c r="BW106" s="369"/>
      <c r="BX106" s="369"/>
      <c r="BY106" s="369"/>
      <c r="BZ106" s="369"/>
      <c r="CA106" s="369"/>
      <c r="CB106" s="369"/>
      <c r="CC106" s="369"/>
      <c r="CD106" s="369"/>
      <c r="CE106" s="369"/>
      <c r="CF106" s="369"/>
      <c r="CG106" s="369"/>
      <c r="CH106" s="369"/>
      <c r="CI106" s="369"/>
      <c r="CJ106" s="369"/>
      <c r="CK106" s="369"/>
      <c r="CL106" s="369"/>
      <c r="CM106" s="369"/>
      <c r="CN106" s="369"/>
      <c r="CO106" s="369"/>
      <c r="CP106" s="369"/>
      <c r="CQ106" s="369"/>
      <c r="CR106" s="369"/>
      <c r="CS106" s="369"/>
      <c r="CT106" s="369"/>
    </row>
    <row r="107" spans="19:98">
      <c r="S107" s="369"/>
      <c r="T107" s="369"/>
      <c r="U107" s="369"/>
      <c r="V107" s="369"/>
      <c r="W107" s="369"/>
      <c r="X107" s="369"/>
      <c r="Y107" s="369"/>
      <c r="Z107" s="369"/>
      <c r="AA107" s="369"/>
      <c r="AB107" s="369"/>
      <c r="AC107" s="369"/>
      <c r="AD107" s="369"/>
      <c r="AE107" s="369"/>
      <c r="AF107" s="369"/>
      <c r="AG107" s="369"/>
      <c r="AH107" s="369"/>
      <c r="AI107" s="369"/>
      <c r="AJ107" s="369"/>
      <c r="AK107" s="369"/>
      <c r="AL107" s="369"/>
      <c r="AM107" s="369"/>
      <c r="AN107" s="369"/>
      <c r="AO107" s="369"/>
      <c r="AP107" s="369"/>
      <c r="AQ107" s="369"/>
      <c r="AR107" s="369"/>
      <c r="AS107" s="369"/>
      <c r="AT107" s="369"/>
      <c r="AU107" s="369"/>
      <c r="AV107" s="369"/>
      <c r="AW107" s="369"/>
      <c r="AX107" s="369"/>
      <c r="AY107" s="369"/>
      <c r="AZ107" s="369"/>
      <c r="BA107" s="369"/>
      <c r="BB107" s="369"/>
      <c r="BC107" s="369"/>
      <c r="BD107" s="369"/>
      <c r="BE107" s="369"/>
      <c r="BF107" s="369"/>
      <c r="BG107" s="369"/>
      <c r="BH107" s="369"/>
      <c r="BI107" s="369"/>
      <c r="BJ107" s="369"/>
      <c r="BK107" s="369"/>
      <c r="BL107" s="369"/>
      <c r="BM107" s="369"/>
      <c r="BN107" s="369"/>
      <c r="BO107" s="369"/>
      <c r="BP107" s="369"/>
      <c r="BQ107" s="369"/>
      <c r="BR107" s="369"/>
      <c r="BS107" s="369"/>
      <c r="BT107" s="369"/>
      <c r="BU107" s="369"/>
      <c r="BV107" s="369"/>
      <c r="BW107" s="369"/>
      <c r="BX107" s="369"/>
      <c r="BY107" s="369"/>
      <c r="BZ107" s="369"/>
      <c r="CA107" s="369"/>
      <c r="CB107" s="369"/>
      <c r="CC107" s="369"/>
      <c r="CD107" s="369"/>
      <c r="CE107" s="369"/>
      <c r="CF107" s="369"/>
      <c r="CG107" s="369"/>
      <c r="CH107" s="369"/>
      <c r="CI107" s="369"/>
      <c r="CJ107" s="369"/>
      <c r="CK107" s="369"/>
      <c r="CL107" s="369"/>
      <c r="CM107" s="369"/>
      <c r="CN107" s="369"/>
      <c r="CO107" s="369"/>
      <c r="CP107" s="369"/>
      <c r="CQ107" s="369"/>
      <c r="CR107" s="369"/>
      <c r="CS107" s="369"/>
      <c r="CT107" s="369"/>
    </row>
    <row r="108" spans="19:98">
      <c r="S108" s="369"/>
      <c r="T108" s="369"/>
      <c r="U108" s="369"/>
      <c r="V108" s="369"/>
      <c r="W108" s="369"/>
      <c r="X108" s="369"/>
      <c r="Y108" s="369"/>
      <c r="Z108" s="369"/>
      <c r="AA108" s="369"/>
      <c r="AB108" s="369"/>
      <c r="AC108" s="369"/>
      <c r="AD108" s="369"/>
      <c r="AE108" s="369"/>
      <c r="AF108" s="369"/>
      <c r="AG108" s="369"/>
      <c r="AH108" s="369"/>
      <c r="AI108" s="369"/>
      <c r="AJ108" s="369"/>
      <c r="AK108" s="369"/>
      <c r="AL108" s="369"/>
      <c r="AM108" s="369"/>
      <c r="AN108" s="369"/>
      <c r="AO108" s="369"/>
      <c r="AP108" s="369"/>
      <c r="AQ108" s="369"/>
      <c r="AR108" s="369"/>
      <c r="AS108" s="369"/>
      <c r="AT108" s="369"/>
      <c r="AU108" s="369"/>
      <c r="AV108" s="369"/>
      <c r="AW108" s="369"/>
      <c r="AX108" s="369"/>
      <c r="AY108" s="369"/>
      <c r="AZ108" s="369"/>
      <c r="BA108" s="369"/>
      <c r="BB108" s="369"/>
      <c r="BC108" s="369"/>
      <c r="BD108" s="369"/>
      <c r="BE108" s="369"/>
      <c r="BF108" s="369"/>
      <c r="BG108" s="369"/>
      <c r="BH108" s="369"/>
      <c r="BI108" s="369"/>
      <c r="BJ108" s="369"/>
      <c r="BK108" s="369"/>
      <c r="BL108" s="369"/>
      <c r="BM108" s="369"/>
      <c r="BN108" s="369"/>
      <c r="BO108" s="369"/>
      <c r="BP108" s="369"/>
      <c r="BQ108" s="369"/>
      <c r="BR108" s="369"/>
      <c r="BS108" s="369"/>
      <c r="BT108" s="369"/>
      <c r="BU108" s="369"/>
      <c r="BV108" s="369"/>
      <c r="BW108" s="369"/>
      <c r="BX108" s="369"/>
      <c r="BY108" s="369"/>
      <c r="BZ108" s="369"/>
      <c r="CA108" s="369"/>
      <c r="CB108" s="369"/>
      <c r="CC108" s="369"/>
      <c r="CD108" s="369"/>
      <c r="CE108" s="369"/>
      <c r="CF108" s="369"/>
      <c r="CG108" s="369"/>
      <c r="CH108" s="369"/>
      <c r="CI108" s="369"/>
      <c r="CJ108" s="369"/>
      <c r="CK108" s="369"/>
      <c r="CL108" s="369"/>
      <c r="CM108" s="369"/>
      <c r="CN108" s="369"/>
      <c r="CO108" s="369"/>
      <c r="CP108" s="369"/>
      <c r="CQ108" s="369"/>
      <c r="CR108" s="369"/>
      <c r="CS108" s="369"/>
      <c r="CT108" s="369"/>
    </row>
    <row r="109" spans="19:98">
      <c r="S109" s="369"/>
      <c r="T109" s="369"/>
      <c r="U109" s="369"/>
      <c r="V109" s="369"/>
      <c r="W109" s="369"/>
      <c r="X109" s="369"/>
      <c r="Y109" s="369"/>
      <c r="Z109" s="369"/>
      <c r="AA109" s="369"/>
      <c r="AB109" s="369"/>
      <c r="AC109" s="369"/>
      <c r="AD109" s="369"/>
      <c r="AE109" s="369"/>
      <c r="AF109" s="369"/>
      <c r="AG109" s="369"/>
      <c r="AH109" s="369"/>
      <c r="AI109" s="369"/>
      <c r="AJ109" s="369"/>
      <c r="AK109" s="369"/>
      <c r="AL109" s="369"/>
      <c r="AM109" s="369"/>
      <c r="AN109" s="369"/>
      <c r="AO109" s="369"/>
      <c r="AP109" s="369"/>
      <c r="AQ109" s="369"/>
      <c r="AR109" s="369"/>
      <c r="AS109" s="369"/>
      <c r="AT109" s="369"/>
      <c r="AU109" s="369"/>
      <c r="AV109" s="369"/>
      <c r="AW109" s="369"/>
      <c r="AX109" s="369"/>
      <c r="AY109" s="369"/>
      <c r="AZ109" s="369"/>
      <c r="BA109" s="369"/>
      <c r="BB109" s="369"/>
      <c r="BC109" s="369"/>
      <c r="BD109" s="369"/>
      <c r="BE109" s="369"/>
      <c r="BF109" s="369"/>
      <c r="BG109" s="369"/>
      <c r="BH109" s="369"/>
      <c r="BI109" s="369"/>
      <c r="BJ109" s="369"/>
      <c r="BK109" s="369"/>
      <c r="BL109" s="369"/>
      <c r="BM109" s="369"/>
      <c r="BN109" s="369"/>
      <c r="BO109" s="369"/>
      <c r="BP109" s="369"/>
      <c r="BQ109" s="369"/>
      <c r="BR109" s="369"/>
      <c r="BS109" s="369"/>
      <c r="BT109" s="369"/>
      <c r="BU109" s="369"/>
      <c r="BV109" s="369"/>
      <c r="BW109" s="369"/>
      <c r="BX109" s="369"/>
      <c r="BY109" s="369"/>
      <c r="BZ109" s="369"/>
      <c r="CA109" s="369"/>
      <c r="CB109" s="369"/>
      <c r="CC109" s="369"/>
      <c r="CD109" s="369"/>
      <c r="CE109" s="369"/>
      <c r="CF109" s="369"/>
      <c r="CG109" s="369"/>
      <c r="CH109" s="369"/>
      <c r="CI109" s="369"/>
      <c r="CJ109" s="369"/>
      <c r="CK109" s="369"/>
      <c r="CL109" s="369"/>
      <c r="CM109" s="369"/>
      <c r="CN109" s="369"/>
      <c r="CO109" s="369"/>
      <c r="CP109" s="369"/>
      <c r="CQ109" s="369"/>
      <c r="CR109" s="369"/>
      <c r="CS109" s="369"/>
      <c r="CT109" s="369"/>
    </row>
    <row r="110" spans="19:98">
      <c r="S110" s="369"/>
      <c r="T110" s="369"/>
      <c r="U110" s="369"/>
      <c r="V110" s="369"/>
      <c r="W110" s="369"/>
      <c r="X110" s="369"/>
      <c r="Y110" s="369"/>
      <c r="Z110" s="369"/>
      <c r="AA110" s="369"/>
      <c r="AB110" s="369"/>
      <c r="AC110" s="369"/>
      <c r="AD110" s="369"/>
      <c r="AE110" s="369"/>
      <c r="AF110" s="369"/>
      <c r="AG110" s="369"/>
      <c r="AH110" s="369"/>
      <c r="AI110" s="369"/>
      <c r="AJ110" s="369"/>
      <c r="AK110" s="369"/>
      <c r="AL110" s="369"/>
      <c r="AM110" s="369"/>
      <c r="AN110" s="369"/>
      <c r="AO110" s="369"/>
      <c r="AP110" s="369"/>
      <c r="AQ110" s="369"/>
      <c r="AR110" s="369"/>
      <c r="AS110" s="369"/>
      <c r="AT110" s="369"/>
      <c r="AU110" s="369"/>
      <c r="AV110" s="369"/>
      <c r="AW110" s="369"/>
      <c r="AX110" s="369"/>
      <c r="AY110" s="369"/>
      <c r="AZ110" s="369"/>
      <c r="BA110" s="369"/>
      <c r="BB110" s="369"/>
      <c r="BC110" s="369"/>
      <c r="BD110" s="369"/>
      <c r="BE110" s="369"/>
      <c r="BF110" s="369"/>
      <c r="BG110" s="369"/>
      <c r="BH110" s="369"/>
      <c r="BI110" s="369"/>
      <c r="BJ110" s="369"/>
      <c r="BK110" s="369"/>
      <c r="BL110" s="369"/>
      <c r="BM110" s="369"/>
      <c r="BN110" s="369"/>
      <c r="BO110" s="369"/>
      <c r="BP110" s="369"/>
      <c r="BQ110" s="369"/>
      <c r="BR110" s="369"/>
      <c r="BS110" s="369"/>
      <c r="BT110" s="369"/>
      <c r="BU110" s="369"/>
      <c r="BV110" s="369"/>
      <c r="BW110" s="369"/>
      <c r="BX110" s="369"/>
      <c r="BY110" s="369"/>
      <c r="BZ110" s="369"/>
      <c r="CA110" s="369"/>
      <c r="CB110" s="369"/>
      <c r="CC110" s="369"/>
      <c r="CD110" s="369"/>
      <c r="CE110" s="369"/>
      <c r="CF110" s="369"/>
      <c r="CG110" s="369"/>
      <c r="CH110" s="369"/>
      <c r="CI110" s="369"/>
      <c r="CJ110" s="369"/>
      <c r="CK110" s="369"/>
      <c r="CL110" s="369"/>
      <c r="CM110" s="369"/>
      <c r="CN110" s="369"/>
      <c r="CO110" s="369"/>
      <c r="CP110" s="369"/>
      <c r="CQ110" s="369"/>
      <c r="CR110" s="369"/>
      <c r="CS110" s="369"/>
      <c r="CT110" s="369"/>
    </row>
    <row r="111" spans="19:98">
      <c r="S111" s="369"/>
      <c r="T111" s="369"/>
      <c r="U111" s="369"/>
      <c r="V111" s="369"/>
      <c r="W111" s="369"/>
      <c r="X111" s="369"/>
      <c r="Y111" s="369"/>
      <c r="Z111" s="369"/>
      <c r="AA111" s="369"/>
      <c r="AB111" s="369"/>
      <c r="AC111" s="369"/>
      <c r="AD111" s="369"/>
      <c r="AE111" s="369"/>
      <c r="AF111" s="369"/>
      <c r="AG111" s="369"/>
      <c r="AH111" s="369"/>
      <c r="AI111" s="369"/>
      <c r="AJ111" s="369"/>
      <c r="AK111" s="369"/>
      <c r="AL111" s="369"/>
      <c r="AM111" s="369"/>
      <c r="AN111" s="369"/>
      <c r="AO111" s="369"/>
      <c r="AP111" s="369"/>
      <c r="AQ111" s="369"/>
      <c r="AR111" s="369"/>
      <c r="AS111" s="369"/>
      <c r="AT111" s="369"/>
      <c r="AU111" s="369"/>
      <c r="AV111" s="369"/>
      <c r="AW111" s="369"/>
      <c r="AX111" s="369"/>
      <c r="AY111" s="369"/>
      <c r="AZ111" s="369"/>
      <c r="BA111" s="369"/>
      <c r="BB111" s="369"/>
      <c r="BC111" s="369"/>
      <c r="BD111" s="369"/>
      <c r="BE111" s="369"/>
      <c r="BF111" s="369"/>
      <c r="BG111" s="369"/>
      <c r="BH111" s="369"/>
      <c r="BI111" s="369"/>
      <c r="BJ111" s="369"/>
      <c r="BK111" s="369"/>
      <c r="BL111" s="369"/>
      <c r="BM111" s="369"/>
      <c r="BN111" s="369"/>
      <c r="BO111" s="369"/>
      <c r="BP111" s="369"/>
      <c r="BQ111" s="369"/>
      <c r="BR111" s="369"/>
      <c r="BS111" s="369"/>
      <c r="BT111" s="369"/>
      <c r="BU111" s="369"/>
      <c r="BV111" s="369"/>
      <c r="BW111" s="369"/>
      <c r="BX111" s="369"/>
      <c r="BY111" s="369"/>
      <c r="BZ111" s="369"/>
      <c r="CA111" s="369"/>
      <c r="CB111" s="369"/>
      <c r="CC111" s="369"/>
      <c r="CD111" s="369"/>
      <c r="CE111" s="369"/>
      <c r="CF111" s="369"/>
      <c r="CG111" s="369"/>
      <c r="CH111" s="369"/>
      <c r="CI111" s="369"/>
      <c r="CJ111" s="369"/>
      <c r="CK111" s="369"/>
      <c r="CL111" s="369"/>
      <c r="CM111" s="369"/>
      <c r="CN111" s="369"/>
      <c r="CO111" s="369"/>
      <c r="CP111" s="369"/>
      <c r="CQ111" s="369"/>
      <c r="CR111" s="369"/>
      <c r="CS111" s="369"/>
      <c r="CT111" s="369"/>
    </row>
    <row r="112" spans="19:98">
      <c r="S112" s="369"/>
      <c r="T112" s="369"/>
      <c r="U112" s="369"/>
      <c r="V112" s="369"/>
      <c r="W112" s="369"/>
      <c r="X112" s="369"/>
      <c r="Y112" s="369"/>
      <c r="Z112" s="369"/>
      <c r="AA112" s="369"/>
      <c r="AB112" s="369"/>
      <c r="AC112" s="369"/>
      <c r="AD112" s="369"/>
      <c r="AE112" s="369"/>
      <c r="AF112" s="369"/>
      <c r="AG112" s="369"/>
      <c r="AH112" s="369"/>
      <c r="AI112" s="369"/>
      <c r="AJ112" s="369"/>
      <c r="AK112" s="369"/>
      <c r="AL112" s="369"/>
      <c r="AM112" s="369"/>
      <c r="AN112" s="369"/>
      <c r="AO112" s="369"/>
      <c r="AP112" s="369"/>
      <c r="AQ112" s="369"/>
      <c r="AR112" s="369"/>
      <c r="AS112" s="369"/>
      <c r="AT112" s="369"/>
      <c r="AU112" s="369"/>
      <c r="AV112" s="369"/>
      <c r="AW112" s="369"/>
      <c r="AX112" s="369"/>
      <c r="AY112" s="369"/>
      <c r="AZ112" s="369"/>
      <c r="BA112" s="369"/>
      <c r="BB112" s="369"/>
      <c r="BC112" s="369"/>
      <c r="BD112" s="369"/>
      <c r="BE112" s="369"/>
      <c r="BF112" s="369"/>
      <c r="BG112" s="369"/>
      <c r="BH112" s="369"/>
      <c r="BI112" s="369"/>
      <c r="BJ112" s="369"/>
      <c r="BK112" s="369"/>
      <c r="BL112" s="369"/>
      <c r="BM112" s="369"/>
      <c r="BN112" s="369"/>
      <c r="BO112" s="369"/>
      <c r="BP112" s="369"/>
      <c r="BQ112" s="369"/>
      <c r="BR112" s="369"/>
      <c r="BS112" s="369"/>
      <c r="BT112" s="369"/>
      <c r="BU112" s="369"/>
      <c r="BV112" s="369"/>
      <c r="BW112" s="369"/>
      <c r="BX112" s="369"/>
      <c r="BY112" s="369"/>
      <c r="BZ112" s="369"/>
      <c r="CA112" s="369"/>
      <c r="CB112" s="369"/>
      <c r="CC112" s="369"/>
      <c r="CD112" s="369"/>
      <c r="CE112" s="369"/>
      <c r="CF112" s="369"/>
      <c r="CG112" s="369"/>
      <c r="CH112" s="369"/>
      <c r="CI112" s="369"/>
      <c r="CJ112" s="369"/>
      <c r="CK112" s="369"/>
      <c r="CL112" s="369"/>
      <c r="CM112" s="369"/>
      <c r="CN112" s="369"/>
      <c r="CO112" s="369"/>
      <c r="CP112" s="369"/>
      <c r="CQ112" s="369"/>
      <c r="CR112" s="369"/>
      <c r="CS112" s="369"/>
      <c r="CT112" s="369"/>
    </row>
    <row r="113" spans="19:98">
      <c r="S113" s="369"/>
      <c r="T113" s="369"/>
      <c r="U113" s="369"/>
      <c r="V113" s="369"/>
      <c r="W113" s="369"/>
      <c r="X113" s="369"/>
      <c r="Y113" s="369"/>
      <c r="Z113" s="369"/>
      <c r="AA113" s="369"/>
      <c r="AB113" s="369"/>
      <c r="AC113" s="369"/>
      <c r="AD113" s="369"/>
      <c r="AE113" s="369"/>
      <c r="AF113" s="369"/>
      <c r="AG113" s="369"/>
      <c r="AH113" s="369"/>
      <c r="AI113" s="369"/>
      <c r="AJ113" s="369"/>
      <c r="AK113" s="369"/>
      <c r="AL113" s="369"/>
      <c r="AM113" s="369"/>
      <c r="AN113" s="369"/>
      <c r="AO113" s="369"/>
      <c r="AP113" s="369"/>
      <c r="AQ113" s="369"/>
      <c r="AR113" s="369"/>
      <c r="AS113" s="369"/>
      <c r="AT113" s="369"/>
      <c r="AU113" s="369"/>
      <c r="AV113" s="369"/>
      <c r="AW113" s="369"/>
      <c r="AX113" s="369"/>
      <c r="AY113" s="369"/>
      <c r="AZ113" s="369"/>
      <c r="BA113" s="369"/>
      <c r="BB113" s="369"/>
      <c r="BC113" s="369"/>
      <c r="BD113" s="369"/>
      <c r="BE113" s="369"/>
      <c r="BF113" s="369"/>
      <c r="BG113" s="369"/>
      <c r="BH113" s="369"/>
      <c r="BI113" s="369"/>
      <c r="BJ113" s="369"/>
      <c r="BK113" s="369"/>
      <c r="BL113" s="369"/>
      <c r="BM113" s="369"/>
      <c r="BN113" s="369"/>
      <c r="BO113" s="369"/>
      <c r="BP113" s="369"/>
      <c r="BQ113" s="369"/>
      <c r="BR113" s="369"/>
      <c r="BS113" s="369"/>
      <c r="BT113" s="369"/>
      <c r="BU113" s="369"/>
      <c r="BV113" s="369"/>
      <c r="BW113" s="369"/>
      <c r="BX113" s="369"/>
      <c r="BY113" s="369"/>
      <c r="BZ113" s="369"/>
      <c r="CA113" s="369"/>
      <c r="CB113" s="369"/>
      <c r="CC113" s="369"/>
      <c r="CD113" s="369"/>
      <c r="CE113" s="369"/>
      <c r="CF113" s="369"/>
      <c r="CG113" s="369"/>
      <c r="CH113" s="369"/>
      <c r="CI113" s="369"/>
      <c r="CJ113" s="369"/>
      <c r="CK113" s="369"/>
      <c r="CL113" s="369"/>
      <c r="CM113" s="369"/>
      <c r="CN113" s="369"/>
      <c r="CO113" s="369"/>
      <c r="CP113" s="369"/>
      <c r="CQ113" s="369"/>
      <c r="CR113" s="369"/>
      <c r="CS113" s="369"/>
      <c r="CT113" s="369"/>
    </row>
    <row r="114" spans="19:98">
      <c r="S114" s="369"/>
      <c r="T114" s="369"/>
      <c r="U114" s="369"/>
      <c r="V114" s="369"/>
      <c r="W114" s="369"/>
      <c r="X114" s="369"/>
      <c r="Y114" s="369"/>
      <c r="Z114" s="369"/>
      <c r="AA114" s="369"/>
      <c r="AB114" s="369"/>
      <c r="AC114" s="369"/>
      <c r="AD114" s="369"/>
      <c r="AE114" s="369"/>
      <c r="AF114" s="369"/>
      <c r="AG114" s="369"/>
      <c r="AH114" s="369"/>
      <c r="AI114" s="369"/>
      <c r="AJ114" s="369"/>
      <c r="AK114" s="369"/>
      <c r="AL114" s="369"/>
      <c r="AM114" s="369"/>
      <c r="AN114" s="369"/>
      <c r="AO114" s="369"/>
      <c r="AP114" s="369"/>
      <c r="AQ114" s="369"/>
      <c r="AR114" s="369"/>
      <c r="AS114" s="369"/>
      <c r="AT114" s="369"/>
      <c r="AU114" s="369"/>
      <c r="AV114" s="369"/>
      <c r="AW114" s="369"/>
      <c r="AX114" s="369"/>
      <c r="AY114" s="369"/>
      <c r="AZ114" s="369"/>
      <c r="BA114" s="369"/>
      <c r="BB114" s="369"/>
      <c r="BC114" s="369"/>
      <c r="BD114" s="369"/>
      <c r="BE114" s="369"/>
      <c r="BF114" s="369"/>
      <c r="BG114" s="369"/>
      <c r="BH114" s="369"/>
      <c r="BI114" s="369"/>
      <c r="BJ114" s="369"/>
      <c r="BK114" s="369"/>
      <c r="BL114" s="369"/>
      <c r="BM114" s="369"/>
      <c r="BN114" s="369"/>
      <c r="BO114" s="369"/>
      <c r="BP114" s="369"/>
      <c r="BQ114" s="369"/>
      <c r="BR114" s="369"/>
      <c r="BS114" s="369"/>
      <c r="BT114" s="369"/>
      <c r="BU114" s="369"/>
      <c r="BV114" s="369"/>
      <c r="BW114" s="369"/>
      <c r="BX114" s="369"/>
      <c r="BY114" s="369"/>
      <c r="BZ114" s="369"/>
      <c r="CA114" s="369"/>
      <c r="CB114" s="369"/>
      <c r="CC114" s="369"/>
      <c r="CD114" s="369"/>
      <c r="CE114" s="369"/>
      <c r="CF114" s="369"/>
      <c r="CG114" s="369"/>
      <c r="CH114" s="369"/>
      <c r="CI114" s="369"/>
      <c r="CJ114" s="369"/>
      <c r="CK114" s="369"/>
      <c r="CL114" s="369"/>
      <c r="CM114" s="369"/>
      <c r="CN114" s="369"/>
      <c r="CO114" s="369"/>
      <c r="CP114" s="369"/>
      <c r="CQ114" s="369"/>
      <c r="CR114" s="369"/>
      <c r="CS114" s="369"/>
      <c r="CT114" s="369"/>
    </row>
    <row r="115" spans="19:98">
      <c r="S115" s="369"/>
      <c r="T115" s="369"/>
      <c r="U115" s="369"/>
      <c r="V115" s="369"/>
      <c r="W115" s="369"/>
      <c r="X115" s="369"/>
      <c r="Y115" s="369"/>
      <c r="Z115" s="369"/>
      <c r="AA115" s="369"/>
      <c r="AB115" s="369"/>
      <c r="AC115" s="369"/>
      <c r="AD115" s="369"/>
      <c r="AE115" s="369"/>
      <c r="AF115" s="369"/>
      <c r="AG115" s="369"/>
      <c r="AH115" s="369"/>
      <c r="AI115" s="369"/>
      <c r="AJ115" s="369"/>
      <c r="AK115" s="369"/>
      <c r="AL115" s="369"/>
      <c r="AM115" s="369"/>
      <c r="AN115" s="369"/>
      <c r="AO115" s="369"/>
      <c r="AP115" s="369"/>
      <c r="AQ115" s="369"/>
      <c r="AR115" s="369"/>
      <c r="AS115" s="369"/>
      <c r="AT115" s="369"/>
      <c r="AU115" s="369"/>
      <c r="AV115" s="369"/>
      <c r="AW115" s="369"/>
      <c r="AX115" s="369"/>
      <c r="AY115" s="369"/>
      <c r="AZ115" s="369"/>
      <c r="BA115" s="369"/>
      <c r="BB115" s="369"/>
      <c r="BC115" s="369"/>
      <c r="BD115" s="369"/>
      <c r="BE115" s="369"/>
      <c r="BF115" s="369"/>
      <c r="BG115" s="369"/>
      <c r="BH115" s="369"/>
      <c r="BI115" s="369"/>
      <c r="BJ115" s="369"/>
      <c r="BK115" s="369"/>
      <c r="BL115" s="369"/>
      <c r="BM115" s="369"/>
      <c r="BN115" s="369"/>
      <c r="BO115" s="369"/>
      <c r="BP115" s="369"/>
      <c r="BQ115" s="369"/>
      <c r="BR115" s="369"/>
      <c r="BS115" s="369"/>
      <c r="BT115" s="369"/>
      <c r="BU115" s="369"/>
      <c r="BV115" s="369"/>
      <c r="BW115" s="369"/>
      <c r="BX115" s="369"/>
      <c r="BY115" s="369"/>
      <c r="BZ115" s="369"/>
      <c r="CA115" s="369"/>
      <c r="CB115" s="369"/>
      <c r="CC115" s="369"/>
      <c r="CD115" s="369"/>
      <c r="CE115" s="369"/>
      <c r="CF115" s="369"/>
      <c r="CG115" s="369"/>
      <c r="CH115" s="369"/>
      <c r="CI115" s="369"/>
      <c r="CJ115" s="369"/>
      <c r="CK115" s="369"/>
      <c r="CL115" s="369"/>
      <c r="CM115" s="369"/>
      <c r="CN115" s="369"/>
      <c r="CO115" s="369"/>
      <c r="CP115" s="369"/>
      <c r="CQ115" s="369"/>
      <c r="CR115" s="369"/>
      <c r="CS115" s="369"/>
      <c r="CT115" s="369"/>
    </row>
    <row r="116" spans="19:98">
      <c r="S116" s="369"/>
      <c r="T116" s="369"/>
      <c r="U116" s="369"/>
      <c r="V116" s="369"/>
      <c r="W116" s="369"/>
      <c r="X116" s="369"/>
      <c r="Y116" s="369"/>
      <c r="Z116" s="369"/>
      <c r="AA116" s="369"/>
      <c r="AB116" s="369"/>
      <c r="AC116" s="369"/>
      <c r="AD116" s="369"/>
      <c r="AE116" s="369"/>
      <c r="AF116" s="369"/>
      <c r="AG116" s="369"/>
      <c r="AH116" s="369"/>
      <c r="AI116" s="369"/>
      <c r="AJ116" s="369"/>
      <c r="AK116" s="369"/>
      <c r="AL116" s="369"/>
      <c r="AM116" s="369"/>
      <c r="AN116" s="369"/>
      <c r="AO116" s="369"/>
      <c r="AP116" s="369"/>
      <c r="AQ116" s="369"/>
      <c r="AR116" s="369"/>
      <c r="AS116" s="369"/>
      <c r="AT116" s="369"/>
      <c r="AU116" s="369"/>
      <c r="AV116" s="369"/>
      <c r="AW116" s="369"/>
      <c r="AX116" s="369"/>
      <c r="AY116" s="369"/>
      <c r="AZ116" s="369"/>
      <c r="BA116" s="369"/>
      <c r="BB116" s="369"/>
      <c r="BC116" s="369"/>
      <c r="BD116" s="369"/>
      <c r="BE116" s="369"/>
      <c r="BF116" s="369"/>
      <c r="BG116" s="369"/>
      <c r="BH116" s="369"/>
      <c r="BI116" s="369"/>
      <c r="BJ116" s="369"/>
      <c r="BK116" s="369"/>
      <c r="BL116" s="369"/>
      <c r="BM116" s="369"/>
      <c r="BN116" s="369"/>
      <c r="BO116" s="369"/>
      <c r="BP116" s="369"/>
      <c r="BQ116" s="369"/>
      <c r="BR116" s="369"/>
      <c r="BS116" s="369"/>
      <c r="BT116" s="369"/>
      <c r="BU116" s="369"/>
      <c r="BV116" s="369"/>
      <c r="BW116" s="369"/>
      <c r="BX116" s="369"/>
      <c r="BY116" s="369"/>
      <c r="BZ116" s="369"/>
      <c r="CA116" s="369"/>
      <c r="CB116" s="369"/>
      <c r="CC116" s="369"/>
      <c r="CD116" s="369"/>
      <c r="CE116" s="369"/>
      <c r="CF116" s="369"/>
      <c r="CG116" s="369"/>
      <c r="CH116" s="369"/>
      <c r="CI116" s="369"/>
      <c r="CJ116" s="369"/>
      <c r="CK116" s="369"/>
      <c r="CL116" s="369"/>
      <c r="CM116" s="369"/>
      <c r="CN116" s="369"/>
      <c r="CO116" s="369"/>
      <c r="CP116" s="369"/>
      <c r="CQ116" s="369"/>
      <c r="CR116" s="369"/>
      <c r="CS116" s="369"/>
      <c r="CT116" s="369"/>
    </row>
    <row r="117" spans="19:98">
      <c r="S117" s="369"/>
      <c r="T117" s="369"/>
      <c r="U117" s="369"/>
      <c r="V117" s="369"/>
      <c r="W117" s="369"/>
      <c r="X117" s="369"/>
      <c r="Y117" s="369"/>
      <c r="Z117" s="369"/>
      <c r="AA117" s="369"/>
      <c r="AB117" s="369"/>
      <c r="AC117" s="369"/>
      <c r="AD117" s="369"/>
      <c r="AE117" s="369"/>
      <c r="AF117" s="369"/>
      <c r="AG117" s="369"/>
      <c r="AH117" s="369"/>
      <c r="AI117" s="369"/>
      <c r="AJ117" s="369"/>
      <c r="AK117" s="369"/>
      <c r="AL117" s="369"/>
      <c r="AM117" s="369"/>
      <c r="AN117" s="369"/>
      <c r="AO117" s="369"/>
      <c r="AP117" s="369"/>
      <c r="AQ117" s="369"/>
      <c r="AR117" s="369"/>
      <c r="AS117" s="369"/>
      <c r="AT117" s="369"/>
      <c r="AU117" s="369"/>
      <c r="AV117" s="369"/>
      <c r="AW117" s="369"/>
      <c r="AX117" s="369"/>
      <c r="AY117" s="369"/>
      <c r="AZ117" s="369"/>
      <c r="BA117" s="369"/>
      <c r="BB117" s="369"/>
      <c r="BC117" s="369"/>
      <c r="BD117" s="369"/>
      <c r="BE117" s="369"/>
      <c r="BF117" s="369"/>
      <c r="BG117" s="369"/>
      <c r="BH117" s="369"/>
      <c r="BI117" s="369"/>
      <c r="BJ117" s="369"/>
      <c r="BK117" s="369"/>
      <c r="BL117" s="369"/>
      <c r="BM117" s="369"/>
      <c r="BN117" s="369"/>
      <c r="BO117" s="369"/>
      <c r="BP117" s="369"/>
      <c r="BQ117" s="369"/>
      <c r="BR117" s="369"/>
      <c r="BS117" s="369"/>
      <c r="BT117" s="369"/>
      <c r="BU117" s="369"/>
      <c r="BV117" s="369"/>
      <c r="BW117" s="369"/>
      <c r="BX117" s="369"/>
      <c r="BY117" s="369"/>
      <c r="BZ117" s="369"/>
      <c r="CA117" s="369"/>
      <c r="CB117" s="369"/>
      <c r="CC117" s="369"/>
      <c r="CD117" s="369"/>
      <c r="CE117" s="369"/>
      <c r="CF117" s="369"/>
      <c r="CG117" s="369"/>
      <c r="CH117" s="369"/>
      <c r="CI117" s="369"/>
      <c r="CJ117" s="369"/>
      <c r="CK117" s="369"/>
      <c r="CL117" s="369"/>
      <c r="CM117" s="369"/>
      <c r="CN117" s="369"/>
      <c r="CO117" s="369"/>
      <c r="CP117" s="369"/>
      <c r="CQ117" s="369"/>
      <c r="CR117" s="369"/>
      <c r="CS117" s="369"/>
      <c r="CT117" s="369"/>
    </row>
    <row r="118" spans="19:98">
      <c r="S118" s="369"/>
      <c r="T118" s="369"/>
      <c r="U118" s="369"/>
      <c r="V118" s="369"/>
      <c r="W118" s="369"/>
      <c r="X118" s="369"/>
      <c r="Y118" s="369"/>
      <c r="Z118" s="369"/>
      <c r="AA118" s="369"/>
      <c r="AB118" s="369"/>
      <c r="AC118" s="369"/>
      <c r="AD118" s="369"/>
      <c r="AE118" s="369"/>
      <c r="AF118" s="369"/>
      <c r="AG118" s="369"/>
      <c r="AH118" s="369"/>
      <c r="AI118" s="369"/>
      <c r="AJ118" s="369"/>
      <c r="AK118" s="369"/>
      <c r="AL118" s="369"/>
      <c r="AM118" s="369"/>
      <c r="AN118" s="369"/>
      <c r="AO118" s="369"/>
      <c r="AP118" s="369"/>
      <c r="AQ118" s="369"/>
      <c r="AR118" s="369"/>
      <c r="AS118" s="369"/>
      <c r="AT118" s="369"/>
      <c r="AU118" s="369"/>
      <c r="AV118" s="369"/>
      <c r="AW118" s="369"/>
      <c r="AX118" s="369"/>
      <c r="AY118" s="369"/>
      <c r="AZ118" s="369"/>
      <c r="BA118" s="369"/>
      <c r="BB118" s="369"/>
      <c r="BC118" s="369"/>
      <c r="BD118" s="369"/>
      <c r="BE118" s="369"/>
      <c r="BF118" s="369"/>
      <c r="BG118" s="369"/>
      <c r="BH118" s="369"/>
      <c r="BI118" s="369"/>
      <c r="BJ118" s="369"/>
      <c r="BK118" s="369"/>
      <c r="BL118" s="369"/>
      <c r="BM118" s="369"/>
      <c r="BN118" s="369"/>
      <c r="BO118" s="369"/>
      <c r="BP118" s="369"/>
      <c r="BQ118" s="369"/>
      <c r="BR118" s="369"/>
      <c r="BS118" s="369"/>
      <c r="BT118" s="369"/>
      <c r="BU118" s="369"/>
      <c r="BV118" s="369"/>
      <c r="BW118" s="369"/>
      <c r="BX118" s="369"/>
      <c r="BY118" s="369"/>
      <c r="BZ118" s="369"/>
      <c r="CA118" s="369"/>
      <c r="CB118" s="369"/>
      <c r="CC118" s="369"/>
      <c r="CD118" s="369"/>
      <c r="CE118" s="369"/>
      <c r="CF118" s="369"/>
      <c r="CG118" s="369"/>
      <c r="CH118" s="369"/>
      <c r="CI118" s="369"/>
      <c r="CJ118" s="369"/>
      <c r="CK118" s="369"/>
      <c r="CL118" s="369"/>
      <c r="CM118" s="369"/>
      <c r="CN118" s="369"/>
      <c r="CO118" s="369"/>
      <c r="CP118" s="369"/>
      <c r="CQ118" s="369"/>
      <c r="CR118" s="369"/>
      <c r="CS118" s="369"/>
      <c r="CT118" s="369"/>
    </row>
    <row r="119" spans="19:98">
      <c r="S119" s="369"/>
      <c r="T119" s="369"/>
      <c r="U119" s="369"/>
      <c r="V119" s="369"/>
      <c r="W119" s="369"/>
      <c r="X119" s="369"/>
      <c r="Y119" s="369"/>
      <c r="Z119" s="369"/>
      <c r="AA119" s="369"/>
      <c r="AB119" s="369"/>
      <c r="AC119" s="369"/>
      <c r="AD119" s="369"/>
      <c r="AE119" s="369"/>
      <c r="AF119" s="369"/>
      <c r="AG119" s="369"/>
      <c r="AH119" s="369"/>
      <c r="AI119" s="369"/>
      <c r="AJ119" s="369"/>
      <c r="AK119" s="369"/>
      <c r="AL119" s="369"/>
      <c r="AM119" s="369"/>
      <c r="AN119" s="369"/>
      <c r="AO119" s="369"/>
      <c r="AP119" s="369"/>
      <c r="AQ119" s="369"/>
      <c r="AR119" s="369"/>
      <c r="AS119" s="369"/>
      <c r="AT119" s="369"/>
      <c r="AU119" s="369"/>
      <c r="AV119" s="369"/>
      <c r="AW119" s="369"/>
      <c r="AX119" s="369"/>
      <c r="AY119" s="369"/>
      <c r="AZ119" s="369"/>
      <c r="BA119" s="369"/>
      <c r="BB119" s="369"/>
      <c r="BC119" s="369"/>
      <c r="BD119" s="369"/>
      <c r="BE119" s="369"/>
      <c r="BF119" s="369"/>
      <c r="BG119" s="369"/>
      <c r="BH119" s="369"/>
      <c r="BI119" s="369"/>
      <c r="BJ119" s="369"/>
      <c r="BK119" s="369"/>
      <c r="BL119" s="369"/>
      <c r="BM119" s="369"/>
      <c r="BN119" s="369"/>
      <c r="BO119" s="369"/>
      <c r="BP119" s="369"/>
      <c r="BQ119" s="369"/>
      <c r="BR119" s="369"/>
      <c r="BS119" s="369"/>
      <c r="BT119" s="369"/>
      <c r="BU119" s="369"/>
      <c r="BV119" s="369"/>
      <c r="BW119" s="369"/>
      <c r="BX119" s="369"/>
      <c r="BY119" s="369"/>
      <c r="BZ119" s="369"/>
      <c r="CA119" s="369"/>
      <c r="CB119" s="369"/>
      <c r="CC119" s="369"/>
      <c r="CD119" s="369"/>
      <c r="CE119" s="369"/>
      <c r="CF119" s="369"/>
      <c r="CG119" s="369"/>
      <c r="CH119" s="369"/>
      <c r="CI119" s="369"/>
      <c r="CJ119" s="369"/>
      <c r="CK119" s="369"/>
      <c r="CL119" s="369"/>
      <c r="CM119" s="369"/>
      <c r="CN119" s="369"/>
      <c r="CO119" s="369"/>
      <c r="CP119" s="369"/>
      <c r="CQ119" s="369"/>
      <c r="CR119" s="369"/>
      <c r="CS119" s="369"/>
      <c r="CT119" s="369"/>
    </row>
    <row r="120" spans="19:98">
      <c r="S120" s="369"/>
      <c r="T120" s="369"/>
      <c r="U120" s="369"/>
      <c r="V120" s="369"/>
      <c r="W120" s="369"/>
      <c r="X120" s="369"/>
      <c r="Y120" s="369"/>
      <c r="Z120" s="369"/>
      <c r="AA120" s="369"/>
      <c r="AB120" s="369"/>
      <c r="AC120" s="369"/>
      <c r="AD120" s="369"/>
      <c r="AE120" s="369"/>
      <c r="AF120" s="369"/>
      <c r="AG120" s="369"/>
      <c r="AH120" s="369"/>
      <c r="AI120" s="369"/>
      <c r="AJ120" s="369"/>
      <c r="AK120" s="369"/>
      <c r="AL120" s="369"/>
      <c r="AM120" s="369"/>
      <c r="AN120" s="369"/>
      <c r="AO120" s="369"/>
      <c r="AP120" s="369"/>
      <c r="AQ120" s="369"/>
      <c r="AR120" s="369"/>
      <c r="AS120" s="369"/>
      <c r="AT120" s="369"/>
      <c r="AU120" s="369"/>
      <c r="AV120" s="369"/>
      <c r="AW120" s="369"/>
      <c r="AX120" s="369"/>
      <c r="AY120" s="369"/>
      <c r="AZ120" s="369"/>
      <c r="BA120" s="369"/>
      <c r="BB120" s="369"/>
      <c r="BC120" s="369"/>
      <c r="BD120" s="369"/>
      <c r="BE120" s="369"/>
      <c r="BF120" s="369"/>
      <c r="BG120" s="369"/>
      <c r="BH120" s="369"/>
      <c r="BI120" s="369"/>
      <c r="BJ120" s="369"/>
      <c r="BK120" s="369"/>
      <c r="BL120" s="369"/>
      <c r="BM120" s="369"/>
      <c r="BN120" s="369"/>
      <c r="BO120" s="369"/>
      <c r="BP120" s="369"/>
      <c r="BQ120" s="369"/>
      <c r="BR120" s="369"/>
      <c r="BS120" s="369"/>
      <c r="BT120" s="369"/>
      <c r="BU120" s="369"/>
      <c r="BV120" s="369"/>
      <c r="BW120" s="369"/>
      <c r="BX120" s="369"/>
      <c r="BY120" s="369"/>
      <c r="BZ120" s="369"/>
      <c r="CA120" s="369"/>
      <c r="CB120" s="369"/>
      <c r="CC120" s="369"/>
      <c r="CD120" s="369"/>
      <c r="CE120" s="369"/>
      <c r="CF120" s="369"/>
      <c r="CG120" s="369"/>
      <c r="CH120" s="369"/>
      <c r="CI120" s="369"/>
      <c r="CJ120" s="369"/>
      <c r="CK120" s="369"/>
      <c r="CL120" s="369"/>
      <c r="CM120" s="369"/>
      <c r="CN120" s="369"/>
      <c r="CO120" s="369"/>
      <c r="CP120" s="369"/>
      <c r="CQ120" s="369"/>
      <c r="CR120" s="369"/>
      <c r="CS120" s="369"/>
      <c r="CT120" s="369"/>
    </row>
    <row r="121" spans="19:98">
      <c r="S121" s="369"/>
      <c r="T121" s="369"/>
      <c r="U121" s="369"/>
      <c r="V121" s="369"/>
      <c r="W121" s="369"/>
      <c r="X121" s="369"/>
      <c r="Y121" s="369"/>
      <c r="Z121" s="369"/>
      <c r="AA121" s="369"/>
      <c r="AB121" s="369"/>
      <c r="AC121" s="369"/>
      <c r="AD121" s="369"/>
      <c r="AE121" s="369"/>
      <c r="AF121" s="369"/>
      <c r="AG121" s="369"/>
      <c r="AH121" s="369"/>
      <c r="AI121" s="369"/>
      <c r="AJ121" s="369"/>
      <c r="AK121" s="369"/>
      <c r="AL121" s="369"/>
      <c r="AM121" s="369"/>
      <c r="AN121" s="369"/>
      <c r="AO121" s="369"/>
      <c r="AP121" s="369"/>
      <c r="AQ121" s="369"/>
      <c r="AR121" s="369"/>
      <c r="AS121" s="369"/>
      <c r="AT121" s="369"/>
      <c r="AU121" s="369"/>
      <c r="AV121" s="369"/>
      <c r="AW121" s="369"/>
      <c r="AX121" s="369"/>
      <c r="AY121" s="369"/>
      <c r="AZ121" s="369"/>
      <c r="BA121" s="369"/>
      <c r="BB121" s="369"/>
      <c r="BC121" s="369"/>
      <c r="BD121" s="369"/>
      <c r="BE121" s="369"/>
      <c r="BF121" s="369"/>
      <c r="BG121" s="369"/>
      <c r="BH121" s="369"/>
      <c r="BI121" s="369"/>
      <c r="BJ121" s="369"/>
      <c r="BK121" s="369"/>
      <c r="BL121" s="369"/>
      <c r="BM121" s="369"/>
      <c r="BN121" s="369"/>
      <c r="BO121" s="369"/>
      <c r="BP121" s="369"/>
      <c r="BQ121" s="369"/>
      <c r="BR121" s="369"/>
      <c r="BS121" s="369"/>
      <c r="BT121" s="369"/>
      <c r="BU121" s="369"/>
      <c r="BV121" s="369"/>
      <c r="BW121" s="369"/>
      <c r="BX121" s="369"/>
      <c r="BY121" s="369"/>
      <c r="BZ121" s="369"/>
      <c r="CA121" s="369"/>
      <c r="CB121" s="369"/>
      <c r="CC121" s="369"/>
      <c r="CD121" s="369"/>
      <c r="CE121" s="369"/>
      <c r="CF121" s="369"/>
      <c r="CG121" s="369"/>
      <c r="CH121" s="369"/>
      <c r="CI121" s="369"/>
      <c r="CJ121" s="369"/>
      <c r="CK121" s="369"/>
      <c r="CL121" s="369"/>
      <c r="CM121" s="369"/>
      <c r="CN121" s="369"/>
      <c r="CO121" s="369"/>
      <c r="CP121" s="369"/>
      <c r="CQ121" s="369"/>
      <c r="CR121" s="369"/>
      <c r="CS121" s="369"/>
      <c r="CT121" s="369"/>
    </row>
    <row r="122" spans="19:98">
      <c r="S122" s="369"/>
      <c r="T122" s="369"/>
      <c r="U122" s="369"/>
      <c r="V122" s="369"/>
      <c r="W122" s="369"/>
      <c r="X122" s="369"/>
      <c r="Y122" s="369"/>
      <c r="Z122" s="369"/>
      <c r="AA122" s="369"/>
      <c r="AB122" s="369"/>
      <c r="AC122" s="369"/>
      <c r="AD122" s="369"/>
      <c r="AE122" s="369"/>
      <c r="AF122" s="369"/>
      <c r="AG122" s="369"/>
      <c r="AH122" s="369"/>
      <c r="AI122" s="369"/>
      <c r="AJ122" s="369"/>
      <c r="AK122" s="369"/>
      <c r="AL122" s="369"/>
      <c r="AM122" s="369"/>
      <c r="AN122" s="369"/>
      <c r="AO122" s="369"/>
      <c r="AP122" s="369"/>
      <c r="AQ122" s="369"/>
      <c r="AR122" s="369"/>
      <c r="AS122" s="369"/>
      <c r="AT122" s="369"/>
      <c r="AU122" s="369"/>
      <c r="AV122" s="369"/>
      <c r="AW122" s="369"/>
      <c r="AX122" s="369"/>
      <c r="AY122" s="369"/>
      <c r="AZ122" s="369"/>
      <c r="BA122" s="369"/>
      <c r="BB122" s="369"/>
      <c r="BC122" s="369"/>
      <c r="BD122" s="369"/>
      <c r="BE122" s="369"/>
      <c r="BF122" s="369"/>
      <c r="BG122" s="369"/>
      <c r="BH122" s="369"/>
      <c r="BI122" s="369"/>
      <c r="BJ122" s="369"/>
      <c r="BK122" s="369"/>
      <c r="BL122" s="369"/>
      <c r="BM122" s="369"/>
      <c r="BN122" s="369"/>
      <c r="BO122" s="369"/>
      <c r="BP122" s="369"/>
      <c r="BQ122" s="369"/>
      <c r="BR122" s="369"/>
      <c r="BS122" s="369"/>
      <c r="BT122" s="369"/>
      <c r="BU122" s="369"/>
      <c r="BV122" s="369"/>
      <c r="BW122" s="369"/>
      <c r="BX122" s="369"/>
      <c r="BY122" s="369"/>
      <c r="BZ122" s="369"/>
      <c r="CA122" s="369"/>
      <c r="CB122" s="369"/>
      <c r="CC122" s="369"/>
      <c r="CD122" s="369"/>
      <c r="CE122" s="369"/>
      <c r="CF122" s="369"/>
      <c r="CG122" s="369"/>
      <c r="CH122" s="369"/>
      <c r="CI122" s="369"/>
      <c r="CJ122" s="369"/>
      <c r="CK122" s="369"/>
      <c r="CL122" s="369"/>
      <c r="CM122" s="369"/>
      <c r="CN122" s="369"/>
      <c r="CO122" s="369"/>
      <c r="CP122" s="369"/>
      <c r="CQ122" s="369"/>
      <c r="CR122" s="369"/>
      <c r="CS122" s="369"/>
      <c r="CT122" s="369"/>
    </row>
    <row r="123" spans="19:98">
      <c r="S123" s="369"/>
      <c r="T123" s="369"/>
      <c r="U123" s="369"/>
      <c r="V123" s="369"/>
      <c r="W123" s="369"/>
      <c r="X123" s="369"/>
      <c r="Y123" s="369"/>
      <c r="Z123" s="369"/>
      <c r="AA123" s="369"/>
      <c r="AB123" s="369"/>
      <c r="AC123" s="369"/>
      <c r="AD123" s="369"/>
      <c r="AE123" s="369"/>
      <c r="AF123" s="369"/>
      <c r="AG123" s="369"/>
      <c r="AH123" s="369"/>
      <c r="AI123" s="369"/>
      <c r="AJ123" s="369"/>
      <c r="AK123" s="369"/>
      <c r="AL123" s="369"/>
      <c r="AM123" s="369"/>
      <c r="AN123" s="369"/>
      <c r="AO123" s="369"/>
      <c r="AP123" s="369"/>
      <c r="AQ123" s="369"/>
      <c r="AR123" s="369"/>
      <c r="AS123" s="369"/>
      <c r="AT123" s="369"/>
      <c r="AU123" s="369"/>
      <c r="AV123" s="369"/>
      <c r="AW123" s="369"/>
      <c r="AX123" s="369"/>
      <c r="AY123" s="369"/>
      <c r="AZ123" s="369"/>
      <c r="BA123" s="369"/>
      <c r="BB123" s="369"/>
      <c r="BC123" s="369"/>
      <c r="BD123" s="369"/>
      <c r="BE123" s="369"/>
      <c r="BF123" s="369"/>
      <c r="BG123" s="369"/>
      <c r="BH123" s="369"/>
      <c r="BI123" s="369"/>
      <c r="BJ123" s="369"/>
      <c r="BK123" s="369"/>
      <c r="BL123" s="369"/>
      <c r="BM123" s="369"/>
      <c r="BN123" s="369"/>
      <c r="BO123" s="369"/>
      <c r="BP123" s="369"/>
      <c r="BQ123" s="369"/>
      <c r="BR123" s="369"/>
      <c r="BS123" s="369"/>
      <c r="BT123" s="369"/>
      <c r="BU123" s="369"/>
      <c r="BV123" s="369"/>
      <c r="BW123" s="369"/>
      <c r="BX123" s="369"/>
      <c r="BY123" s="369"/>
      <c r="BZ123" s="369"/>
      <c r="CA123" s="369"/>
      <c r="CB123" s="369"/>
      <c r="CC123" s="369"/>
      <c r="CD123" s="369"/>
      <c r="CE123" s="369"/>
      <c r="CF123" s="369"/>
      <c r="CG123" s="369"/>
      <c r="CH123" s="369"/>
      <c r="CI123" s="369"/>
      <c r="CJ123" s="369"/>
      <c r="CK123" s="369"/>
      <c r="CL123" s="369"/>
      <c r="CM123" s="369"/>
      <c r="CN123" s="369"/>
      <c r="CO123" s="369"/>
      <c r="CP123" s="369"/>
      <c r="CQ123" s="369"/>
      <c r="CR123" s="369"/>
      <c r="CS123" s="369"/>
      <c r="CT123" s="369"/>
    </row>
    <row r="124" spans="19:98">
      <c r="S124" s="369"/>
      <c r="T124" s="369"/>
      <c r="U124" s="369"/>
      <c r="V124" s="369"/>
      <c r="W124" s="369"/>
      <c r="X124" s="369"/>
      <c r="Y124" s="369"/>
      <c r="Z124" s="369"/>
      <c r="AA124" s="369"/>
      <c r="AB124" s="369"/>
      <c r="AC124" s="369"/>
      <c r="AD124" s="369"/>
      <c r="AE124" s="369"/>
      <c r="AF124" s="369"/>
      <c r="AG124" s="369"/>
      <c r="AH124" s="369"/>
      <c r="AI124" s="369"/>
      <c r="AJ124" s="369"/>
      <c r="AK124" s="369"/>
      <c r="AL124" s="369"/>
      <c r="AM124" s="369"/>
      <c r="AN124" s="369"/>
      <c r="AO124" s="369"/>
      <c r="AP124" s="369"/>
      <c r="AQ124" s="369"/>
      <c r="AR124" s="369"/>
      <c r="AS124" s="369"/>
      <c r="AT124" s="369"/>
      <c r="AU124" s="369"/>
      <c r="AV124" s="369"/>
      <c r="AW124" s="369"/>
      <c r="AX124" s="369"/>
      <c r="AY124" s="369"/>
      <c r="AZ124" s="369"/>
      <c r="BA124" s="369"/>
      <c r="BB124" s="369"/>
      <c r="BC124" s="369"/>
      <c r="BD124" s="369"/>
      <c r="BE124" s="369"/>
      <c r="BF124" s="369"/>
      <c r="BG124" s="369"/>
      <c r="BH124" s="369"/>
      <c r="BI124" s="369"/>
      <c r="BJ124" s="369"/>
      <c r="BK124" s="369"/>
      <c r="BL124" s="369"/>
      <c r="BM124" s="369"/>
      <c r="BN124" s="369"/>
      <c r="BO124" s="369"/>
      <c r="BP124" s="369"/>
      <c r="BQ124" s="369"/>
      <c r="BR124" s="369"/>
      <c r="BS124" s="369"/>
      <c r="BT124" s="369"/>
      <c r="BU124" s="369"/>
      <c r="BV124" s="369"/>
      <c r="BW124" s="369"/>
      <c r="BX124" s="369"/>
      <c r="BY124" s="369"/>
      <c r="BZ124" s="369"/>
      <c r="CA124" s="369"/>
      <c r="CB124" s="369"/>
      <c r="CC124" s="369"/>
      <c r="CD124" s="369"/>
      <c r="CE124" s="369"/>
      <c r="CF124" s="369"/>
      <c r="CG124" s="369"/>
      <c r="CH124" s="369"/>
      <c r="CI124" s="369"/>
      <c r="CJ124" s="369"/>
      <c r="CK124" s="369"/>
      <c r="CL124" s="369"/>
      <c r="CM124" s="369"/>
      <c r="CN124" s="369"/>
      <c r="CO124" s="369"/>
      <c r="CP124" s="369"/>
      <c r="CQ124" s="369"/>
      <c r="CR124" s="369"/>
      <c r="CS124" s="369"/>
      <c r="CT124" s="369"/>
    </row>
    <row r="125" spans="19:98">
      <c r="S125" s="369"/>
      <c r="T125" s="369"/>
      <c r="U125" s="369"/>
      <c r="V125" s="369"/>
      <c r="W125" s="369"/>
      <c r="X125" s="369"/>
      <c r="Y125" s="369"/>
      <c r="Z125" s="369"/>
      <c r="AA125" s="369"/>
      <c r="AB125" s="369"/>
      <c r="AC125" s="369"/>
      <c r="AD125" s="369"/>
      <c r="AE125" s="369"/>
      <c r="AF125" s="369"/>
      <c r="AG125" s="369"/>
      <c r="AH125" s="369"/>
      <c r="AI125" s="369"/>
      <c r="AJ125" s="369"/>
      <c r="AK125" s="369"/>
      <c r="AL125" s="369"/>
      <c r="AM125" s="369"/>
      <c r="AN125" s="369"/>
      <c r="AO125" s="369"/>
      <c r="AP125" s="369"/>
      <c r="AQ125" s="369"/>
      <c r="AR125" s="369"/>
      <c r="AS125" s="369"/>
      <c r="AT125" s="369"/>
      <c r="AU125" s="369"/>
      <c r="AV125" s="369"/>
      <c r="AW125" s="369"/>
      <c r="AX125" s="369"/>
      <c r="AY125" s="369"/>
      <c r="AZ125" s="369"/>
      <c r="BA125" s="369"/>
      <c r="BB125" s="369"/>
      <c r="BC125" s="369"/>
      <c r="BD125" s="369"/>
      <c r="BE125" s="369"/>
      <c r="BF125" s="369"/>
      <c r="BG125" s="369"/>
      <c r="BH125" s="369"/>
      <c r="BI125" s="369"/>
      <c r="BJ125" s="369"/>
      <c r="BK125" s="369"/>
      <c r="BL125" s="369"/>
      <c r="BM125" s="369"/>
      <c r="BN125" s="369"/>
      <c r="BO125" s="369"/>
      <c r="BP125" s="369"/>
      <c r="BQ125" s="369"/>
      <c r="BR125" s="369"/>
      <c r="BS125" s="369"/>
      <c r="BT125" s="369"/>
      <c r="BU125" s="369"/>
      <c r="BV125" s="369"/>
      <c r="BW125" s="369"/>
      <c r="BX125" s="369"/>
      <c r="BY125" s="369"/>
      <c r="BZ125" s="369"/>
      <c r="CA125" s="369"/>
      <c r="CB125" s="369"/>
      <c r="CC125" s="369"/>
      <c r="CD125" s="369"/>
      <c r="CE125" s="369"/>
      <c r="CF125" s="369"/>
      <c r="CG125" s="369"/>
      <c r="CH125" s="369"/>
      <c r="CI125" s="369"/>
      <c r="CJ125" s="369"/>
      <c r="CK125" s="369"/>
      <c r="CL125" s="369"/>
      <c r="CM125" s="369"/>
      <c r="CN125" s="369"/>
      <c r="CO125" s="369"/>
      <c r="CP125" s="369"/>
      <c r="CQ125" s="369"/>
      <c r="CR125" s="369"/>
      <c r="CS125" s="369"/>
      <c r="CT125" s="369"/>
    </row>
    <row r="126" spans="19:98">
      <c r="S126" s="369"/>
      <c r="T126" s="369"/>
      <c r="U126" s="369"/>
      <c r="V126" s="369"/>
      <c r="W126" s="369"/>
      <c r="X126" s="369"/>
      <c r="Y126" s="369"/>
      <c r="Z126" s="369"/>
      <c r="AA126" s="369"/>
      <c r="AB126" s="369"/>
      <c r="AC126" s="369"/>
      <c r="AD126" s="369"/>
      <c r="AE126" s="369"/>
      <c r="AF126" s="369"/>
      <c r="AG126" s="369"/>
      <c r="AH126" s="369"/>
      <c r="AI126" s="369"/>
      <c r="AJ126" s="369"/>
      <c r="AK126" s="369"/>
      <c r="AL126" s="369"/>
      <c r="AM126" s="369"/>
      <c r="AN126" s="369"/>
      <c r="AO126" s="369"/>
      <c r="AP126" s="369"/>
      <c r="AQ126" s="369"/>
      <c r="AR126" s="369"/>
      <c r="AS126" s="369"/>
      <c r="AT126" s="369"/>
      <c r="AU126" s="369"/>
      <c r="AV126" s="369"/>
      <c r="AW126" s="369"/>
      <c r="AX126" s="369"/>
      <c r="AY126" s="369"/>
      <c r="AZ126" s="369"/>
      <c r="BA126" s="369"/>
      <c r="BB126" s="369"/>
      <c r="BC126" s="369"/>
      <c r="BD126" s="369"/>
      <c r="BE126" s="369"/>
      <c r="BF126" s="369"/>
      <c r="BG126" s="369"/>
      <c r="BH126" s="369"/>
      <c r="BI126" s="369"/>
      <c r="BJ126" s="369"/>
      <c r="BK126" s="369"/>
      <c r="BL126" s="369"/>
      <c r="BM126" s="369"/>
      <c r="BN126" s="369"/>
      <c r="BO126" s="369"/>
      <c r="BP126" s="369"/>
      <c r="BQ126" s="369"/>
      <c r="BR126" s="369"/>
      <c r="BS126" s="369"/>
      <c r="BT126" s="369"/>
      <c r="BU126" s="369"/>
      <c r="BV126" s="369"/>
      <c r="BW126" s="369"/>
      <c r="BX126" s="369"/>
      <c r="BY126" s="369"/>
      <c r="BZ126" s="369"/>
      <c r="CA126" s="369"/>
      <c r="CB126" s="369"/>
      <c r="CC126" s="369"/>
      <c r="CD126" s="369"/>
      <c r="CE126" s="369"/>
      <c r="CF126" s="369"/>
      <c r="CG126" s="369"/>
      <c r="CH126" s="369"/>
      <c r="CI126" s="369"/>
      <c r="CJ126" s="369"/>
      <c r="CK126" s="369"/>
      <c r="CL126" s="369"/>
      <c r="CM126" s="369"/>
      <c r="CN126" s="369"/>
      <c r="CO126" s="369"/>
      <c r="CP126" s="369"/>
      <c r="CQ126" s="369"/>
      <c r="CR126" s="369"/>
      <c r="CS126" s="369"/>
      <c r="CT126" s="369"/>
    </row>
    <row r="127" spans="19:98">
      <c r="S127" s="369"/>
      <c r="T127" s="369"/>
      <c r="U127" s="369"/>
      <c r="V127" s="369"/>
      <c r="W127" s="369"/>
      <c r="X127" s="369"/>
      <c r="Y127" s="369"/>
      <c r="Z127" s="369"/>
      <c r="AA127" s="369"/>
      <c r="AB127" s="369"/>
      <c r="AC127" s="369"/>
      <c r="AD127" s="369"/>
      <c r="AE127" s="369"/>
      <c r="AF127" s="369"/>
      <c r="AG127" s="369"/>
      <c r="AH127" s="369"/>
      <c r="AI127" s="369"/>
      <c r="AJ127" s="369"/>
      <c r="AK127" s="369"/>
      <c r="AL127" s="369"/>
      <c r="AM127" s="369"/>
      <c r="AN127" s="369"/>
      <c r="AO127" s="369"/>
      <c r="AP127" s="369"/>
      <c r="AQ127" s="369"/>
      <c r="AR127" s="369"/>
      <c r="AS127" s="369"/>
      <c r="AT127" s="369"/>
      <c r="AU127" s="369"/>
      <c r="AV127" s="369"/>
      <c r="AW127" s="369"/>
      <c r="AX127" s="369"/>
      <c r="AY127" s="369"/>
      <c r="AZ127" s="369"/>
      <c r="BA127" s="369"/>
      <c r="BB127" s="369"/>
      <c r="BC127" s="369"/>
      <c r="BD127" s="369"/>
      <c r="BE127" s="369"/>
      <c r="BF127" s="369"/>
      <c r="BG127" s="369"/>
      <c r="BH127" s="369"/>
      <c r="BI127" s="369"/>
      <c r="BJ127" s="369"/>
      <c r="BK127" s="369"/>
      <c r="BL127" s="369"/>
      <c r="BM127" s="369"/>
      <c r="BN127" s="369"/>
      <c r="BO127" s="369"/>
      <c r="BP127" s="369"/>
      <c r="BQ127" s="369"/>
      <c r="BR127" s="369"/>
      <c r="BS127" s="369"/>
      <c r="BT127" s="369"/>
      <c r="BU127" s="369"/>
      <c r="BV127" s="369"/>
      <c r="BW127" s="369"/>
      <c r="BX127" s="369"/>
      <c r="BY127" s="369"/>
      <c r="BZ127" s="369"/>
      <c r="CA127" s="369"/>
      <c r="CB127" s="369"/>
      <c r="CC127" s="369"/>
      <c r="CD127" s="369"/>
      <c r="CE127" s="369"/>
      <c r="CF127" s="369"/>
      <c r="CG127" s="369"/>
      <c r="CH127" s="369"/>
      <c r="CI127" s="369"/>
      <c r="CJ127" s="369"/>
      <c r="CK127" s="369"/>
      <c r="CL127" s="369"/>
      <c r="CM127" s="369"/>
      <c r="CN127" s="369"/>
      <c r="CO127" s="369"/>
      <c r="CP127" s="369"/>
      <c r="CQ127" s="369"/>
      <c r="CR127" s="369"/>
      <c r="CS127" s="369"/>
      <c r="CT127" s="369"/>
    </row>
    <row r="128" spans="19:98">
      <c r="S128" s="369"/>
      <c r="T128" s="369"/>
      <c r="U128" s="369"/>
      <c r="V128" s="369"/>
      <c r="W128" s="369"/>
      <c r="X128" s="369"/>
      <c r="Y128" s="369"/>
      <c r="Z128" s="369"/>
      <c r="AA128" s="369"/>
      <c r="AB128" s="369"/>
      <c r="AC128" s="369"/>
      <c r="AD128" s="369"/>
      <c r="AE128" s="369"/>
      <c r="AF128" s="369"/>
      <c r="AG128" s="369"/>
      <c r="AH128" s="369"/>
      <c r="AI128" s="369"/>
      <c r="AJ128" s="369"/>
      <c r="AK128" s="369"/>
      <c r="AL128" s="369"/>
      <c r="AM128" s="369"/>
      <c r="AN128" s="369"/>
      <c r="AO128" s="369"/>
      <c r="AP128" s="369"/>
      <c r="AQ128" s="369"/>
      <c r="AR128" s="369"/>
      <c r="AS128" s="369"/>
      <c r="AT128" s="369"/>
      <c r="AU128" s="369"/>
      <c r="AV128" s="369"/>
      <c r="AW128" s="369"/>
      <c r="AX128" s="369"/>
      <c r="AY128" s="369"/>
      <c r="AZ128" s="369"/>
      <c r="BA128" s="369"/>
      <c r="BB128" s="369"/>
      <c r="BC128" s="369"/>
      <c r="BD128" s="369"/>
      <c r="BE128" s="369"/>
      <c r="BF128" s="369"/>
      <c r="BG128" s="369"/>
      <c r="BH128" s="369"/>
      <c r="BI128" s="369"/>
      <c r="BJ128" s="369"/>
      <c r="BK128" s="369"/>
      <c r="BL128" s="369"/>
      <c r="BM128" s="369"/>
      <c r="BN128" s="369"/>
      <c r="BO128" s="369"/>
      <c r="BP128" s="369"/>
      <c r="BQ128" s="369"/>
      <c r="BR128" s="369"/>
      <c r="BS128" s="369"/>
      <c r="BT128" s="369"/>
      <c r="BU128" s="369"/>
      <c r="BV128" s="369"/>
      <c r="BW128" s="369"/>
      <c r="BX128" s="369"/>
      <c r="BY128" s="369"/>
      <c r="BZ128" s="369"/>
      <c r="CA128" s="369"/>
      <c r="CB128" s="369"/>
      <c r="CC128" s="369"/>
      <c r="CD128" s="369"/>
      <c r="CE128" s="369"/>
      <c r="CF128" s="369"/>
      <c r="CG128" s="369"/>
      <c r="CH128" s="369"/>
      <c r="CI128" s="369"/>
      <c r="CJ128" s="369"/>
      <c r="CK128" s="369"/>
      <c r="CL128" s="369"/>
      <c r="CM128" s="369"/>
      <c r="CN128" s="369"/>
      <c r="CO128" s="369"/>
      <c r="CP128" s="369"/>
      <c r="CQ128" s="369"/>
      <c r="CR128" s="369"/>
      <c r="CS128" s="369"/>
      <c r="CT128" s="369"/>
    </row>
    <row r="129" spans="19:98">
      <c r="S129" s="369"/>
      <c r="T129" s="369"/>
      <c r="U129" s="369"/>
      <c r="V129" s="369"/>
      <c r="W129" s="369"/>
      <c r="X129" s="369"/>
      <c r="Y129" s="369"/>
      <c r="Z129" s="369"/>
      <c r="AA129" s="369"/>
      <c r="AB129" s="369"/>
      <c r="AC129" s="369"/>
      <c r="AD129" s="369"/>
      <c r="AE129" s="369"/>
      <c r="AF129" s="369"/>
      <c r="AG129" s="369"/>
      <c r="AH129" s="369"/>
      <c r="AI129" s="369"/>
      <c r="AJ129" s="369"/>
      <c r="AK129" s="369"/>
      <c r="AL129" s="369"/>
      <c r="AM129" s="369"/>
      <c r="AN129" s="369"/>
      <c r="AO129" s="369"/>
      <c r="AP129" s="369"/>
      <c r="AQ129" s="369"/>
      <c r="AR129" s="369"/>
      <c r="AS129" s="369"/>
      <c r="AT129" s="369"/>
      <c r="AU129" s="369"/>
      <c r="AV129" s="369"/>
      <c r="AW129" s="369"/>
      <c r="AX129" s="369"/>
      <c r="AY129" s="369"/>
      <c r="AZ129" s="369"/>
      <c r="BA129" s="369"/>
      <c r="BB129" s="369"/>
      <c r="BC129" s="369"/>
      <c r="BD129" s="369"/>
      <c r="BE129" s="369"/>
      <c r="BF129" s="369"/>
      <c r="BG129" s="369"/>
      <c r="BH129" s="369"/>
      <c r="BI129" s="369"/>
      <c r="BJ129" s="369"/>
      <c r="BK129" s="369"/>
      <c r="BL129" s="369"/>
      <c r="BM129" s="369"/>
      <c r="BN129" s="369"/>
      <c r="BO129" s="369"/>
      <c r="BP129" s="369"/>
      <c r="BQ129" s="369"/>
      <c r="BR129" s="369"/>
      <c r="BS129" s="369"/>
      <c r="BT129" s="369"/>
      <c r="BU129" s="369"/>
      <c r="BV129" s="369"/>
      <c r="BW129" s="369"/>
      <c r="BX129" s="369"/>
      <c r="BY129" s="369"/>
      <c r="BZ129" s="369"/>
      <c r="CA129" s="369"/>
      <c r="CB129" s="369"/>
      <c r="CC129" s="369"/>
      <c r="CD129" s="369"/>
      <c r="CE129" s="369"/>
      <c r="CF129" s="369"/>
      <c r="CG129" s="369"/>
      <c r="CH129" s="369"/>
      <c r="CI129" s="369"/>
      <c r="CJ129" s="369"/>
      <c r="CK129" s="369"/>
      <c r="CL129" s="369"/>
      <c r="CM129" s="369"/>
      <c r="CN129" s="369"/>
      <c r="CO129" s="369"/>
      <c r="CP129" s="369"/>
      <c r="CQ129" s="369"/>
      <c r="CR129" s="369"/>
      <c r="CS129" s="369"/>
      <c r="CT129" s="369"/>
    </row>
    <row r="130" spans="19:98">
      <c r="S130" s="369"/>
      <c r="T130" s="369"/>
      <c r="U130" s="369"/>
      <c r="V130" s="369"/>
      <c r="W130" s="369"/>
      <c r="X130" s="369"/>
      <c r="Y130" s="369"/>
      <c r="Z130" s="369"/>
      <c r="AA130" s="369"/>
      <c r="AB130" s="369"/>
      <c r="AC130" s="369"/>
      <c r="AD130" s="369"/>
      <c r="AE130" s="369"/>
      <c r="AF130" s="369"/>
      <c r="AG130" s="369"/>
      <c r="AH130" s="369"/>
      <c r="AI130" s="369"/>
      <c r="AJ130" s="369"/>
      <c r="AK130" s="369"/>
      <c r="AL130" s="369"/>
      <c r="AM130" s="369"/>
      <c r="AN130" s="369"/>
      <c r="AO130" s="369"/>
      <c r="AP130" s="369"/>
      <c r="AQ130" s="369"/>
      <c r="AR130" s="369"/>
      <c r="AS130" s="369"/>
      <c r="AT130" s="369"/>
      <c r="AU130" s="369"/>
      <c r="AV130" s="369"/>
      <c r="AW130" s="369"/>
      <c r="AX130" s="369"/>
      <c r="AY130" s="369"/>
      <c r="AZ130" s="369"/>
      <c r="BA130" s="369"/>
      <c r="BB130" s="369"/>
      <c r="BC130" s="369"/>
      <c r="BD130" s="369"/>
      <c r="BE130" s="369"/>
      <c r="BF130" s="369"/>
      <c r="BG130" s="369"/>
      <c r="BH130" s="369"/>
      <c r="BI130" s="369"/>
      <c r="BJ130" s="369"/>
      <c r="BK130" s="369"/>
      <c r="BL130" s="369"/>
      <c r="BM130" s="369"/>
      <c r="BN130" s="369"/>
      <c r="BO130" s="369"/>
      <c r="BP130" s="369"/>
      <c r="BQ130" s="369"/>
      <c r="BR130" s="369"/>
      <c r="BS130" s="369"/>
      <c r="BT130" s="369"/>
      <c r="BU130" s="369"/>
      <c r="BV130" s="369"/>
      <c r="BW130" s="369"/>
      <c r="BX130" s="369"/>
      <c r="BY130" s="369"/>
      <c r="BZ130" s="369"/>
      <c r="CA130" s="369"/>
      <c r="CB130" s="369"/>
      <c r="CC130" s="369"/>
      <c r="CD130" s="369"/>
      <c r="CE130" s="369"/>
      <c r="CF130" s="369"/>
      <c r="CG130" s="369"/>
      <c r="CH130" s="369"/>
      <c r="CI130" s="369"/>
      <c r="CJ130" s="369"/>
      <c r="CK130" s="369"/>
      <c r="CL130" s="369"/>
      <c r="CM130" s="369"/>
      <c r="CN130" s="369"/>
      <c r="CO130" s="369"/>
      <c r="CP130" s="369"/>
      <c r="CQ130" s="369"/>
      <c r="CR130" s="369"/>
      <c r="CS130" s="369"/>
      <c r="CT130" s="369"/>
    </row>
    <row r="131" spans="19:98">
      <c r="S131" s="369"/>
      <c r="T131" s="369"/>
      <c r="U131" s="369"/>
      <c r="V131" s="369"/>
      <c r="W131" s="369"/>
      <c r="X131" s="369"/>
      <c r="Y131" s="369"/>
      <c r="Z131" s="369"/>
      <c r="AA131" s="369"/>
      <c r="AB131" s="369"/>
      <c r="AC131" s="369"/>
      <c r="AD131" s="369"/>
      <c r="AE131" s="369"/>
      <c r="AF131" s="369"/>
      <c r="AG131" s="369"/>
      <c r="AH131" s="369"/>
      <c r="AI131" s="369"/>
      <c r="AJ131" s="369"/>
      <c r="AK131" s="369"/>
      <c r="AL131" s="369"/>
      <c r="AM131" s="369"/>
      <c r="AN131" s="369"/>
      <c r="AO131" s="369"/>
      <c r="AP131" s="369"/>
      <c r="AQ131" s="369"/>
      <c r="AR131" s="369"/>
      <c r="AS131" s="369"/>
      <c r="AT131" s="369"/>
      <c r="AU131" s="369"/>
      <c r="AV131" s="369"/>
      <c r="AW131" s="369"/>
      <c r="AX131" s="369"/>
      <c r="AY131" s="369"/>
      <c r="AZ131" s="369"/>
      <c r="BA131" s="369"/>
      <c r="BB131" s="369"/>
      <c r="BC131" s="369"/>
      <c r="BD131" s="369"/>
      <c r="BE131" s="369"/>
      <c r="BF131" s="369"/>
      <c r="BG131" s="369"/>
      <c r="BH131" s="369"/>
      <c r="BI131" s="369"/>
      <c r="BJ131" s="369"/>
      <c r="BK131" s="369"/>
      <c r="BL131" s="369"/>
      <c r="BM131" s="369"/>
      <c r="BN131" s="369"/>
      <c r="BO131" s="369"/>
      <c r="BP131" s="369"/>
      <c r="BQ131" s="369"/>
      <c r="BR131" s="369"/>
      <c r="BS131" s="369"/>
      <c r="BT131" s="369"/>
      <c r="BU131" s="369"/>
      <c r="BV131" s="369"/>
      <c r="BW131" s="369"/>
      <c r="BX131" s="369"/>
      <c r="BY131" s="369"/>
      <c r="BZ131" s="369"/>
      <c r="CA131" s="369"/>
      <c r="CB131" s="369"/>
      <c r="CC131" s="369"/>
      <c r="CD131" s="369"/>
      <c r="CE131" s="369"/>
      <c r="CF131" s="369"/>
      <c r="CG131" s="369"/>
      <c r="CH131" s="369"/>
      <c r="CI131" s="369"/>
      <c r="CJ131" s="369"/>
      <c r="CK131" s="369"/>
      <c r="CL131" s="369"/>
      <c r="CM131" s="369"/>
      <c r="CN131" s="369"/>
      <c r="CO131" s="369"/>
      <c r="CP131" s="369"/>
      <c r="CQ131" s="369"/>
      <c r="CR131" s="369"/>
      <c r="CS131" s="369"/>
      <c r="CT131" s="369"/>
    </row>
    <row r="132" spans="19:98">
      <c r="S132" s="369"/>
      <c r="T132" s="369"/>
      <c r="U132" s="369"/>
      <c r="V132" s="369"/>
      <c r="W132" s="369"/>
      <c r="X132" s="369"/>
      <c r="Y132" s="369"/>
      <c r="Z132" s="369"/>
      <c r="AA132" s="369"/>
      <c r="AB132" s="369"/>
      <c r="AC132" s="369"/>
      <c r="AD132" s="369"/>
      <c r="AE132" s="369"/>
      <c r="AF132" s="369"/>
      <c r="AG132" s="369"/>
      <c r="AH132" s="369"/>
      <c r="AI132" s="369"/>
      <c r="AJ132" s="369"/>
      <c r="AK132" s="369"/>
      <c r="AL132" s="369"/>
      <c r="AM132" s="369"/>
      <c r="AN132" s="369"/>
      <c r="AO132" s="369"/>
      <c r="AP132" s="369"/>
      <c r="AQ132" s="369"/>
      <c r="AR132" s="369"/>
      <c r="AS132" s="369"/>
      <c r="AT132" s="369"/>
      <c r="AU132" s="369"/>
      <c r="AV132" s="369"/>
      <c r="AW132" s="369"/>
      <c r="AX132" s="369"/>
      <c r="AY132" s="369"/>
      <c r="AZ132" s="369"/>
      <c r="BA132" s="369"/>
      <c r="BB132" s="369"/>
      <c r="BC132" s="369"/>
      <c r="BD132" s="369"/>
      <c r="BE132" s="369"/>
      <c r="BF132" s="369"/>
      <c r="BG132" s="369"/>
      <c r="BH132" s="369"/>
      <c r="BI132" s="369"/>
      <c r="BJ132" s="369"/>
      <c r="BK132" s="369"/>
      <c r="BL132" s="369"/>
      <c r="BM132" s="369"/>
      <c r="BN132" s="369"/>
      <c r="BO132" s="369"/>
      <c r="BP132" s="369"/>
      <c r="BQ132" s="369"/>
      <c r="BR132" s="369"/>
      <c r="BS132" s="369"/>
      <c r="BT132" s="369"/>
      <c r="BU132" s="369"/>
      <c r="BV132" s="369"/>
      <c r="BW132" s="369"/>
      <c r="BX132" s="369"/>
      <c r="BY132" s="369"/>
      <c r="BZ132" s="369"/>
      <c r="CA132" s="369"/>
      <c r="CB132" s="369"/>
      <c r="CC132" s="369"/>
      <c r="CD132" s="369"/>
      <c r="CE132" s="369"/>
      <c r="CF132" s="369"/>
      <c r="CG132" s="369"/>
      <c r="CH132" s="369"/>
      <c r="CI132" s="369"/>
      <c r="CJ132" s="369"/>
      <c r="CK132" s="369"/>
      <c r="CL132" s="369"/>
      <c r="CM132" s="369"/>
      <c r="CN132" s="369"/>
      <c r="CO132" s="369"/>
      <c r="CP132" s="369"/>
      <c r="CQ132" s="369"/>
      <c r="CR132" s="369"/>
      <c r="CS132" s="369"/>
      <c r="CT132" s="369"/>
    </row>
    <row r="133" spans="19:98">
      <c r="S133" s="369"/>
      <c r="T133" s="369"/>
      <c r="U133" s="369"/>
      <c r="V133" s="369"/>
      <c r="W133" s="369"/>
      <c r="X133" s="369"/>
      <c r="Y133" s="369"/>
      <c r="Z133" s="369"/>
      <c r="AA133" s="369"/>
      <c r="AB133" s="369"/>
      <c r="AC133" s="369"/>
      <c r="AD133" s="369"/>
      <c r="AE133" s="369"/>
      <c r="AF133" s="369"/>
      <c r="AG133" s="369"/>
      <c r="AH133" s="369"/>
      <c r="AI133" s="369"/>
      <c r="AJ133" s="369"/>
      <c r="AK133" s="369"/>
      <c r="AL133" s="369"/>
      <c r="AM133" s="369"/>
      <c r="AN133" s="369"/>
      <c r="AO133" s="369"/>
      <c r="AP133" s="369"/>
      <c r="AQ133" s="369"/>
      <c r="AR133" s="369"/>
      <c r="AS133" s="369"/>
      <c r="AT133" s="369"/>
      <c r="AU133" s="369"/>
      <c r="AV133" s="369"/>
      <c r="AW133" s="369"/>
      <c r="AX133" s="369"/>
      <c r="AY133" s="369"/>
      <c r="AZ133" s="369"/>
      <c r="BA133" s="369"/>
      <c r="BB133" s="369"/>
      <c r="BC133" s="369"/>
      <c r="BD133" s="369"/>
      <c r="BE133" s="369"/>
      <c r="BF133" s="369"/>
      <c r="BG133" s="369"/>
      <c r="BH133" s="369"/>
      <c r="BI133" s="369"/>
      <c r="BJ133" s="369"/>
      <c r="BK133" s="369"/>
      <c r="BL133" s="369"/>
      <c r="BM133" s="369"/>
      <c r="BN133" s="369"/>
      <c r="BO133" s="369"/>
      <c r="BP133" s="369"/>
      <c r="BQ133" s="369"/>
      <c r="BR133" s="369"/>
      <c r="BS133" s="369"/>
      <c r="BT133" s="369"/>
      <c r="BU133" s="369"/>
      <c r="BV133" s="369"/>
      <c r="BW133" s="369"/>
      <c r="BX133" s="369"/>
      <c r="BY133" s="369"/>
      <c r="BZ133" s="369"/>
      <c r="CA133" s="369"/>
      <c r="CB133" s="369"/>
      <c r="CC133" s="369"/>
      <c r="CD133" s="369"/>
      <c r="CE133" s="369"/>
      <c r="CF133" s="369"/>
      <c r="CG133" s="369"/>
      <c r="CH133" s="369"/>
      <c r="CI133" s="369"/>
      <c r="CJ133" s="369"/>
      <c r="CK133" s="369"/>
      <c r="CL133" s="369"/>
      <c r="CM133" s="369"/>
      <c r="CN133" s="369"/>
      <c r="CO133" s="369"/>
      <c r="CP133" s="369"/>
      <c r="CQ133" s="369"/>
      <c r="CR133" s="369"/>
      <c r="CS133" s="369"/>
      <c r="CT133" s="369"/>
    </row>
    <row r="134" spans="19:98">
      <c r="S134" s="369"/>
      <c r="T134" s="369"/>
      <c r="U134" s="369"/>
      <c r="V134" s="369"/>
      <c r="W134" s="369"/>
      <c r="X134" s="369"/>
      <c r="Y134" s="369"/>
      <c r="Z134" s="369"/>
      <c r="AA134" s="369"/>
      <c r="AB134" s="369"/>
      <c r="AC134" s="369"/>
      <c r="AD134" s="369"/>
      <c r="AE134" s="369"/>
      <c r="AF134" s="369"/>
      <c r="AG134" s="369"/>
      <c r="AH134" s="369"/>
      <c r="AI134" s="369"/>
      <c r="AJ134" s="369"/>
      <c r="AK134" s="369"/>
      <c r="AL134" s="369"/>
      <c r="AM134" s="369"/>
      <c r="AN134" s="369"/>
      <c r="AO134" s="369"/>
      <c r="AP134" s="369"/>
      <c r="AQ134" s="369"/>
      <c r="AR134" s="369"/>
      <c r="AS134" s="369"/>
      <c r="AT134" s="369"/>
      <c r="AU134" s="369"/>
      <c r="AV134" s="369"/>
      <c r="AW134" s="369"/>
      <c r="AX134" s="369"/>
      <c r="AY134" s="369"/>
      <c r="AZ134" s="369"/>
      <c r="BA134" s="369"/>
      <c r="BB134" s="369"/>
      <c r="BC134" s="369"/>
      <c r="BD134" s="369"/>
      <c r="BE134" s="369"/>
      <c r="BF134" s="369"/>
      <c r="BG134" s="369"/>
      <c r="BH134" s="369"/>
      <c r="BI134" s="369"/>
      <c r="BJ134" s="369"/>
      <c r="BK134" s="369"/>
      <c r="BL134" s="369"/>
      <c r="BM134" s="369"/>
      <c r="BN134" s="369"/>
      <c r="BO134" s="369"/>
      <c r="BP134" s="369"/>
      <c r="BQ134" s="369"/>
      <c r="BR134" s="369"/>
      <c r="BS134" s="369"/>
      <c r="BT134" s="369"/>
      <c r="BU134" s="369"/>
      <c r="BV134" s="369"/>
      <c r="BW134" s="369"/>
      <c r="BX134" s="369"/>
      <c r="BY134" s="369"/>
      <c r="BZ134" s="369"/>
      <c r="CA134" s="369"/>
      <c r="CB134" s="369"/>
      <c r="CC134" s="369"/>
      <c r="CD134" s="369"/>
      <c r="CE134" s="369"/>
      <c r="CF134" s="369"/>
      <c r="CG134" s="369"/>
      <c r="CH134" s="369"/>
      <c r="CI134" s="369"/>
      <c r="CJ134" s="369"/>
      <c r="CK134" s="369"/>
      <c r="CL134" s="369"/>
      <c r="CM134" s="369"/>
      <c r="CN134" s="369"/>
      <c r="CO134" s="369"/>
      <c r="CP134" s="369"/>
      <c r="CQ134" s="369"/>
      <c r="CR134" s="369"/>
      <c r="CS134" s="369"/>
      <c r="CT134" s="369"/>
    </row>
    <row r="135" spans="19:98">
      <c r="S135" s="369"/>
      <c r="T135" s="369"/>
      <c r="U135" s="369"/>
      <c r="V135" s="369"/>
      <c r="W135" s="369"/>
      <c r="X135" s="369"/>
      <c r="Y135" s="369"/>
      <c r="Z135" s="369"/>
      <c r="AA135" s="369"/>
      <c r="AB135" s="369"/>
      <c r="AC135" s="369"/>
      <c r="AD135" s="369"/>
      <c r="AE135" s="369"/>
      <c r="AF135" s="369"/>
      <c r="AG135" s="369"/>
      <c r="AH135" s="369"/>
      <c r="AI135" s="369"/>
      <c r="AJ135" s="369"/>
      <c r="AK135" s="369"/>
      <c r="AL135" s="369"/>
      <c r="AM135" s="369"/>
      <c r="AN135" s="369"/>
      <c r="AO135" s="369"/>
      <c r="AP135" s="369"/>
      <c r="AQ135" s="369"/>
      <c r="AR135" s="369"/>
      <c r="AS135" s="369"/>
      <c r="AT135" s="369"/>
      <c r="AU135" s="369"/>
      <c r="AV135" s="369"/>
      <c r="AW135" s="369"/>
      <c r="AX135" s="369"/>
      <c r="AY135" s="369"/>
      <c r="AZ135" s="369"/>
      <c r="BA135" s="369"/>
      <c r="BB135" s="369"/>
      <c r="BC135" s="369"/>
      <c r="BD135" s="369"/>
      <c r="BE135" s="369"/>
      <c r="BF135" s="369"/>
      <c r="BG135" s="369"/>
      <c r="BH135" s="369"/>
      <c r="BI135" s="369"/>
      <c r="BJ135" s="369"/>
      <c r="BK135" s="369"/>
      <c r="BL135" s="369"/>
      <c r="BM135" s="369"/>
      <c r="BN135" s="369"/>
      <c r="BO135" s="369"/>
      <c r="BP135" s="369"/>
      <c r="BQ135" s="369"/>
      <c r="BR135" s="369"/>
      <c r="BS135" s="369"/>
      <c r="BT135" s="369"/>
      <c r="BU135" s="369"/>
      <c r="BV135" s="369"/>
      <c r="BW135" s="369"/>
      <c r="BX135" s="369"/>
      <c r="BY135" s="369"/>
      <c r="BZ135" s="369"/>
      <c r="CA135" s="369"/>
      <c r="CB135" s="369"/>
      <c r="CC135" s="369"/>
      <c r="CD135" s="369"/>
      <c r="CE135" s="369"/>
      <c r="CF135" s="369"/>
      <c r="CG135" s="369"/>
      <c r="CH135" s="369"/>
      <c r="CI135" s="369"/>
      <c r="CJ135" s="369"/>
      <c r="CK135" s="369"/>
      <c r="CL135" s="369"/>
      <c r="CM135" s="369"/>
      <c r="CN135" s="369"/>
      <c r="CO135" s="369"/>
      <c r="CP135" s="369"/>
      <c r="CQ135" s="369"/>
      <c r="CR135" s="369"/>
      <c r="CS135" s="369"/>
      <c r="CT135" s="369"/>
    </row>
    <row r="136" spans="19:98">
      <c r="S136" s="369"/>
      <c r="T136" s="369"/>
      <c r="U136" s="369"/>
      <c r="V136" s="369"/>
      <c r="W136" s="369"/>
      <c r="X136" s="369"/>
      <c r="Y136" s="369"/>
      <c r="Z136" s="369"/>
      <c r="AA136" s="369"/>
      <c r="AB136" s="369"/>
      <c r="AC136" s="369"/>
      <c r="AD136" s="369"/>
      <c r="AE136" s="369"/>
      <c r="AF136" s="369"/>
      <c r="AG136" s="369"/>
      <c r="AH136" s="369"/>
      <c r="AI136" s="369"/>
      <c r="AJ136" s="369"/>
      <c r="AK136" s="369"/>
      <c r="AL136" s="369"/>
      <c r="AM136" s="369"/>
      <c r="AN136" s="369"/>
      <c r="AO136" s="369"/>
      <c r="AP136" s="369"/>
      <c r="AQ136" s="369"/>
      <c r="AR136" s="369"/>
      <c r="AS136" s="369"/>
      <c r="AT136" s="369"/>
      <c r="AU136" s="369"/>
      <c r="AV136" s="369"/>
      <c r="AW136" s="369"/>
      <c r="AX136" s="369"/>
      <c r="AY136" s="369"/>
      <c r="AZ136" s="369"/>
      <c r="BA136" s="369"/>
      <c r="BB136" s="369"/>
      <c r="BC136" s="369"/>
      <c r="BD136" s="369"/>
      <c r="BE136" s="369"/>
      <c r="BF136" s="369"/>
      <c r="BG136" s="369"/>
      <c r="BH136" s="369"/>
      <c r="BI136" s="369"/>
      <c r="BJ136" s="369"/>
      <c r="BK136" s="369"/>
      <c r="BL136" s="369"/>
      <c r="BM136" s="369"/>
      <c r="BN136" s="369"/>
      <c r="BO136" s="369"/>
      <c r="BP136" s="369"/>
      <c r="BQ136" s="369"/>
      <c r="BR136" s="369"/>
      <c r="BS136" s="369"/>
      <c r="BT136" s="369"/>
      <c r="BU136" s="369"/>
      <c r="BV136" s="369"/>
      <c r="BW136" s="369"/>
      <c r="BX136" s="369"/>
      <c r="BY136" s="369"/>
      <c r="BZ136" s="369"/>
      <c r="CA136" s="369"/>
      <c r="CB136" s="369"/>
      <c r="CC136" s="369"/>
      <c r="CD136" s="369"/>
      <c r="CE136" s="369"/>
      <c r="CF136" s="369"/>
      <c r="CG136" s="369"/>
      <c r="CH136" s="369"/>
      <c r="CI136" s="369"/>
      <c r="CJ136" s="369"/>
      <c r="CK136" s="369"/>
      <c r="CL136" s="369"/>
      <c r="CM136" s="369"/>
      <c r="CN136" s="369"/>
      <c r="CO136" s="369"/>
      <c r="CP136" s="369"/>
      <c r="CQ136" s="369"/>
      <c r="CR136" s="369"/>
      <c r="CS136" s="369"/>
      <c r="CT136" s="369"/>
    </row>
    <row r="137" spans="19:98">
      <c r="S137" s="369"/>
      <c r="T137" s="369"/>
      <c r="U137" s="369"/>
      <c r="V137" s="369"/>
      <c r="W137" s="369"/>
      <c r="X137" s="369"/>
      <c r="Y137" s="369"/>
      <c r="Z137" s="369"/>
      <c r="AA137" s="369"/>
      <c r="AB137" s="369"/>
      <c r="AC137" s="369"/>
      <c r="AD137" s="369"/>
      <c r="AE137" s="369"/>
      <c r="AF137" s="369"/>
      <c r="AG137" s="369"/>
      <c r="AH137" s="369"/>
      <c r="AI137" s="369"/>
      <c r="AJ137" s="369"/>
      <c r="AK137" s="369"/>
      <c r="AL137" s="369"/>
      <c r="AM137" s="369"/>
      <c r="AN137" s="369"/>
      <c r="AO137" s="369"/>
      <c r="AP137" s="369"/>
      <c r="AQ137" s="369"/>
      <c r="AR137" s="369"/>
      <c r="AS137" s="369"/>
      <c r="AT137" s="369"/>
      <c r="AU137" s="369"/>
      <c r="AV137" s="369"/>
      <c r="AW137" s="369"/>
      <c r="AX137" s="369"/>
      <c r="AY137" s="369"/>
      <c r="AZ137" s="369"/>
      <c r="BA137" s="369"/>
      <c r="BB137" s="369"/>
      <c r="BC137" s="369"/>
      <c r="BD137" s="369"/>
      <c r="BE137" s="369"/>
      <c r="BF137" s="369"/>
      <c r="BG137" s="369"/>
      <c r="BH137" s="369"/>
      <c r="BI137" s="369"/>
      <c r="BJ137" s="369"/>
      <c r="BK137" s="369"/>
      <c r="BL137" s="369"/>
      <c r="BM137" s="369"/>
      <c r="BN137" s="369"/>
      <c r="BO137" s="369"/>
      <c r="BP137" s="369"/>
      <c r="BQ137" s="369"/>
      <c r="BR137" s="369"/>
      <c r="BS137" s="369"/>
      <c r="BT137" s="369"/>
      <c r="BU137" s="369"/>
      <c r="BV137" s="369"/>
      <c r="BW137" s="369"/>
      <c r="BX137" s="369"/>
      <c r="BY137" s="369"/>
      <c r="BZ137" s="369"/>
      <c r="CA137" s="369"/>
      <c r="CB137" s="369"/>
      <c r="CC137" s="369"/>
      <c r="CD137" s="369"/>
      <c r="CE137" s="369"/>
      <c r="CF137" s="369"/>
      <c r="CG137" s="369"/>
      <c r="CH137" s="369"/>
      <c r="CI137" s="369"/>
      <c r="CJ137" s="369"/>
      <c r="CK137" s="369"/>
      <c r="CL137" s="369"/>
      <c r="CM137" s="369"/>
      <c r="CN137" s="369"/>
      <c r="CO137" s="369"/>
      <c r="CP137" s="369"/>
      <c r="CQ137" s="369"/>
      <c r="CR137" s="369"/>
      <c r="CS137" s="369"/>
      <c r="CT137" s="369"/>
    </row>
    <row r="138" spans="19:98">
      <c r="S138" s="369"/>
      <c r="T138" s="369"/>
      <c r="U138" s="369"/>
      <c r="V138" s="369"/>
      <c r="W138" s="369"/>
      <c r="X138" s="369"/>
      <c r="Y138" s="369"/>
      <c r="Z138" s="369"/>
      <c r="AA138" s="369"/>
      <c r="AB138" s="369"/>
      <c r="AC138" s="369"/>
      <c r="AD138" s="369"/>
      <c r="AE138" s="369"/>
      <c r="AF138" s="369"/>
      <c r="AG138" s="369"/>
      <c r="AH138" s="369"/>
      <c r="AI138" s="369"/>
      <c r="AJ138" s="369"/>
      <c r="AK138" s="369"/>
      <c r="AL138" s="369"/>
      <c r="AM138" s="369"/>
      <c r="AN138" s="369"/>
      <c r="AO138" s="369"/>
      <c r="AP138" s="369"/>
      <c r="AQ138" s="369"/>
      <c r="AR138" s="369"/>
      <c r="AS138" s="369"/>
      <c r="AT138" s="369"/>
      <c r="AU138" s="369"/>
      <c r="AV138" s="369"/>
      <c r="AW138" s="369"/>
      <c r="AX138" s="369"/>
      <c r="AY138" s="369"/>
      <c r="AZ138" s="369"/>
      <c r="BA138" s="369"/>
      <c r="BB138" s="369"/>
      <c r="BC138" s="369"/>
      <c r="BD138" s="369"/>
      <c r="BE138" s="369"/>
      <c r="BF138" s="369"/>
      <c r="BG138" s="369"/>
      <c r="BH138" s="369"/>
      <c r="BI138" s="369"/>
      <c r="BJ138" s="369"/>
      <c r="BK138" s="369"/>
      <c r="BL138" s="369"/>
      <c r="BM138" s="369"/>
      <c r="BN138" s="369"/>
      <c r="BO138" s="369"/>
      <c r="BP138" s="369"/>
      <c r="BQ138" s="369"/>
      <c r="BR138" s="369"/>
      <c r="BS138" s="369"/>
      <c r="BT138" s="369"/>
      <c r="BU138" s="369"/>
      <c r="BV138" s="369"/>
      <c r="BW138" s="369"/>
      <c r="BX138" s="369"/>
      <c r="BY138" s="369"/>
      <c r="BZ138" s="369"/>
      <c r="CA138" s="369"/>
      <c r="CB138" s="369"/>
      <c r="CC138" s="369"/>
      <c r="CD138" s="369"/>
      <c r="CE138" s="369"/>
      <c r="CF138" s="369"/>
      <c r="CG138" s="369"/>
      <c r="CH138" s="369"/>
      <c r="CI138" s="369"/>
      <c r="CJ138" s="369"/>
      <c r="CK138" s="369"/>
      <c r="CL138" s="369"/>
      <c r="CM138" s="369"/>
      <c r="CN138" s="369"/>
      <c r="CO138" s="369"/>
      <c r="CP138" s="369"/>
      <c r="CQ138" s="369"/>
      <c r="CR138" s="369"/>
      <c r="CS138" s="369"/>
      <c r="CT138" s="369"/>
    </row>
    <row r="139" spans="19:98">
      <c r="S139" s="369"/>
      <c r="T139" s="369"/>
      <c r="U139" s="369"/>
      <c r="V139" s="369"/>
      <c r="W139" s="369"/>
      <c r="X139" s="369"/>
      <c r="Y139" s="369"/>
      <c r="Z139" s="369"/>
      <c r="AA139" s="369"/>
      <c r="AB139" s="369"/>
      <c r="AC139" s="369"/>
      <c r="AD139" s="369"/>
      <c r="AE139" s="369"/>
      <c r="AF139" s="369"/>
      <c r="AG139" s="369"/>
      <c r="AH139" s="369"/>
      <c r="AI139" s="369"/>
      <c r="AJ139" s="369"/>
      <c r="AK139" s="369"/>
      <c r="AL139" s="369"/>
      <c r="AM139" s="369"/>
      <c r="AN139" s="369"/>
      <c r="AO139" s="369"/>
      <c r="AP139" s="369"/>
      <c r="AQ139" s="369"/>
      <c r="AR139" s="369"/>
      <c r="AS139" s="369"/>
      <c r="AT139" s="369"/>
      <c r="AU139" s="369"/>
      <c r="AV139" s="369"/>
      <c r="AW139" s="369"/>
      <c r="AX139" s="369"/>
      <c r="AY139" s="369"/>
      <c r="AZ139" s="369"/>
      <c r="BA139" s="369"/>
      <c r="BB139" s="369"/>
      <c r="BC139" s="369"/>
      <c r="BD139" s="369"/>
      <c r="BE139" s="369"/>
      <c r="BF139" s="369"/>
      <c r="BG139" s="369"/>
      <c r="BH139" s="369"/>
      <c r="BI139" s="369"/>
      <c r="BJ139" s="369"/>
      <c r="BK139" s="369"/>
      <c r="BL139" s="369"/>
      <c r="BM139" s="369"/>
      <c r="BN139" s="369"/>
      <c r="BO139" s="369"/>
      <c r="BP139" s="369"/>
      <c r="BQ139" s="369"/>
      <c r="BR139" s="369"/>
      <c r="BS139" s="369"/>
      <c r="BT139" s="369"/>
      <c r="BU139" s="369"/>
      <c r="BV139" s="369"/>
      <c r="BW139" s="369"/>
      <c r="BX139" s="369"/>
      <c r="BY139" s="369"/>
      <c r="BZ139" s="369"/>
      <c r="CA139" s="369"/>
      <c r="CB139" s="369"/>
      <c r="CC139" s="369"/>
      <c r="CD139" s="369"/>
      <c r="CE139" s="369"/>
      <c r="CF139" s="369"/>
      <c r="CG139" s="369"/>
      <c r="CH139" s="369"/>
      <c r="CI139" s="369"/>
      <c r="CJ139" s="369"/>
      <c r="CK139" s="369"/>
      <c r="CL139" s="369"/>
      <c r="CM139" s="369"/>
      <c r="CN139" s="369"/>
      <c r="CO139" s="369"/>
      <c r="CP139" s="369"/>
      <c r="CQ139" s="369"/>
      <c r="CR139" s="369"/>
      <c r="CS139" s="369"/>
      <c r="CT139" s="369"/>
    </row>
    <row r="140" spans="19:98">
      <c r="S140" s="369"/>
      <c r="T140" s="369"/>
      <c r="U140" s="369"/>
      <c r="V140" s="369"/>
      <c r="W140" s="369"/>
      <c r="X140" s="369"/>
      <c r="Y140" s="369"/>
      <c r="Z140" s="369"/>
      <c r="AA140" s="369"/>
      <c r="AB140" s="369"/>
      <c r="AC140" s="369"/>
      <c r="AD140" s="369"/>
      <c r="AE140" s="369"/>
      <c r="AF140" s="369"/>
      <c r="AG140" s="369"/>
      <c r="AH140" s="369"/>
      <c r="AI140" s="369"/>
      <c r="AJ140" s="369"/>
      <c r="AK140" s="369"/>
      <c r="AL140" s="369"/>
      <c r="AM140" s="369"/>
      <c r="AN140" s="369"/>
      <c r="AO140" s="369"/>
      <c r="AP140" s="369"/>
      <c r="AQ140" s="369"/>
      <c r="AR140" s="369"/>
      <c r="AS140" s="369"/>
      <c r="AT140" s="369"/>
      <c r="AU140" s="369"/>
      <c r="AV140" s="369"/>
      <c r="AW140" s="369"/>
      <c r="AX140" s="369"/>
      <c r="AY140" s="369"/>
      <c r="AZ140" s="369"/>
      <c r="BA140" s="369"/>
      <c r="BB140" s="369"/>
      <c r="BC140" s="369"/>
      <c r="BD140" s="369"/>
      <c r="BE140" s="369"/>
      <c r="BF140" s="369"/>
      <c r="BG140" s="369"/>
      <c r="BH140" s="369"/>
      <c r="BI140" s="369"/>
      <c r="BJ140" s="369"/>
      <c r="BK140" s="369"/>
      <c r="BL140" s="369"/>
      <c r="BM140" s="369"/>
      <c r="BN140" s="369"/>
      <c r="BO140" s="369"/>
      <c r="BP140" s="369"/>
      <c r="BQ140" s="369"/>
      <c r="BR140" s="369"/>
      <c r="BS140" s="369"/>
      <c r="BT140" s="369"/>
      <c r="BU140" s="369"/>
      <c r="BV140" s="369"/>
      <c r="BW140" s="369"/>
      <c r="BX140" s="369"/>
      <c r="BY140" s="369"/>
      <c r="BZ140" s="369"/>
      <c r="CA140" s="369"/>
      <c r="CB140" s="369"/>
      <c r="CC140" s="369"/>
      <c r="CD140" s="369"/>
      <c r="CE140" s="369"/>
      <c r="CF140" s="369"/>
      <c r="CG140" s="369"/>
      <c r="CH140" s="369"/>
      <c r="CI140" s="369"/>
      <c r="CJ140" s="369"/>
      <c r="CK140" s="369"/>
      <c r="CL140" s="369"/>
      <c r="CM140" s="369"/>
      <c r="CN140" s="369"/>
      <c r="CO140" s="369"/>
      <c r="CP140" s="369"/>
      <c r="CQ140" s="369"/>
      <c r="CR140" s="369"/>
      <c r="CS140" s="369"/>
      <c r="CT140" s="369"/>
    </row>
    <row r="141" spans="19:98">
      <c r="S141" s="369"/>
      <c r="T141" s="369"/>
      <c r="U141" s="369"/>
      <c r="V141" s="369"/>
      <c r="W141" s="369"/>
      <c r="X141" s="369"/>
      <c r="Y141" s="369"/>
      <c r="Z141" s="369"/>
      <c r="AA141" s="369"/>
      <c r="AB141" s="369"/>
      <c r="AC141" s="369"/>
      <c r="AD141" s="369"/>
      <c r="AE141" s="369"/>
      <c r="AF141" s="369"/>
      <c r="AG141" s="369"/>
      <c r="AH141" s="369"/>
      <c r="AI141" s="369"/>
      <c r="AJ141" s="369"/>
      <c r="AK141" s="369"/>
      <c r="AL141" s="369"/>
      <c r="AM141" s="369"/>
      <c r="AN141" s="369"/>
      <c r="AO141" s="369"/>
      <c r="AP141" s="369"/>
      <c r="AQ141" s="369"/>
      <c r="AR141" s="369"/>
      <c r="AS141" s="369"/>
      <c r="AT141" s="369"/>
      <c r="AU141" s="369"/>
      <c r="AV141" s="369"/>
      <c r="AW141" s="369"/>
      <c r="AX141" s="369"/>
      <c r="AY141" s="369"/>
      <c r="AZ141" s="369"/>
      <c r="BA141" s="369"/>
      <c r="BB141" s="369"/>
      <c r="BC141" s="369"/>
      <c r="BD141" s="369"/>
      <c r="BE141" s="369"/>
      <c r="BF141" s="369"/>
      <c r="BG141" s="369"/>
      <c r="BH141" s="369"/>
      <c r="BI141" s="369"/>
      <c r="BJ141" s="369"/>
      <c r="BK141" s="369"/>
      <c r="BL141" s="369"/>
      <c r="BM141" s="369"/>
      <c r="BN141" s="369"/>
      <c r="BO141" s="369"/>
      <c r="BP141" s="369"/>
      <c r="BQ141" s="369"/>
      <c r="BR141" s="369"/>
      <c r="BS141" s="369"/>
      <c r="BT141" s="369"/>
      <c r="BU141" s="369"/>
      <c r="BV141" s="369"/>
      <c r="BW141" s="369"/>
      <c r="BX141" s="369"/>
      <c r="BY141" s="369"/>
      <c r="BZ141" s="369"/>
      <c r="CA141" s="369"/>
      <c r="CB141" s="369"/>
      <c r="CC141" s="369"/>
      <c r="CD141" s="369"/>
      <c r="CE141" s="369"/>
      <c r="CF141" s="369"/>
      <c r="CG141" s="369"/>
      <c r="CH141" s="369"/>
      <c r="CI141" s="369"/>
      <c r="CJ141" s="369"/>
      <c r="CK141" s="369"/>
      <c r="CL141" s="369"/>
      <c r="CM141" s="369"/>
      <c r="CN141" s="369"/>
      <c r="CO141" s="369"/>
      <c r="CP141" s="369"/>
      <c r="CQ141" s="369"/>
      <c r="CR141" s="369"/>
      <c r="CS141" s="369"/>
      <c r="CT141" s="369"/>
    </row>
    <row r="142" spans="19:98">
      <c r="S142" s="369"/>
      <c r="T142" s="369"/>
      <c r="U142" s="369"/>
      <c r="V142" s="369"/>
      <c r="W142" s="369"/>
      <c r="X142" s="369"/>
      <c r="Y142" s="369"/>
      <c r="Z142" s="369"/>
      <c r="AA142" s="369"/>
      <c r="AB142" s="369"/>
      <c r="AC142" s="369"/>
      <c r="AD142" s="369"/>
      <c r="AE142" s="369"/>
      <c r="AF142" s="369"/>
      <c r="AG142" s="369"/>
      <c r="AH142" s="369"/>
      <c r="AI142" s="369"/>
      <c r="AJ142" s="369"/>
      <c r="AK142" s="369"/>
      <c r="AL142" s="369"/>
      <c r="AM142" s="369"/>
      <c r="AN142" s="369"/>
      <c r="AO142" s="369"/>
      <c r="AP142" s="369"/>
      <c r="AQ142" s="369"/>
      <c r="AR142" s="369"/>
      <c r="AS142" s="369"/>
      <c r="AT142" s="369"/>
      <c r="AU142" s="369"/>
      <c r="AV142" s="369"/>
      <c r="AW142" s="369"/>
      <c r="AX142" s="369"/>
      <c r="AY142" s="369"/>
      <c r="AZ142" s="369"/>
      <c r="BA142" s="369"/>
      <c r="BB142" s="369"/>
      <c r="BC142" s="369"/>
      <c r="BD142" s="369"/>
      <c r="BE142" s="369"/>
      <c r="BF142" s="369"/>
      <c r="BG142" s="369"/>
      <c r="BH142" s="369"/>
      <c r="BI142" s="369"/>
      <c r="BJ142" s="369"/>
      <c r="BK142" s="369"/>
      <c r="BL142" s="369"/>
      <c r="BM142" s="369"/>
      <c r="BN142" s="369"/>
      <c r="BO142" s="369"/>
      <c r="BP142" s="369"/>
      <c r="BQ142" s="369"/>
      <c r="BR142" s="369"/>
      <c r="BS142" s="369"/>
      <c r="BT142" s="369"/>
      <c r="BU142" s="369"/>
      <c r="BV142" s="369"/>
      <c r="BW142" s="369"/>
      <c r="BX142" s="369"/>
      <c r="BY142" s="369"/>
      <c r="BZ142" s="369"/>
      <c r="CA142" s="369"/>
      <c r="CB142" s="369"/>
      <c r="CC142" s="369"/>
      <c r="CD142" s="369"/>
      <c r="CE142" s="369"/>
      <c r="CF142" s="369"/>
      <c r="CG142" s="369"/>
      <c r="CH142" s="369"/>
      <c r="CI142" s="369"/>
      <c r="CJ142" s="369"/>
      <c r="CK142" s="369"/>
      <c r="CL142" s="369"/>
      <c r="CM142" s="369"/>
      <c r="CN142" s="369"/>
      <c r="CO142" s="369"/>
      <c r="CP142" s="369"/>
      <c r="CQ142" s="369"/>
      <c r="CR142" s="369"/>
      <c r="CS142" s="369"/>
      <c r="CT142" s="369"/>
    </row>
  </sheetData>
  <mergeCells count="7">
    <mergeCell ref="A46:A47"/>
    <mergeCell ref="A37:A43"/>
    <mergeCell ref="A4:C4"/>
    <mergeCell ref="A7:A8"/>
    <mergeCell ref="A10:A17"/>
    <mergeCell ref="A19:A26"/>
    <mergeCell ref="A28:A35"/>
  </mergeCells>
  <conditionalFormatting sqref="B8:B48">
    <cfRule type="cellIs" dxfId="182" priority="4" operator="lessThan">
      <formula>0</formula>
    </cfRule>
  </conditionalFormatting>
  <conditionalFormatting sqref="D7 E7:N8">
    <cfRule type="cellIs" dxfId="181" priority="34" operator="lessThan">
      <formula>0</formula>
    </cfRule>
  </conditionalFormatting>
  <conditionalFormatting sqref="D10:D16">
    <cfRule type="cellIs" dxfId="180" priority="31" operator="lessThan">
      <formula>0</formula>
    </cfRule>
  </conditionalFormatting>
  <conditionalFormatting sqref="D18:D25">
    <cfRule type="cellIs" dxfId="179" priority="26" operator="lessThan">
      <formula>0</formula>
    </cfRule>
  </conditionalFormatting>
  <conditionalFormatting sqref="D27:D34">
    <cfRule type="cellIs" dxfId="178" priority="21" operator="lessThan">
      <formula>0</formula>
    </cfRule>
  </conditionalFormatting>
  <conditionalFormatting sqref="D36:D43">
    <cfRule type="cellIs" dxfId="177" priority="16" operator="lessThan">
      <formula>0</formula>
    </cfRule>
  </conditionalFormatting>
  <conditionalFormatting sqref="D45:D47">
    <cfRule type="cellIs" dxfId="176" priority="2" operator="lessThan">
      <formula>0</formula>
    </cfRule>
  </conditionalFormatting>
  <conditionalFormatting sqref="D6:N6 D9:N9">
    <cfRule type="cellIs" dxfId="175" priority="128" operator="lessThan">
      <formula>0</formula>
    </cfRule>
  </conditionalFormatting>
  <conditionalFormatting sqref="E10:N51">
    <cfRule type="cellIs" dxfId="174" priority="3" operator="lessThan">
      <formula>0</formula>
    </cfRule>
  </conditionalFormatting>
  <conditionalFormatting sqref="P7:Q7">
    <cfRule type="cellIs" dxfId="173" priority="33" operator="lessThan">
      <formula>0</formula>
    </cfRule>
  </conditionalFormatting>
  <conditionalFormatting sqref="P9:Q16">
    <cfRule type="cellIs" dxfId="172" priority="30" operator="lessThan">
      <formula>0</formula>
    </cfRule>
  </conditionalFormatting>
  <conditionalFormatting sqref="P18:Q25">
    <cfRule type="cellIs" dxfId="171" priority="25" operator="lessThan">
      <formula>0</formula>
    </cfRule>
  </conditionalFormatting>
  <conditionalFormatting sqref="P27:Q34">
    <cfRule type="cellIs" dxfId="170" priority="20" operator="lessThan">
      <formula>0</formula>
    </cfRule>
  </conditionalFormatting>
  <conditionalFormatting sqref="P36:Q43">
    <cfRule type="cellIs" dxfId="169" priority="15" operator="lessThan">
      <formula>0</formula>
    </cfRule>
  </conditionalFormatting>
  <conditionalFormatting sqref="P45:Q47">
    <cfRule type="cellIs" dxfId="168" priority="1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E157"/>
  <sheetViews>
    <sheetView showGridLines="0" zoomScale="55" zoomScaleNormal="5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P38" sqref="P38"/>
    </sheetView>
  </sheetViews>
  <sheetFormatPr defaultColWidth="9.28515625" defaultRowHeight="15.75"/>
  <cols>
    <col min="1" max="1" width="8.7109375" style="442" customWidth="1"/>
    <col min="2" max="2" width="24.7109375" style="369" customWidth="1"/>
    <col min="3" max="3" width="21.140625" style="369" bestFit="1" customWidth="1"/>
    <col min="4" max="4" width="19" style="370" customWidth="1"/>
    <col min="5" max="7" width="18.7109375" style="370" customWidth="1"/>
    <col min="8" max="8" width="16.28515625" style="370" customWidth="1"/>
    <col min="9" max="29" width="18.7109375" style="370" customWidth="1"/>
    <col min="30" max="30" width="20.140625" style="370" bestFit="1" customWidth="1"/>
    <col min="31" max="31" width="18.7109375" style="370" customWidth="1"/>
    <col min="32" max="32" width="17.28515625" style="370" bestFit="1" customWidth="1"/>
    <col min="33" max="34" width="17.28515625" style="370" customWidth="1"/>
    <col min="35" max="44" width="18.7109375" style="370" customWidth="1"/>
    <col min="45" max="45" width="18.28515625" style="370" customWidth="1"/>
    <col min="46" max="46" width="9.140625" style="370" hidden="1" customWidth="1"/>
    <col min="47" max="47" width="13.140625" style="370" hidden="1" customWidth="1"/>
    <col min="48" max="48" width="20.140625" style="370" customWidth="1"/>
    <col min="49" max="52" width="20.140625" style="438" customWidth="1"/>
    <col min="53" max="53" width="14.85546875" customWidth="1"/>
    <col min="54" max="54" width="15" customWidth="1"/>
    <col min="55" max="55" width="20.140625" customWidth="1"/>
    <col min="56" max="56" width="18.42578125" style="438" customWidth="1"/>
    <col min="57" max="57" width="36" bestFit="1" customWidth="1"/>
  </cols>
  <sheetData>
    <row r="2" spans="1:77" s="369" customFormat="1" ht="18" customHeight="1">
      <c r="A2" s="418" t="s">
        <v>0</v>
      </c>
      <c r="B2" s="418"/>
      <c r="C2" s="418"/>
      <c r="D2" s="372"/>
      <c r="E2" s="885">
        <f t="shared" ref="E2:V2" si="0">E6/24</f>
        <v>49.982204301075285</v>
      </c>
      <c r="F2" s="885">
        <f t="shared" si="0"/>
        <v>50</v>
      </c>
      <c r="G2" s="885">
        <f t="shared" si="0"/>
        <v>137.5</v>
      </c>
      <c r="H2" s="885">
        <f t="shared" si="0"/>
        <v>33.333333333333336</v>
      </c>
      <c r="I2" s="885">
        <f t="shared" si="0"/>
        <v>6.25</v>
      </c>
      <c r="J2" s="885">
        <f t="shared" si="0"/>
        <v>25.156801075268703</v>
      </c>
      <c r="K2" s="885">
        <f t="shared" si="0"/>
        <v>28.053145161290292</v>
      </c>
      <c r="L2" s="885">
        <f t="shared" si="0"/>
        <v>229.16666666666666</v>
      </c>
      <c r="M2" s="885">
        <f t="shared" si="0"/>
        <v>208.33333333333334</v>
      </c>
      <c r="N2" s="885">
        <f t="shared" si="0"/>
        <v>104.16666666666667</v>
      </c>
      <c r="O2" s="885">
        <f t="shared" si="0"/>
        <v>666.66666666666663</v>
      </c>
      <c r="P2" s="885">
        <f>P38/24</f>
        <v>450</v>
      </c>
      <c r="Q2" s="885">
        <f t="shared" si="0"/>
        <v>791.66666666666663</v>
      </c>
      <c r="R2" s="885">
        <f t="shared" si="0"/>
        <v>208.33333333333334</v>
      </c>
      <c r="S2" s="885">
        <f t="shared" si="0"/>
        <v>291.66666666666669</v>
      </c>
      <c r="T2" s="885">
        <f t="shared" si="0"/>
        <v>270.83333333333331</v>
      </c>
      <c r="U2" s="885">
        <f t="shared" si="0"/>
        <v>20.833333333333332</v>
      </c>
      <c r="V2" s="885">
        <f t="shared" si="0"/>
        <v>270.83333333333331</v>
      </c>
      <c r="W2" s="885">
        <f t="shared" ref="W2" si="1">W6/24</f>
        <v>41.666666666666664</v>
      </c>
      <c r="X2" s="885">
        <f>X6/24</f>
        <v>83.333333333333329</v>
      </c>
      <c r="Y2" s="885">
        <f t="shared" ref="Y2:BE2" si="2">Y6/24</f>
        <v>0</v>
      </c>
      <c r="Z2" s="885">
        <f t="shared" si="2"/>
        <v>41.666666666666664</v>
      </c>
      <c r="AA2" s="885">
        <f t="shared" si="2"/>
        <v>229.16666666666666</v>
      </c>
      <c r="AB2" s="885">
        <f t="shared" si="2"/>
        <v>3.7271505376344085</v>
      </c>
      <c r="AC2" s="885">
        <f t="shared" si="2"/>
        <v>145.83333333333334</v>
      </c>
      <c r="AD2" s="885">
        <f t="shared" si="2"/>
        <v>54.166666666666664</v>
      </c>
      <c r="AE2" s="885">
        <f t="shared" si="2"/>
        <v>125</v>
      </c>
      <c r="AF2" s="885">
        <f t="shared" si="2"/>
        <v>500</v>
      </c>
      <c r="AG2" s="885">
        <f t="shared" si="2"/>
        <v>125</v>
      </c>
      <c r="AH2" s="885">
        <f t="shared" si="2"/>
        <v>83.333333333333329</v>
      </c>
      <c r="AI2" s="885">
        <f t="shared" si="2"/>
        <v>33.333333333333336</v>
      </c>
      <c r="AJ2" s="885">
        <f t="shared" si="2"/>
        <v>300</v>
      </c>
      <c r="AK2" s="885">
        <f t="shared" si="2"/>
        <v>104.16666666666667</v>
      </c>
      <c r="AL2" s="885">
        <f t="shared" si="2"/>
        <v>83.333333333333329</v>
      </c>
      <c r="AM2" s="885">
        <f t="shared" si="2"/>
        <v>41.666666666666664</v>
      </c>
      <c r="AN2" s="885">
        <f t="shared" si="2"/>
        <v>458.33333333333331</v>
      </c>
      <c r="AO2" s="885">
        <f t="shared" si="2"/>
        <v>83.333333333333329</v>
      </c>
      <c r="AP2" s="885">
        <f t="shared" si="2"/>
        <v>166.66666666666666</v>
      </c>
      <c r="AQ2" s="885">
        <f t="shared" si="2"/>
        <v>375.00237903225798</v>
      </c>
      <c r="AR2" s="885">
        <f t="shared" si="2"/>
        <v>333.33333333333331</v>
      </c>
      <c r="AS2" s="885">
        <f t="shared" si="2"/>
        <v>145.83333333333334</v>
      </c>
      <c r="AT2" s="885">
        <f t="shared" si="2"/>
        <v>0</v>
      </c>
      <c r="AU2" s="885">
        <f t="shared" si="2"/>
        <v>0</v>
      </c>
      <c r="AV2" s="885">
        <f t="shared" si="2"/>
        <v>29.166666666666668</v>
      </c>
      <c r="AW2" s="885">
        <f t="shared" si="2"/>
        <v>145.83333333333334</v>
      </c>
      <c r="AX2" s="885">
        <f t="shared" si="2"/>
        <v>83.333333333333329</v>
      </c>
      <c r="AY2" s="885">
        <f t="shared" si="2"/>
        <v>15.400446236559022</v>
      </c>
      <c r="AZ2" s="885" t="e">
        <f t="shared" si="2"/>
        <v>#VALUE!</v>
      </c>
      <c r="BA2" s="885">
        <f t="shared" si="2"/>
        <v>104.15427419354874</v>
      </c>
      <c r="BB2" s="885">
        <f t="shared" si="2"/>
        <v>104.15427419354874</v>
      </c>
      <c r="BC2" s="885">
        <f t="shared" si="2"/>
        <v>149.46236559139786</v>
      </c>
      <c r="BD2" s="885">
        <f t="shared" si="2"/>
        <v>0</v>
      </c>
      <c r="BE2" s="885">
        <f t="shared" si="2"/>
        <v>1125</v>
      </c>
      <c r="BF2" s="438"/>
      <c r="BG2" s="438"/>
      <c r="BH2" s="438"/>
      <c r="BI2" s="438"/>
      <c r="BJ2" s="438"/>
      <c r="BK2" s="438"/>
      <c r="BL2" s="438"/>
      <c r="BM2" s="438"/>
      <c r="BN2" s="438"/>
      <c r="BO2" s="438"/>
      <c r="BP2" s="438"/>
      <c r="BQ2" s="438"/>
      <c r="BR2" s="438"/>
      <c r="BS2" s="438"/>
      <c r="BT2" s="438"/>
      <c r="BU2" s="438"/>
    </row>
    <row r="3" spans="1:77" ht="18.75" thickBot="1">
      <c r="A3" s="909">
        <v>46266</v>
      </c>
      <c r="B3" s="909"/>
      <c r="C3" s="909"/>
      <c r="D3" s="443"/>
      <c r="E3" s="443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67"/>
      <c r="S3" s="467"/>
      <c r="T3" s="467"/>
      <c r="U3" s="467"/>
      <c r="V3" s="467"/>
      <c r="W3" s="444"/>
      <c r="X3" s="467"/>
      <c r="Y3" s="467"/>
      <c r="Z3" s="467"/>
      <c r="AA3" s="467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3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</row>
    <row r="4" spans="1:77" ht="19.5" hidden="1" thickTop="1" thickBot="1">
      <c r="A4" s="445"/>
      <c r="B4" s="446"/>
      <c r="C4" s="446"/>
      <c r="D4" s="371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>
        <f>V6/24</f>
        <v>270.83333333333331</v>
      </c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72"/>
      <c r="AU4" s="472"/>
      <c r="AV4" s="473"/>
      <c r="AW4" s="473"/>
      <c r="AX4" s="473"/>
      <c r="AY4" s="473"/>
      <c r="AZ4" s="473"/>
      <c r="BA4" s="473"/>
      <c r="BB4" s="473"/>
      <c r="BC4" s="473"/>
      <c r="BD4" s="473"/>
      <c r="BE4" s="473"/>
    </row>
    <row r="5" spans="1:77" s="438" customFormat="1" ht="32.450000000000003" customHeight="1" thickTop="1" thickBot="1">
      <c r="A5" s="448" t="s">
        <v>1</v>
      </c>
      <c r="B5" s="914" t="s">
        <v>2</v>
      </c>
      <c r="C5" s="915"/>
      <c r="D5" s="449" t="s">
        <v>3</v>
      </c>
      <c r="E5" s="450" t="s">
        <v>21</v>
      </c>
      <c r="F5" s="450" t="s">
        <v>22</v>
      </c>
      <c r="G5" s="450" t="s">
        <v>23</v>
      </c>
      <c r="H5" s="450" t="s">
        <v>24</v>
      </c>
      <c r="I5" s="450" t="s">
        <v>26</v>
      </c>
      <c r="J5" s="450" t="s">
        <v>27</v>
      </c>
      <c r="K5" s="450" t="s">
        <v>28</v>
      </c>
      <c r="L5" s="450" t="s">
        <v>29</v>
      </c>
      <c r="M5" s="450" t="s">
        <v>30</v>
      </c>
      <c r="N5" s="450" t="s">
        <v>31</v>
      </c>
      <c r="O5" s="450" t="s">
        <v>32</v>
      </c>
      <c r="P5" s="450" t="s">
        <v>33</v>
      </c>
      <c r="Q5" s="450" t="s">
        <v>59</v>
      </c>
      <c r="R5" s="450" t="s">
        <v>35</v>
      </c>
      <c r="S5" s="450" t="s">
        <v>58</v>
      </c>
      <c r="T5" s="450" t="s">
        <v>36</v>
      </c>
      <c r="U5" s="468" t="s">
        <v>37</v>
      </c>
      <c r="V5" s="468" t="s">
        <v>269</v>
      </c>
      <c r="W5" s="682" t="s">
        <v>25</v>
      </c>
      <c r="X5" s="682" t="s">
        <v>274</v>
      </c>
      <c r="Y5" s="682" t="s">
        <v>405</v>
      </c>
      <c r="Z5" s="469" t="s">
        <v>38</v>
      </c>
      <c r="AA5" s="469" t="s">
        <v>39</v>
      </c>
      <c r="AB5" s="469" t="s">
        <v>41</v>
      </c>
      <c r="AC5" s="469" t="s">
        <v>42</v>
      </c>
      <c r="AD5" s="469" t="s">
        <v>43</v>
      </c>
      <c r="AE5" s="469" t="s">
        <v>44</v>
      </c>
      <c r="AF5" s="469" t="s">
        <v>48</v>
      </c>
      <c r="AG5" s="771" t="s">
        <v>306</v>
      </c>
      <c r="AH5" s="450" t="s">
        <v>49</v>
      </c>
      <c r="AI5" s="450" t="s">
        <v>50</v>
      </c>
      <c r="AJ5" s="450" t="s">
        <v>51</v>
      </c>
      <c r="AK5" s="450" t="s">
        <v>52</v>
      </c>
      <c r="AL5" s="471" t="s">
        <v>53</v>
      </c>
      <c r="AM5" s="450" t="s">
        <v>54</v>
      </c>
      <c r="AN5" s="450" t="s">
        <v>55</v>
      </c>
      <c r="AO5" s="450" t="s">
        <v>56</v>
      </c>
      <c r="AP5" s="450" t="s">
        <v>57</v>
      </c>
      <c r="AQ5" s="450" t="s">
        <v>34</v>
      </c>
      <c r="AR5" s="450" t="s">
        <v>60</v>
      </c>
      <c r="AS5" s="469" t="s">
        <v>61</v>
      </c>
      <c r="AT5" s="469" t="s">
        <v>62</v>
      </c>
      <c r="AU5" s="469" t="s">
        <v>63</v>
      </c>
      <c r="AV5" s="450" t="s">
        <v>64</v>
      </c>
      <c r="AW5" s="450" t="s">
        <v>66</v>
      </c>
      <c r="AX5" s="450" t="s">
        <v>67</v>
      </c>
      <c r="AY5" s="450" t="s">
        <v>68</v>
      </c>
      <c r="AZ5" s="450" t="s">
        <v>70</v>
      </c>
      <c r="BA5" s="450" t="s">
        <v>72</v>
      </c>
      <c r="BB5" s="471" t="s">
        <v>73</v>
      </c>
      <c r="BC5" s="475" t="s">
        <v>275</v>
      </c>
      <c r="BD5" s="475" t="s">
        <v>74</v>
      </c>
      <c r="BE5" s="475" t="s">
        <v>270</v>
      </c>
    </row>
    <row r="6" spans="1:77" s="393" customFormat="1" ht="15" customHeight="1" thickTop="1">
      <c r="A6" s="916">
        <f>WEEKNUM(B6)</f>
        <v>36</v>
      </c>
      <c r="B6" s="770">
        <f>A3</f>
        <v>46266</v>
      </c>
      <c r="C6" s="770" t="str">
        <f t="shared" ref="C6:C7" si="3">TEXT(B6,"ddd")</f>
        <v>Tue</v>
      </c>
      <c r="D6" s="452">
        <f t="shared" ref="D6:D11" si="4">SUM(E6:BE6)</f>
        <v>224572.23296774193</v>
      </c>
      <c r="E6" s="453">
        <v>1199.5729032258068</v>
      </c>
      <c r="F6" s="453">
        <v>1200</v>
      </c>
      <c r="G6" s="453">
        <v>3300</v>
      </c>
      <c r="H6" s="453">
        <v>800</v>
      </c>
      <c r="I6" s="453">
        <v>150</v>
      </c>
      <c r="J6" s="453">
        <v>603.76322580644887</v>
      </c>
      <c r="K6" s="453">
        <v>673.27548387096704</v>
      </c>
      <c r="L6" s="453">
        <v>5500</v>
      </c>
      <c r="M6" s="453">
        <v>5000</v>
      </c>
      <c r="N6" s="453">
        <v>2500</v>
      </c>
      <c r="O6" s="453">
        <v>16000</v>
      </c>
      <c r="P6" s="453">
        <f>650*24</f>
        <v>15600</v>
      </c>
      <c r="Q6" s="666">
        <v>19000</v>
      </c>
      <c r="R6" s="453">
        <v>5000</v>
      </c>
      <c r="S6" s="453">
        <v>7000</v>
      </c>
      <c r="T6" s="453">
        <v>6500</v>
      </c>
      <c r="U6" s="453">
        <v>500</v>
      </c>
      <c r="V6" s="453">
        <v>6500</v>
      </c>
      <c r="W6" s="453">
        <v>1000</v>
      </c>
      <c r="X6" s="772">
        <v>2000</v>
      </c>
      <c r="Y6" s="772">
        <v>0</v>
      </c>
      <c r="Z6" s="453">
        <v>1000</v>
      </c>
      <c r="AA6" s="453">
        <v>5500</v>
      </c>
      <c r="AB6" s="453">
        <v>89.451612903225808</v>
      </c>
      <c r="AC6" s="453">
        <v>3500</v>
      </c>
      <c r="AD6" s="453">
        <v>1300</v>
      </c>
      <c r="AE6" s="453">
        <v>3000</v>
      </c>
      <c r="AF6" s="453">
        <v>12000</v>
      </c>
      <c r="AG6" s="772">
        <v>3000</v>
      </c>
      <c r="AH6" s="453">
        <v>2000</v>
      </c>
      <c r="AI6" s="453">
        <v>800</v>
      </c>
      <c r="AJ6" s="453">
        <v>7200</v>
      </c>
      <c r="AK6" s="453">
        <v>2500</v>
      </c>
      <c r="AL6" s="453">
        <v>2000</v>
      </c>
      <c r="AM6" s="453">
        <v>1000</v>
      </c>
      <c r="AN6" s="453">
        <v>11000</v>
      </c>
      <c r="AO6" s="453">
        <v>2000</v>
      </c>
      <c r="AP6" s="666">
        <v>4000</v>
      </c>
      <c r="AQ6" s="452">
        <v>9000.0570967741915</v>
      </c>
      <c r="AR6" s="452">
        <v>8000</v>
      </c>
      <c r="AS6" s="452">
        <v>3500</v>
      </c>
      <c r="AT6" s="453"/>
      <c r="AU6" s="453"/>
      <c r="AV6" s="453">
        <v>700</v>
      </c>
      <c r="AW6" s="453">
        <v>3500</v>
      </c>
      <c r="AX6" s="453">
        <v>2000</v>
      </c>
      <c r="AY6" s="453">
        <v>369.61070967741654</v>
      </c>
      <c r="AZ6" s="453" t="s">
        <v>455</v>
      </c>
      <c r="BA6" s="453">
        <v>2499.7025806451697</v>
      </c>
      <c r="BB6" s="453">
        <v>2499.7025806451697</v>
      </c>
      <c r="BC6" s="772">
        <v>3587.0967741935483</v>
      </c>
      <c r="BD6" s="453">
        <v>0</v>
      </c>
      <c r="BE6" s="453">
        <v>27000</v>
      </c>
      <c r="BX6" s="501"/>
      <c r="BY6" s="501"/>
    </row>
    <row r="7" spans="1:77" s="439" customFormat="1" ht="15" customHeight="1">
      <c r="A7" s="913"/>
      <c r="B7" s="451">
        <f t="shared" ref="B7:B11" si="5">B6+1</f>
        <v>46267</v>
      </c>
      <c r="C7" s="451" t="str">
        <f t="shared" si="3"/>
        <v>Wed</v>
      </c>
      <c r="D7" s="452">
        <f t="shared" si="4"/>
        <v>225694.13329032256</v>
      </c>
      <c r="E7" s="453">
        <v>1199.5729032258068</v>
      </c>
      <c r="F7" s="453">
        <v>1200</v>
      </c>
      <c r="G7" s="453">
        <v>3300</v>
      </c>
      <c r="H7" s="453">
        <v>800</v>
      </c>
      <c r="I7" s="453">
        <v>150</v>
      </c>
      <c r="J7" s="453">
        <v>603.76322580644887</v>
      </c>
      <c r="K7" s="453">
        <v>673.27548387096704</v>
      </c>
      <c r="L7" s="453">
        <v>5500</v>
      </c>
      <c r="M7" s="453">
        <v>5000</v>
      </c>
      <c r="N7" s="453">
        <v>2500</v>
      </c>
      <c r="O7" s="453">
        <v>16000</v>
      </c>
      <c r="P7" s="453">
        <v>15600</v>
      </c>
      <c r="Q7" s="832">
        <v>19000</v>
      </c>
      <c r="R7" s="453">
        <v>5000</v>
      </c>
      <c r="S7" s="453">
        <v>7000</v>
      </c>
      <c r="T7" s="453">
        <v>6500</v>
      </c>
      <c r="U7" s="453">
        <v>500</v>
      </c>
      <c r="V7" s="453">
        <v>6500</v>
      </c>
      <c r="W7" s="453">
        <v>1000</v>
      </c>
      <c r="X7" s="453">
        <v>2000</v>
      </c>
      <c r="Y7" s="453">
        <v>0</v>
      </c>
      <c r="Z7" s="453">
        <v>1000</v>
      </c>
      <c r="AA7" s="453">
        <v>5500</v>
      </c>
      <c r="AB7" s="453">
        <v>89.451612903225808</v>
      </c>
      <c r="AC7" s="453">
        <v>3500</v>
      </c>
      <c r="AD7" s="453">
        <v>1300</v>
      </c>
      <c r="AE7" s="453">
        <v>3000</v>
      </c>
      <c r="AF7" s="453">
        <v>12000</v>
      </c>
      <c r="AG7" s="453">
        <v>3000</v>
      </c>
      <c r="AH7" s="453">
        <v>2000</v>
      </c>
      <c r="AI7" s="453">
        <v>800</v>
      </c>
      <c r="AJ7" s="453">
        <v>7200</v>
      </c>
      <c r="AK7" s="453">
        <v>2500</v>
      </c>
      <c r="AL7" s="453">
        <v>2000</v>
      </c>
      <c r="AM7" s="453">
        <v>1000</v>
      </c>
      <c r="AN7" s="453">
        <v>11000</v>
      </c>
      <c r="AO7" s="453">
        <v>2000</v>
      </c>
      <c r="AP7" s="666">
        <v>4000</v>
      </c>
      <c r="AQ7" s="452">
        <v>9000.0570967741915</v>
      </c>
      <c r="AR7" s="452">
        <v>8000</v>
      </c>
      <c r="AS7" s="452">
        <v>3500</v>
      </c>
      <c r="AT7" s="453">
        <v>0</v>
      </c>
      <c r="AU7" s="453">
        <v>0</v>
      </c>
      <c r="AV7" s="453">
        <v>700</v>
      </c>
      <c r="AW7" s="453">
        <v>3500</v>
      </c>
      <c r="AX7" s="453">
        <v>2000</v>
      </c>
      <c r="AY7" s="453">
        <v>369.61070967741654</v>
      </c>
      <c r="AZ7" s="453">
        <v>1121.900322580635</v>
      </c>
      <c r="BA7" s="453">
        <v>2499.7025806451697</v>
      </c>
      <c r="BB7" s="453">
        <v>2499.7025806451697</v>
      </c>
      <c r="BC7" s="453">
        <v>3587.0967741935483</v>
      </c>
      <c r="BD7" s="453">
        <v>0</v>
      </c>
      <c r="BE7" s="453">
        <v>27000</v>
      </c>
    </row>
    <row r="8" spans="1:77" s="440" customFormat="1" ht="15" customHeight="1">
      <c r="A8" s="913"/>
      <c r="B8" s="451">
        <f t="shared" si="5"/>
        <v>46268</v>
      </c>
      <c r="C8" s="451" t="str">
        <f t="shared" ref="C8:C11" si="6">TEXT(B8,"ddd")</f>
        <v>Thu</v>
      </c>
      <c r="D8" s="452">
        <f t="shared" si="4"/>
        <v>202694.13329032256</v>
      </c>
      <c r="E8" s="452">
        <v>1199.5729032258068</v>
      </c>
      <c r="F8" s="452">
        <v>1200</v>
      </c>
      <c r="G8" s="452">
        <v>3300</v>
      </c>
      <c r="H8" s="452">
        <v>800</v>
      </c>
      <c r="I8" s="452">
        <v>150</v>
      </c>
      <c r="J8" s="452">
        <v>603.76322580644887</v>
      </c>
      <c r="K8" s="452">
        <v>673.27548387096704</v>
      </c>
      <c r="L8" s="452">
        <v>5500</v>
      </c>
      <c r="M8" s="452">
        <v>5000</v>
      </c>
      <c r="N8" s="452">
        <v>2500</v>
      </c>
      <c r="O8" s="452">
        <v>16000</v>
      </c>
      <c r="P8" s="452">
        <v>15600</v>
      </c>
      <c r="Q8" s="832">
        <v>19000</v>
      </c>
      <c r="R8" s="452">
        <v>5000</v>
      </c>
      <c r="S8" s="452">
        <v>7000</v>
      </c>
      <c r="T8" s="452">
        <v>6000</v>
      </c>
      <c r="U8" s="452">
        <v>500</v>
      </c>
      <c r="V8" s="452">
        <v>6500</v>
      </c>
      <c r="W8" s="452">
        <v>1000</v>
      </c>
      <c r="X8" s="452">
        <v>1000</v>
      </c>
      <c r="Y8" s="452">
        <v>0</v>
      </c>
      <c r="Z8" s="452">
        <v>1000</v>
      </c>
      <c r="AA8" s="452">
        <v>5500</v>
      </c>
      <c r="AB8" s="452">
        <v>89.451612903225808</v>
      </c>
      <c r="AC8" s="452">
        <v>3500</v>
      </c>
      <c r="AD8" s="452">
        <v>1300</v>
      </c>
      <c r="AE8" s="452">
        <v>3000</v>
      </c>
      <c r="AF8" s="452">
        <v>12000</v>
      </c>
      <c r="AG8" s="452">
        <v>3000</v>
      </c>
      <c r="AH8" s="452">
        <v>2000</v>
      </c>
      <c r="AI8" s="452">
        <v>800</v>
      </c>
      <c r="AJ8" s="452">
        <v>7200</v>
      </c>
      <c r="AK8" s="452">
        <v>2500</v>
      </c>
      <c r="AL8" s="452">
        <v>2000</v>
      </c>
      <c r="AM8" s="452">
        <v>1000</v>
      </c>
      <c r="AN8" s="452">
        <v>11000</v>
      </c>
      <c r="AO8" s="452">
        <v>2000</v>
      </c>
      <c r="AP8" s="452">
        <v>4000</v>
      </c>
      <c r="AQ8" s="452">
        <v>9000.0570967741915</v>
      </c>
      <c r="AR8" s="452">
        <v>8000</v>
      </c>
      <c r="AS8" s="452">
        <v>3500</v>
      </c>
      <c r="AT8" s="452">
        <f t="shared" ref="AT8:AU8" si="7">SUM(AT6:AT7)</f>
        <v>0</v>
      </c>
      <c r="AU8" s="452">
        <f t="shared" si="7"/>
        <v>0</v>
      </c>
      <c r="AV8" s="452">
        <v>700</v>
      </c>
      <c r="AW8" s="452">
        <v>0</v>
      </c>
      <c r="AX8" s="452">
        <v>2000</v>
      </c>
      <c r="AY8" s="452">
        <v>369.61070967741654</v>
      </c>
      <c r="AZ8" s="452">
        <v>1121.900322580635</v>
      </c>
      <c r="BA8" s="452">
        <v>2499.7025806451697</v>
      </c>
      <c r="BB8" s="452">
        <v>2499.7025806451697</v>
      </c>
      <c r="BC8" s="452">
        <v>3587.0967741935483</v>
      </c>
      <c r="BD8" s="452">
        <v>0</v>
      </c>
      <c r="BE8" s="452">
        <f>4500*2</f>
        <v>9000</v>
      </c>
    </row>
    <row r="9" spans="1:77" s="440" customFormat="1" ht="15" customHeight="1">
      <c r="A9" s="913"/>
      <c r="B9" s="451">
        <f t="shared" si="5"/>
        <v>46269</v>
      </c>
      <c r="C9" s="451" t="str">
        <f t="shared" si="6"/>
        <v>Fri</v>
      </c>
      <c r="D9" s="452">
        <f t="shared" si="4"/>
        <v>198694.07619354836</v>
      </c>
      <c r="E9" s="453">
        <v>1199.5729032258068</v>
      </c>
      <c r="F9" s="453">
        <v>1200</v>
      </c>
      <c r="G9" s="453">
        <v>3300</v>
      </c>
      <c r="H9" s="453">
        <v>800</v>
      </c>
      <c r="I9" s="453">
        <v>150</v>
      </c>
      <c r="J9" s="453">
        <v>603.76322580644887</v>
      </c>
      <c r="K9" s="453">
        <v>673.27548387096704</v>
      </c>
      <c r="L9" s="453">
        <v>5500</v>
      </c>
      <c r="M9" s="453">
        <v>5000</v>
      </c>
      <c r="N9" s="453">
        <v>2500</v>
      </c>
      <c r="O9" s="453">
        <v>16000</v>
      </c>
      <c r="P9" s="453">
        <v>15600</v>
      </c>
      <c r="Q9" s="832">
        <v>17000</v>
      </c>
      <c r="R9" s="453">
        <v>5000</v>
      </c>
      <c r="S9" s="453">
        <v>7000</v>
      </c>
      <c r="T9" s="453">
        <v>6000</v>
      </c>
      <c r="U9" s="453">
        <v>500</v>
      </c>
      <c r="V9" s="453">
        <v>6500</v>
      </c>
      <c r="W9" s="452">
        <v>1000</v>
      </c>
      <c r="X9" s="453">
        <v>1000</v>
      </c>
      <c r="Y9" s="453">
        <v>0</v>
      </c>
      <c r="Z9" s="453">
        <v>1000</v>
      </c>
      <c r="AA9" s="453">
        <v>5500</v>
      </c>
      <c r="AB9" s="453">
        <v>89.451612903225808</v>
      </c>
      <c r="AC9" s="453">
        <v>3500</v>
      </c>
      <c r="AD9" s="453">
        <v>1300</v>
      </c>
      <c r="AE9" s="453">
        <v>3000</v>
      </c>
      <c r="AF9" s="453">
        <v>12000</v>
      </c>
      <c r="AG9" s="453">
        <v>3000</v>
      </c>
      <c r="AH9" s="453">
        <v>2000</v>
      </c>
      <c r="AI9" s="453">
        <v>800</v>
      </c>
      <c r="AJ9" s="453">
        <v>7200</v>
      </c>
      <c r="AK9" s="453">
        <v>2500</v>
      </c>
      <c r="AL9" s="453">
        <v>2000</v>
      </c>
      <c r="AM9" s="453">
        <v>1000</v>
      </c>
      <c r="AN9" s="453">
        <v>10000</v>
      </c>
      <c r="AO9" s="453">
        <v>2000</v>
      </c>
      <c r="AP9" s="666">
        <v>4000</v>
      </c>
      <c r="AQ9" s="452">
        <v>8000</v>
      </c>
      <c r="AR9" s="452">
        <v>8000</v>
      </c>
      <c r="AS9" s="452">
        <v>3500</v>
      </c>
      <c r="AT9" s="453"/>
      <c r="AU9" s="453"/>
      <c r="AV9" s="453">
        <v>700</v>
      </c>
      <c r="AW9" s="453">
        <v>0</v>
      </c>
      <c r="AX9" s="453">
        <v>2000</v>
      </c>
      <c r="AY9" s="453">
        <v>369.61070967741654</v>
      </c>
      <c r="AZ9" s="453">
        <v>1121.900322580635</v>
      </c>
      <c r="BA9" s="453">
        <v>2499.7025806451697</v>
      </c>
      <c r="BB9" s="453">
        <v>2499.7025806451697</v>
      </c>
      <c r="BC9" s="453">
        <v>3587.0967741935483</v>
      </c>
      <c r="BD9" s="453">
        <v>0</v>
      </c>
      <c r="BE9" s="453">
        <v>9000</v>
      </c>
    </row>
    <row r="10" spans="1:77" s="369" customFormat="1" ht="15" customHeight="1">
      <c r="A10" s="913"/>
      <c r="B10" s="773">
        <f t="shared" si="5"/>
        <v>46270</v>
      </c>
      <c r="C10" s="773" t="str">
        <f t="shared" si="6"/>
        <v>Sat</v>
      </c>
      <c r="D10" s="774">
        <f t="shared" si="4"/>
        <v>188572.6029677419</v>
      </c>
      <c r="E10" s="775">
        <v>700</v>
      </c>
      <c r="F10" s="775">
        <v>1000</v>
      </c>
      <c r="G10" s="775">
        <v>3300</v>
      </c>
      <c r="H10" s="775">
        <v>500</v>
      </c>
      <c r="I10" s="775">
        <v>150</v>
      </c>
      <c r="J10" s="775">
        <v>603.76322580644887</v>
      </c>
      <c r="K10" s="775">
        <v>673.27548387096704</v>
      </c>
      <c r="L10" s="775">
        <v>4500</v>
      </c>
      <c r="M10" s="775">
        <v>2000</v>
      </c>
      <c r="N10" s="775">
        <v>1000</v>
      </c>
      <c r="O10" s="775">
        <v>16000</v>
      </c>
      <c r="P10" s="775">
        <v>15600</v>
      </c>
      <c r="Q10" s="833">
        <v>27000</v>
      </c>
      <c r="R10" s="775">
        <v>5000</v>
      </c>
      <c r="S10" s="775">
        <v>3500</v>
      </c>
      <c r="T10" s="775">
        <v>6000</v>
      </c>
      <c r="U10" s="775">
        <v>500</v>
      </c>
      <c r="V10" s="775">
        <v>6500</v>
      </c>
      <c r="W10" s="775">
        <v>1000</v>
      </c>
      <c r="X10" s="775">
        <v>1000</v>
      </c>
      <c r="Y10" s="775">
        <v>0</v>
      </c>
      <c r="Z10" s="775">
        <v>1000</v>
      </c>
      <c r="AA10" s="775">
        <v>5500</v>
      </c>
      <c r="AB10" s="775">
        <v>89.451612903225808</v>
      </c>
      <c r="AC10" s="775">
        <v>3500</v>
      </c>
      <c r="AD10" s="775">
        <v>1300</v>
      </c>
      <c r="AE10" s="775">
        <v>0</v>
      </c>
      <c r="AF10" s="775">
        <v>12000</v>
      </c>
      <c r="AG10" s="775">
        <v>0</v>
      </c>
      <c r="AH10" s="775">
        <v>2000</v>
      </c>
      <c r="AI10" s="775">
        <v>800</v>
      </c>
      <c r="AJ10" s="775">
        <v>7200</v>
      </c>
      <c r="AK10" s="775">
        <v>0</v>
      </c>
      <c r="AL10" s="775">
        <v>2000</v>
      </c>
      <c r="AM10" s="775">
        <v>1000</v>
      </c>
      <c r="AN10" s="775">
        <v>10000</v>
      </c>
      <c r="AO10" s="775">
        <v>2000</v>
      </c>
      <c r="AP10" s="776">
        <v>5500</v>
      </c>
      <c r="AQ10" s="774">
        <v>6000</v>
      </c>
      <c r="AR10" s="774">
        <v>8000</v>
      </c>
      <c r="AS10" s="774">
        <v>3500</v>
      </c>
      <c r="AT10" s="775">
        <v>0</v>
      </c>
      <c r="AU10" s="775">
        <v>0</v>
      </c>
      <c r="AV10" s="775">
        <v>700</v>
      </c>
      <c r="AW10" s="775">
        <v>0</v>
      </c>
      <c r="AX10" s="775">
        <v>2000</v>
      </c>
      <c r="AY10" s="775">
        <v>369.61070967741654</v>
      </c>
      <c r="AZ10" s="775">
        <v>0</v>
      </c>
      <c r="BA10" s="775">
        <v>2499.7025806451697</v>
      </c>
      <c r="BB10" s="775">
        <v>2499.7025806451697</v>
      </c>
      <c r="BC10" s="775">
        <v>3587.0967741935483</v>
      </c>
      <c r="BD10" s="775">
        <v>0</v>
      </c>
      <c r="BE10" s="775">
        <v>9000</v>
      </c>
    </row>
    <row r="11" spans="1:77" s="369" customFormat="1" ht="15" customHeight="1">
      <c r="A11" s="913"/>
      <c r="B11" s="773">
        <f t="shared" si="5"/>
        <v>46271</v>
      </c>
      <c r="C11" s="773" t="str">
        <f t="shared" si="6"/>
        <v>Sun</v>
      </c>
      <c r="D11" s="774">
        <f t="shared" si="4"/>
        <v>157581.52558064516</v>
      </c>
      <c r="E11" s="775">
        <v>700</v>
      </c>
      <c r="F11" s="775">
        <v>1000</v>
      </c>
      <c r="G11" s="775">
        <v>999.51612903226578</v>
      </c>
      <c r="H11" s="775">
        <v>500</v>
      </c>
      <c r="I11" s="775">
        <v>0</v>
      </c>
      <c r="J11" s="775">
        <v>603.76322580644887</v>
      </c>
      <c r="K11" s="775">
        <v>673.27548387096704</v>
      </c>
      <c r="L11" s="775">
        <v>0</v>
      </c>
      <c r="M11" s="775">
        <v>2000</v>
      </c>
      <c r="N11" s="775">
        <v>300</v>
      </c>
      <c r="O11" s="775">
        <v>6659.5545483870847</v>
      </c>
      <c r="P11" s="775">
        <v>15600</v>
      </c>
      <c r="Q11" s="833">
        <v>27000</v>
      </c>
      <c r="R11" s="775">
        <v>5000</v>
      </c>
      <c r="S11" s="775">
        <v>0</v>
      </c>
      <c r="T11" s="775">
        <v>6000</v>
      </c>
      <c r="U11" s="775">
        <v>500</v>
      </c>
      <c r="V11" s="775">
        <v>6500</v>
      </c>
      <c r="W11" s="775">
        <v>1000</v>
      </c>
      <c r="X11" s="775">
        <v>1000</v>
      </c>
      <c r="Y11" s="775">
        <v>0</v>
      </c>
      <c r="Z11" s="775">
        <v>0</v>
      </c>
      <c r="AA11" s="775">
        <v>2500</v>
      </c>
      <c r="AB11" s="775">
        <v>89.451612903225808</v>
      </c>
      <c r="AC11" s="775">
        <v>1000</v>
      </c>
      <c r="AD11" s="775">
        <v>1300</v>
      </c>
      <c r="AE11" s="775">
        <v>0</v>
      </c>
      <c r="AF11" s="775">
        <v>12000</v>
      </c>
      <c r="AG11" s="775">
        <v>0</v>
      </c>
      <c r="AH11" s="775">
        <v>2000</v>
      </c>
      <c r="AI11" s="775">
        <v>0</v>
      </c>
      <c r="AJ11" s="775">
        <v>2999.8519354838745</v>
      </c>
      <c r="AK11" s="775">
        <v>0</v>
      </c>
      <c r="AL11" s="775">
        <v>2000</v>
      </c>
      <c r="AM11" s="775">
        <v>0</v>
      </c>
      <c r="AN11" s="775">
        <v>10000</v>
      </c>
      <c r="AO11" s="775">
        <v>2000</v>
      </c>
      <c r="AP11" s="776">
        <v>5500</v>
      </c>
      <c r="AQ11" s="774">
        <v>5000</v>
      </c>
      <c r="AR11" s="774">
        <v>8000</v>
      </c>
      <c r="AS11" s="774">
        <v>3500</v>
      </c>
      <c r="AT11" s="775">
        <v>0</v>
      </c>
      <c r="AU11" s="775">
        <v>0</v>
      </c>
      <c r="AV11" s="775">
        <v>700</v>
      </c>
      <c r="AW11" s="775">
        <v>0</v>
      </c>
      <c r="AX11" s="775">
        <v>2000</v>
      </c>
      <c r="AY11" s="775">
        <v>369.61070967741654</v>
      </c>
      <c r="AZ11" s="775">
        <v>0</v>
      </c>
      <c r="BA11" s="775">
        <v>2499.7025806451697</v>
      </c>
      <c r="BB11" s="775">
        <v>2499.7025806451697</v>
      </c>
      <c r="BC11" s="775">
        <v>3587.0967741935483</v>
      </c>
      <c r="BD11" s="775">
        <v>3000</v>
      </c>
      <c r="BE11" s="775">
        <v>9000</v>
      </c>
    </row>
    <row r="12" spans="1:77" s="439" customFormat="1" ht="15" customHeight="1">
      <c r="A12" s="537"/>
      <c r="B12" s="451" t="s">
        <v>18</v>
      </c>
      <c r="C12" s="451"/>
      <c r="D12" s="536">
        <f>SUM(D6:D11)</f>
        <v>1197808.7042903225</v>
      </c>
      <c r="E12" s="536">
        <f t="shared" ref="E12:AF12" si="8">SUM(E6:E11)</f>
        <v>6198.2916129032274</v>
      </c>
      <c r="F12" s="536">
        <f t="shared" si="8"/>
        <v>6800</v>
      </c>
      <c r="G12" s="536">
        <f t="shared" si="8"/>
        <v>17499.516129032265</v>
      </c>
      <c r="H12" s="536">
        <f t="shared" si="8"/>
        <v>4200</v>
      </c>
      <c r="I12" s="536">
        <f t="shared" si="8"/>
        <v>750</v>
      </c>
      <c r="J12" s="536">
        <f t="shared" si="8"/>
        <v>3622.5793548386928</v>
      </c>
      <c r="K12" s="536">
        <f t="shared" si="8"/>
        <v>4039.6529032258022</v>
      </c>
      <c r="L12" s="536">
        <f t="shared" si="8"/>
        <v>26500</v>
      </c>
      <c r="M12" s="536">
        <f t="shared" si="8"/>
        <v>24000</v>
      </c>
      <c r="N12" s="536">
        <f t="shared" si="8"/>
        <v>11300</v>
      </c>
      <c r="O12" s="536">
        <f t="shared" si="8"/>
        <v>86659.554548387081</v>
      </c>
      <c r="P12" s="536">
        <f t="shared" si="8"/>
        <v>93600</v>
      </c>
      <c r="Q12" s="536">
        <f t="shared" si="8"/>
        <v>128000</v>
      </c>
      <c r="R12" s="536">
        <f t="shared" si="8"/>
        <v>30000</v>
      </c>
      <c r="S12" s="536">
        <f t="shared" si="8"/>
        <v>31500</v>
      </c>
      <c r="T12" s="536">
        <f t="shared" si="8"/>
        <v>37000</v>
      </c>
      <c r="U12" s="536">
        <f t="shared" si="8"/>
        <v>3000</v>
      </c>
      <c r="V12" s="536">
        <f t="shared" si="8"/>
        <v>39000</v>
      </c>
      <c r="W12" s="536">
        <f t="shared" si="8"/>
        <v>6000</v>
      </c>
      <c r="X12" s="536">
        <f t="shared" si="8"/>
        <v>8000</v>
      </c>
      <c r="Y12" s="536">
        <f t="shared" si="8"/>
        <v>0</v>
      </c>
      <c r="Z12" s="536">
        <f t="shared" si="8"/>
        <v>5000</v>
      </c>
      <c r="AA12" s="536">
        <f t="shared" si="8"/>
        <v>30000</v>
      </c>
      <c r="AB12" s="536">
        <f t="shared" si="8"/>
        <v>536.70967741935488</v>
      </c>
      <c r="AC12" s="536">
        <f t="shared" si="8"/>
        <v>18500</v>
      </c>
      <c r="AD12" s="536">
        <f t="shared" si="8"/>
        <v>7800</v>
      </c>
      <c r="AE12" s="536">
        <f t="shared" si="8"/>
        <v>12000</v>
      </c>
      <c r="AF12" s="536">
        <f t="shared" si="8"/>
        <v>72000</v>
      </c>
      <c r="AG12" s="536">
        <f>SUM(AG6:AG11)</f>
        <v>12000</v>
      </c>
      <c r="AH12" s="536">
        <f t="shared" ref="AH12:AS12" si="9">SUM(AH6:AH11)</f>
        <v>12000</v>
      </c>
      <c r="AI12" s="536">
        <f t="shared" si="9"/>
        <v>4000</v>
      </c>
      <c r="AJ12" s="536">
        <f t="shared" si="9"/>
        <v>38999.851935483872</v>
      </c>
      <c r="AK12" s="536">
        <f t="shared" si="9"/>
        <v>10000</v>
      </c>
      <c r="AL12" s="536">
        <f t="shared" si="9"/>
        <v>12000</v>
      </c>
      <c r="AM12" s="536">
        <f t="shared" si="9"/>
        <v>5000</v>
      </c>
      <c r="AN12" s="536">
        <f t="shared" si="9"/>
        <v>63000</v>
      </c>
      <c r="AO12" s="536">
        <f t="shared" si="9"/>
        <v>12000</v>
      </c>
      <c r="AP12" s="536">
        <f t="shared" si="9"/>
        <v>27000</v>
      </c>
      <c r="AQ12" s="536">
        <f t="shared" si="9"/>
        <v>46000.171290322571</v>
      </c>
      <c r="AR12" s="536">
        <f t="shared" si="9"/>
        <v>48000</v>
      </c>
      <c r="AS12" s="536">
        <f t="shared" si="9"/>
        <v>21000</v>
      </c>
      <c r="AT12" s="536">
        <f t="shared" ref="AT12:AU12" si="10">SUM(AT10:AT11)</f>
        <v>0</v>
      </c>
      <c r="AU12" s="536">
        <f t="shared" si="10"/>
        <v>0</v>
      </c>
      <c r="AV12" s="536">
        <f>SUM(AV6:AV11)</f>
        <v>4200</v>
      </c>
      <c r="AW12" s="536">
        <f>SUM(AW6:AW11)</f>
        <v>7000</v>
      </c>
      <c r="AX12" s="536">
        <f>SUM(AX6:AX11)</f>
        <v>12000</v>
      </c>
      <c r="AY12" s="536">
        <f>SUM(AY6:AY11)</f>
        <v>2217.6642580644993</v>
      </c>
      <c r="AZ12" s="536">
        <f t="shared" ref="AZ12" si="11">SUM(AZ6:AZ11)</f>
        <v>3365.7009677419051</v>
      </c>
      <c r="BA12" s="536">
        <f>SUM(BA6:BA11)</f>
        <v>14998.215483871018</v>
      </c>
      <c r="BB12" s="536">
        <f>SUM(BB6:BB11)</f>
        <v>14998.215483871018</v>
      </c>
      <c r="BC12" s="536">
        <f t="shared" ref="BC12:BE12" si="12">SUM(BC6:BC11)</f>
        <v>21522.580645161292</v>
      </c>
      <c r="BD12" s="536">
        <f t="shared" si="12"/>
        <v>3000</v>
      </c>
      <c r="BE12" s="536">
        <f t="shared" si="12"/>
        <v>90000</v>
      </c>
    </row>
    <row r="13" spans="1:77" s="439" customFormat="1" ht="15" customHeight="1">
      <c r="A13" s="537"/>
      <c r="B13" s="451"/>
      <c r="C13" s="451"/>
      <c r="D13" s="452"/>
      <c r="E13" s="453"/>
      <c r="F13" s="453"/>
      <c r="G13" s="453"/>
      <c r="H13" s="453"/>
      <c r="I13" s="453"/>
      <c r="J13" s="453"/>
      <c r="K13" s="453"/>
      <c r="L13" s="453"/>
      <c r="M13" s="453"/>
      <c r="N13" s="453"/>
      <c r="O13" s="453"/>
      <c r="P13" s="453"/>
      <c r="Q13" s="538"/>
      <c r="R13" s="453"/>
      <c r="S13" s="453"/>
      <c r="T13" s="834"/>
      <c r="U13" s="453"/>
      <c r="V13" s="834"/>
      <c r="W13" s="453"/>
      <c r="X13" s="834"/>
      <c r="Y13" s="834"/>
      <c r="Z13" s="453"/>
      <c r="AA13" s="453"/>
      <c r="AB13" s="453"/>
      <c r="AC13" s="453"/>
      <c r="AD13" s="453"/>
      <c r="AE13" s="453"/>
      <c r="AF13" s="453"/>
      <c r="AG13" s="453"/>
      <c r="AH13" s="453"/>
      <c r="AI13" s="453"/>
      <c r="AJ13" s="453"/>
      <c r="AK13" s="453"/>
      <c r="AL13" s="453"/>
      <c r="AM13" s="453"/>
      <c r="AN13" s="453"/>
      <c r="AO13" s="453"/>
      <c r="AP13" s="666"/>
      <c r="AQ13" s="835"/>
      <c r="AR13" s="452"/>
      <c r="AS13" s="452"/>
      <c r="AT13" s="453"/>
      <c r="AU13" s="453"/>
      <c r="AV13" s="453"/>
      <c r="AW13" s="453"/>
      <c r="AX13" s="453"/>
      <c r="AY13" s="453"/>
      <c r="AZ13" s="453"/>
      <c r="BA13" s="453"/>
      <c r="BB13" s="453"/>
      <c r="BC13" s="453"/>
      <c r="BD13" s="453"/>
      <c r="BE13" s="453"/>
    </row>
    <row r="14" spans="1:77" s="439" customFormat="1" ht="15" customHeight="1">
      <c r="A14" s="913">
        <f>WEEKNUM(B19)</f>
        <v>37</v>
      </c>
      <c r="B14" s="451">
        <f>B11+1</f>
        <v>46272</v>
      </c>
      <c r="C14" s="451" t="str">
        <f t="shared" ref="C14" si="13">TEXT(B14,"ddd")</f>
        <v>Mon</v>
      </c>
      <c r="D14" s="452">
        <f t="shared" ref="D14:D20" si="14">SUM(E14:BE14)</f>
        <v>201994.07619354836</v>
      </c>
      <c r="E14" s="453">
        <v>1199.5729032258068</v>
      </c>
      <c r="F14" s="453">
        <v>1200</v>
      </c>
      <c r="G14" s="453">
        <v>3300</v>
      </c>
      <c r="H14" s="453">
        <v>800</v>
      </c>
      <c r="I14" s="453">
        <v>150</v>
      </c>
      <c r="J14" s="453">
        <v>603.76322580644887</v>
      </c>
      <c r="K14" s="453">
        <v>673.27548387096704</v>
      </c>
      <c r="L14" s="453">
        <v>5500</v>
      </c>
      <c r="M14" s="453">
        <v>5000</v>
      </c>
      <c r="N14" s="453">
        <v>2500</v>
      </c>
      <c r="O14" s="453">
        <v>16000</v>
      </c>
      <c r="P14" s="453">
        <v>15600</v>
      </c>
      <c r="Q14" s="832">
        <v>17000</v>
      </c>
      <c r="R14" s="453">
        <v>5000</v>
      </c>
      <c r="S14" s="453">
        <v>7000</v>
      </c>
      <c r="T14" s="453">
        <v>6000</v>
      </c>
      <c r="U14" s="453">
        <v>1300</v>
      </c>
      <c r="V14" s="453">
        <v>6500</v>
      </c>
      <c r="W14" s="453">
        <v>1000</v>
      </c>
      <c r="X14" s="453">
        <v>1000</v>
      </c>
      <c r="Y14" s="453">
        <v>0</v>
      </c>
      <c r="Z14" s="453">
        <v>1000</v>
      </c>
      <c r="AA14" s="453">
        <v>5500</v>
      </c>
      <c r="AB14" s="453">
        <v>89.451612903225808</v>
      </c>
      <c r="AC14" s="453">
        <v>3500</v>
      </c>
      <c r="AD14" s="453">
        <v>1300</v>
      </c>
      <c r="AE14" s="453">
        <v>3000</v>
      </c>
      <c r="AF14" s="453">
        <v>12000</v>
      </c>
      <c r="AG14" s="453">
        <v>3000</v>
      </c>
      <c r="AH14" s="453">
        <v>2000</v>
      </c>
      <c r="AI14" s="453">
        <v>800</v>
      </c>
      <c r="AJ14" s="453">
        <v>7200</v>
      </c>
      <c r="AK14" s="453">
        <v>2000</v>
      </c>
      <c r="AL14" s="453">
        <v>2000</v>
      </c>
      <c r="AM14" s="453">
        <v>1000</v>
      </c>
      <c r="AN14" s="453">
        <v>10000</v>
      </c>
      <c r="AO14" s="453">
        <v>2000</v>
      </c>
      <c r="AP14" s="666">
        <v>4000</v>
      </c>
      <c r="AQ14" s="452">
        <v>8000</v>
      </c>
      <c r="AR14" s="452">
        <v>8000</v>
      </c>
      <c r="AS14" s="452">
        <v>3500</v>
      </c>
      <c r="AT14" s="453">
        <v>0</v>
      </c>
      <c r="AU14" s="453">
        <v>0</v>
      </c>
      <c r="AV14" s="453">
        <v>700</v>
      </c>
      <c r="AW14" s="453">
        <v>0</v>
      </c>
      <c r="AX14" s="453">
        <v>2000</v>
      </c>
      <c r="AY14" s="453">
        <v>369.61070967741654</v>
      </c>
      <c r="AZ14" s="453">
        <v>1121.900322580635</v>
      </c>
      <c r="BA14" s="453">
        <v>2499.7025806451697</v>
      </c>
      <c r="BB14" s="453">
        <v>2499.7025806451697</v>
      </c>
      <c r="BC14" s="453">
        <v>3587.0967741935483</v>
      </c>
      <c r="BD14" s="453">
        <v>3000</v>
      </c>
      <c r="BE14" s="453">
        <v>9000</v>
      </c>
    </row>
    <row r="15" spans="1:77" s="439" customFormat="1" ht="15" customHeight="1">
      <c r="A15" s="913"/>
      <c r="B15" s="451">
        <f t="shared" ref="B15:B20" si="15">B14+1</f>
        <v>46273</v>
      </c>
      <c r="C15" s="451" t="str">
        <f t="shared" ref="C15:C16" si="16">TEXT(B15,"ddd")</f>
        <v>Tue</v>
      </c>
      <c r="D15" s="452">
        <f t="shared" si="14"/>
        <v>201994.07619354836</v>
      </c>
      <c r="E15" s="453">
        <v>1199.5729032258068</v>
      </c>
      <c r="F15" s="453">
        <v>1200</v>
      </c>
      <c r="G15" s="453">
        <v>3300</v>
      </c>
      <c r="H15" s="453">
        <v>800</v>
      </c>
      <c r="I15" s="453">
        <v>150</v>
      </c>
      <c r="J15" s="453">
        <v>603.76322580644887</v>
      </c>
      <c r="K15" s="453">
        <v>673.27548387096704</v>
      </c>
      <c r="L15" s="453">
        <v>5500</v>
      </c>
      <c r="M15" s="453">
        <v>5000</v>
      </c>
      <c r="N15" s="453">
        <v>2500</v>
      </c>
      <c r="O15" s="453">
        <v>16000</v>
      </c>
      <c r="P15" s="453">
        <v>15600</v>
      </c>
      <c r="Q15" s="832">
        <v>17000</v>
      </c>
      <c r="R15" s="453">
        <v>5000</v>
      </c>
      <c r="S15" s="453">
        <v>7000</v>
      </c>
      <c r="T15" s="453">
        <v>6000</v>
      </c>
      <c r="U15" s="453">
        <v>1300</v>
      </c>
      <c r="V15" s="453">
        <v>6500</v>
      </c>
      <c r="W15" s="453">
        <v>1000</v>
      </c>
      <c r="X15" s="453">
        <v>1000</v>
      </c>
      <c r="Y15" s="453">
        <v>0</v>
      </c>
      <c r="Z15" s="453">
        <v>1000</v>
      </c>
      <c r="AA15" s="453">
        <v>5500</v>
      </c>
      <c r="AB15" s="453">
        <v>89.451612903225808</v>
      </c>
      <c r="AC15" s="453">
        <v>3500</v>
      </c>
      <c r="AD15" s="453">
        <v>1300</v>
      </c>
      <c r="AE15" s="453">
        <v>3000</v>
      </c>
      <c r="AF15" s="453">
        <v>12000</v>
      </c>
      <c r="AG15" s="453">
        <v>3000</v>
      </c>
      <c r="AH15" s="453">
        <v>2000</v>
      </c>
      <c r="AI15" s="453">
        <v>800</v>
      </c>
      <c r="AJ15" s="453">
        <v>7200</v>
      </c>
      <c r="AK15" s="453">
        <v>2000</v>
      </c>
      <c r="AL15" s="453">
        <v>2000</v>
      </c>
      <c r="AM15" s="453">
        <v>1000</v>
      </c>
      <c r="AN15" s="453">
        <v>10000</v>
      </c>
      <c r="AO15" s="453">
        <v>2000</v>
      </c>
      <c r="AP15" s="666">
        <v>4000</v>
      </c>
      <c r="AQ15" s="452">
        <v>8000</v>
      </c>
      <c r="AR15" s="452">
        <v>8000</v>
      </c>
      <c r="AS15" s="452">
        <v>3500</v>
      </c>
      <c r="AT15" s="453">
        <v>0</v>
      </c>
      <c r="AU15" s="453">
        <v>0</v>
      </c>
      <c r="AV15" s="453">
        <v>700</v>
      </c>
      <c r="AW15" s="453">
        <v>0</v>
      </c>
      <c r="AX15" s="453">
        <v>2000</v>
      </c>
      <c r="AY15" s="453">
        <v>369.61070967741654</v>
      </c>
      <c r="AZ15" s="453">
        <v>1121.900322580635</v>
      </c>
      <c r="BA15" s="453">
        <v>2499.7025806451697</v>
      </c>
      <c r="BB15" s="453">
        <v>2499.7025806451697</v>
      </c>
      <c r="BC15" s="453">
        <v>3587.0967741935483</v>
      </c>
      <c r="BD15" s="453">
        <v>3000</v>
      </c>
      <c r="BE15" s="453">
        <v>9000</v>
      </c>
    </row>
    <row r="16" spans="1:77" s="439" customFormat="1" ht="15" customHeight="1">
      <c r="A16" s="913"/>
      <c r="B16" s="451">
        <f t="shared" si="15"/>
        <v>46274</v>
      </c>
      <c r="C16" s="451" t="str">
        <f t="shared" si="16"/>
        <v>Wed</v>
      </c>
      <c r="D16" s="452">
        <f t="shared" si="14"/>
        <v>201994.07619354836</v>
      </c>
      <c r="E16" s="453">
        <v>1199.5729032258068</v>
      </c>
      <c r="F16" s="453">
        <v>1200</v>
      </c>
      <c r="G16" s="453">
        <v>3300</v>
      </c>
      <c r="H16" s="453">
        <v>800</v>
      </c>
      <c r="I16" s="453">
        <v>150</v>
      </c>
      <c r="J16" s="453">
        <v>603.76322580644887</v>
      </c>
      <c r="K16" s="453">
        <v>673.27548387096704</v>
      </c>
      <c r="L16" s="453">
        <v>5500</v>
      </c>
      <c r="M16" s="453">
        <v>5000</v>
      </c>
      <c r="N16" s="453">
        <v>2500</v>
      </c>
      <c r="O16" s="453">
        <v>16000</v>
      </c>
      <c r="P16" s="453">
        <v>15600</v>
      </c>
      <c r="Q16" s="832">
        <v>17000</v>
      </c>
      <c r="R16" s="453">
        <v>5000</v>
      </c>
      <c r="S16" s="453">
        <v>7000</v>
      </c>
      <c r="T16" s="453">
        <v>6000</v>
      </c>
      <c r="U16" s="453">
        <v>1300</v>
      </c>
      <c r="V16" s="453">
        <v>6500</v>
      </c>
      <c r="W16" s="453">
        <v>1000</v>
      </c>
      <c r="X16" s="453">
        <v>1000</v>
      </c>
      <c r="Y16" s="453">
        <v>0</v>
      </c>
      <c r="Z16" s="453">
        <v>1000</v>
      </c>
      <c r="AA16" s="453">
        <v>5500</v>
      </c>
      <c r="AB16" s="453">
        <v>89.451612903225808</v>
      </c>
      <c r="AC16" s="453">
        <v>3500</v>
      </c>
      <c r="AD16" s="453">
        <v>1300</v>
      </c>
      <c r="AE16" s="453">
        <v>3000</v>
      </c>
      <c r="AF16" s="453">
        <v>12000</v>
      </c>
      <c r="AG16" s="453">
        <v>3000</v>
      </c>
      <c r="AH16" s="453">
        <v>2000</v>
      </c>
      <c r="AI16" s="453">
        <v>800</v>
      </c>
      <c r="AJ16" s="453">
        <v>7200</v>
      </c>
      <c r="AK16" s="453">
        <v>2000</v>
      </c>
      <c r="AL16" s="453">
        <v>2000</v>
      </c>
      <c r="AM16" s="453">
        <v>1000</v>
      </c>
      <c r="AN16" s="453">
        <v>10000</v>
      </c>
      <c r="AO16" s="453">
        <v>2000</v>
      </c>
      <c r="AP16" s="666">
        <v>4000</v>
      </c>
      <c r="AQ16" s="452">
        <v>8000</v>
      </c>
      <c r="AR16" s="452">
        <v>8000</v>
      </c>
      <c r="AS16" s="452">
        <v>3500</v>
      </c>
      <c r="AT16" s="453">
        <v>0</v>
      </c>
      <c r="AU16" s="453">
        <v>0</v>
      </c>
      <c r="AV16" s="453">
        <v>700</v>
      </c>
      <c r="AW16" s="453">
        <v>0</v>
      </c>
      <c r="AX16" s="453">
        <v>2000</v>
      </c>
      <c r="AY16" s="453">
        <v>369.61070967741654</v>
      </c>
      <c r="AZ16" s="453">
        <v>1121.900322580635</v>
      </c>
      <c r="BA16" s="453">
        <v>2499.7025806451697</v>
      </c>
      <c r="BB16" s="453">
        <v>2499.7025806451697</v>
      </c>
      <c r="BC16" s="453">
        <v>3587.0967741935483</v>
      </c>
      <c r="BD16" s="453">
        <v>3000</v>
      </c>
      <c r="BE16" s="453">
        <v>9000</v>
      </c>
    </row>
    <row r="17" spans="1:57" s="440" customFormat="1" ht="15" customHeight="1">
      <c r="A17" s="913"/>
      <c r="B17" s="451">
        <f t="shared" si="15"/>
        <v>46275</v>
      </c>
      <c r="C17" s="451" t="str">
        <f t="shared" ref="C17:C20" si="17">TEXT(B17,"ddd")</f>
        <v>Thu</v>
      </c>
      <c r="D17" s="452">
        <f t="shared" si="14"/>
        <v>216994.07619354836</v>
      </c>
      <c r="E17" s="452">
        <v>1199.5729032258068</v>
      </c>
      <c r="F17" s="453">
        <v>1200</v>
      </c>
      <c r="G17" s="453">
        <v>3300</v>
      </c>
      <c r="H17" s="453">
        <v>800</v>
      </c>
      <c r="I17" s="453">
        <v>150</v>
      </c>
      <c r="J17" s="453">
        <v>603.76322580644887</v>
      </c>
      <c r="K17" s="453">
        <v>673.27548387096704</v>
      </c>
      <c r="L17" s="453">
        <v>5500</v>
      </c>
      <c r="M17" s="453">
        <v>5000</v>
      </c>
      <c r="N17" s="453">
        <v>2500</v>
      </c>
      <c r="O17" s="453">
        <v>16000</v>
      </c>
      <c r="P17" s="453">
        <v>15600</v>
      </c>
      <c r="Q17" s="832">
        <v>17000</v>
      </c>
      <c r="R17" s="453">
        <v>5000</v>
      </c>
      <c r="S17" s="453">
        <v>7000</v>
      </c>
      <c r="T17" s="453">
        <v>6000</v>
      </c>
      <c r="U17" s="453">
        <v>1300</v>
      </c>
      <c r="V17" s="453">
        <v>6500</v>
      </c>
      <c r="W17" s="453">
        <v>1000</v>
      </c>
      <c r="X17" s="453">
        <v>1000</v>
      </c>
      <c r="Y17" s="453">
        <v>0</v>
      </c>
      <c r="Z17" s="453">
        <v>1000</v>
      </c>
      <c r="AA17" s="453">
        <v>5500</v>
      </c>
      <c r="AB17" s="453">
        <v>89.451612903225808</v>
      </c>
      <c r="AC17" s="453">
        <v>3500</v>
      </c>
      <c r="AD17" s="453">
        <v>1300</v>
      </c>
      <c r="AE17" s="453">
        <v>3000</v>
      </c>
      <c r="AF17" s="453">
        <v>12000</v>
      </c>
      <c r="AG17" s="453">
        <v>3000</v>
      </c>
      <c r="AH17" s="453">
        <v>2000</v>
      </c>
      <c r="AI17" s="453">
        <v>800</v>
      </c>
      <c r="AJ17" s="453">
        <v>7200</v>
      </c>
      <c r="AK17" s="453">
        <v>2000</v>
      </c>
      <c r="AL17" s="453">
        <v>2000</v>
      </c>
      <c r="AM17" s="453">
        <v>1000</v>
      </c>
      <c r="AN17" s="453">
        <v>10000</v>
      </c>
      <c r="AO17" s="453">
        <v>2000</v>
      </c>
      <c r="AP17" s="666">
        <v>4000</v>
      </c>
      <c r="AQ17" s="666">
        <v>8000</v>
      </c>
      <c r="AR17" s="666">
        <v>8000</v>
      </c>
      <c r="AS17" s="666">
        <v>3500</v>
      </c>
      <c r="AT17" s="453">
        <f t="shared" ref="AT17:AU17" si="18">SUM(AT10:AT16)</f>
        <v>0</v>
      </c>
      <c r="AU17" s="453">
        <f t="shared" si="18"/>
        <v>0</v>
      </c>
      <c r="AV17" s="453">
        <v>700</v>
      </c>
      <c r="AW17" s="453">
        <v>0</v>
      </c>
      <c r="AX17" s="453">
        <v>2000</v>
      </c>
      <c r="AY17" s="453">
        <v>369.61070967741654</v>
      </c>
      <c r="AZ17" s="453">
        <v>1121.900322580635</v>
      </c>
      <c r="BA17" s="453">
        <v>2499.7025806451697</v>
      </c>
      <c r="BB17" s="453">
        <v>2499.7025806451697</v>
      </c>
      <c r="BC17" s="453">
        <v>3587.0967741935483</v>
      </c>
      <c r="BD17" s="453">
        <f>4500*4</f>
        <v>18000</v>
      </c>
      <c r="BE17" s="453">
        <v>9000</v>
      </c>
    </row>
    <row r="18" spans="1:57" s="440" customFormat="1" ht="15" customHeight="1">
      <c r="A18" s="913"/>
      <c r="B18" s="451">
        <f t="shared" si="15"/>
        <v>46276</v>
      </c>
      <c r="C18" s="451" t="str">
        <f t="shared" si="17"/>
        <v>Fri</v>
      </c>
      <c r="D18" s="452">
        <f t="shared" si="14"/>
        <v>230494.07619354836</v>
      </c>
      <c r="E18" s="453">
        <v>1199.5729032258068</v>
      </c>
      <c r="F18" s="453">
        <v>1200</v>
      </c>
      <c r="G18" s="453">
        <v>3300</v>
      </c>
      <c r="H18" s="453">
        <v>800</v>
      </c>
      <c r="I18" s="453">
        <v>150</v>
      </c>
      <c r="J18" s="453">
        <v>603.76322580644887</v>
      </c>
      <c r="K18" s="453">
        <v>673.27548387096704</v>
      </c>
      <c r="L18" s="453">
        <v>5500</v>
      </c>
      <c r="M18" s="453">
        <v>5000</v>
      </c>
      <c r="N18" s="453">
        <v>2500</v>
      </c>
      <c r="O18" s="453">
        <v>16000</v>
      </c>
      <c r="P18" s="453">
        <v>15600</v>
      </c>
      <c r="Q18" s="832">
        <v>17000</v>
      </c>
      <c r="R18" s="453">
        <v>5000</v>
      </c>
      <c r="S18" s="453">
        <v>7000</v>
      </c>
      <c r="T18" s="453">
        <v>6000</v>
      </c>
      <c r="U18" s="453">
        <v>1300</v>
      </c>
      <c r="V18" s="453">
        <v>6500</v>
      </c>
      <c r="W18" s="453">
        <v>1000</v>
      </c>
      <c r="X18" s="453">
        <v>1000</v>
      </c>
      <c r="Y18" s="453">
        <v>0</v>
      </c>
      <c r="Z18" s="453">
        <v>1000</v>
      </c>
      <c r="AA18" s="453">
        <v>5500</v>
      </c>
      <c r="AB18" s="453">
        <v>89.451612903225808</v>
      </c>
      <c r="AC18" s="453">
        <v>3500</v>
      </c>
      <c r="AD18" s="453">
        <v>1300</v>
      </c>
      <c r="AE18" s="453">
        <v>3000</v>
      </c>
      <c r="AF18" s="453">
        <v>12000</v>
      </c>
      <c r="AG18" s="453">
        <v>3000</v>
      </c>
      <c r="AH18" s="453">
        <v>2000</v>
      </c>
      <c r="AI18" s="453">
        <v>800</v>
      </c>
      <c r="AJ18" s="453">
        <v>7200</v>
      </c>
      <c r="AK18" s="453">
        <v>2000</v>
      </c>
      <c r="AL18" s="453">
        <v>2000</v>
      </c>
      <c r="AM18" s="453">
        <v>1000</v>
      </c>
      <c r="AN18" s="453">
        <v>10000</v>
      </c>
      <c r="AO18" s="453">
        <v>2000</v>
      </c>
      <c r="AP18" s="666">
        <v>4000</v>
      </c>
      <c r="AQ18" s="666">
        <v>8000</v>
      </c>
      <c r="AR18" s="666">
        <v>8000</v>
      </c>
      <c r="AS18" s="666">
        <v>3500</v>
      </c>
      <c r="AT18" s="453"/>
      <c r="AU18" s="453"/>
      <c r="AV18" s="453">
        <v>700</v>
      </c>
      <c r="AW18" s="453">
        <v>0</v>
      </c>
      <c r="AX18" s="453">
        <v>2000</v>
      </c>
      <c r="AY18" s="453">
        <v>369.61070967741654</v>
      </c>
      <c r="AZ18" s="453">
        <v>1121.900322580635</v>
      </c>
      <c r="BA18" s="453">
        <v>2499.7025806451697</v>
      </c>
      <c r="BB18" s="453">
        <v>2499.7025806451697</v>
      </c>
      <c r="BC18" s="453">
        <v>3587.0967741935483</v>
      </c>
      <c r="BD18" s="453">
        <v>31500</v>
      </c>
      <c r="BE18" s="453">
        <v>9000</v>
      </c>
    </row>
    <row r="19" spans="1:57" s="369" customFormat="1" ht="15" customHeight="1">
      <c r="A19" s="913"/>
      <c r="B19" s="773">
        <f t="shared" si="15"/>
        <v>46277</v>
      </c>
      <c r="C19" s="773" t="str">
        <f t="shared" si="17"/>
        <v>Sat</v>
      </c>
      <c r="D19" s="774">
        <f t="shared" si="14"/>
        <v>220872.6029677419</v>
      </c>
      <c r="E19" s="775">
        <v>700</v>
      </c>
      <c r="F19" s="775">
        <v>1000</v>
      </c>
      <c r="G19" s="775">
        <v>3300</v>
      </c>
      <c r="H19" s="775">
        <v>500</v>
      </c>
      <c r="I19" s="775">
        <v>150</v>
      </c>
      <c r="J19" s="775">
        <v>603.76322580644887</v>
      </c>
      <c r="K19" s="775">
        <v>673.27548387096704</v>
      </c>
      <c r="L19" s="775">
        <v>4500</v>
      </c>
      <c r="M19" s="775">
        <v>2000</v>
      </c>
      <c r="N19" s="775">
        <v>1000</v>
      </c>
      <c r="O19" s="775">
        <v>16000</v>
      </c>
      <c r="P19" s="775">
        <v>15600</v>
      </c>
      <c r="Q19" s="833">
        <v>27000</v>
      </c>
      <c r="R19" s="775">
        <v>5000</v>
      </c>
      <c r="S19" s="775">
        <v>3500</v>
      </c>
      <c r="T19" s="775">
        <v>6000</v>
      </c>
      <c r="U19" s="775">
        <v>1300</v>
      </c>
      <c r="V19" s="775">
        <v>6500</v>
      </c>
      <c r="W19" s="775">
        <v>1000</v>
      </c>
      <c r="X19" s="775">
        <v>1000</v>
      </c>
      <c r="Y19" s="775">
        <v>0</v>
      </c>
      <c r="Z19" s="775">
        <v>1000</v>
      </c>
      <c r="AA19" s="775">
        <v>5500</v>
      </c>
      <c r="AB19" s="775">
        <v>89.451612903225808</v>
      </c>
      <c r="AC19" s="775">
        <v>3500</v>
      </c>
      <c r="AD19" s="775">
        <v>1300</v>
      </c>
      <c r="AE19" s="775">
        <v>0</v>
      </c>
      <c r="AF19" s="775">
        <v>12000</v>
      </c>
      <c r="AG19" s="775">
        <v>0</v>
      </c>
      <c r="AH19" s="775">
        <v>2000</v>
      </c>
      <c r="AI19" s="775">
        <v>800</v>
      </c>
      <c r="AJ19" s="775">
        <v>7200</v>
      </c>
      <c r="AK19" s="775">
        <v>0</v>
      </c>
      <c r="AL19" s="775">
        <v>2000</v>
      </c>
      <c r="AM19" s="775">
        <v>1000</v>
      </c>
      <c r="AN19" s="775">
        <v>10000</v>
      </c>
      <c r="AO19" s="775">
        <v>2000</v>
      </c>
      <c r="AP19" s="776">
        <v>5500</v>
      </c>
      <c r="AQ19" s="774">
        <v>6000</v>
      </c>
      <c r="AR19" s="774">
        <v>8000</v>
      </c>
      <c r="AS19" s="774">
        <v>3500</v>
      </c>
      <c r="AT19" s="775">
        <v>0</v>
      </c>
      <c r="AU19" s="775">
        <v>0</v>
      </c>
      <c r="AV19" s="775">
        <v>700</v>
      </c>
      <c r="AW19" s="775">
        <v>0</v>
      </c>
      <c r="AX19" s="775">
        <v>2000</v>
      </c>
      <c r="AY19" s="775">
        <v>369.61070967741654</v>
      </c>
      <c r="AZ19" s="775">
        <v>0</v>
      </c>
      <c r="BA19" s="775">
        <v>2499.7025806451697</v>
      </c>
      <c r="BB19" s="775">
        <v>2499.7025806451697</v>
      </c>
      <c r="BC19" s="775">
        <v>3587.0967741935483</v>
      </c>
      <c r="BD19" s="775">
        <v>31500</v>
      </c>
      <c r="BE19" s="775">
        <v>9000</v>
      </c>
    </row>
    <row r="20" spans="1:57" s="369" customFormat="1" ht="15" customHeight="1">
      <c r="A20" s="913"/>
      <c r="B20" s="773">
        <f t="shared" si="15"/>
        <v>46278</v>
      </c>
      <c r="C20" s="773" t="str">
        <f t="shared" si="17"/>
        <v>Sun</v>
      </c>
      <c r="D20" s="774">
        <f t="shared" si="14"/>
        <v>184381.52558064516</v>
      </c>
      <c r="E20" s="775">
        <v>700</v>
      </c>
      <c r="F20" s="775">
        <v>1000</v>
      </c>
      <c r="G20" s="775">
        <v>999.51612903226578</v>
      </c>
      <c r="H20" s="775">
        <v>500</v>
      </c>
      <c r="I20" s="775">
        <v>0</v>
      </c>
      <c r="J20" s="775">
        <v>603.76322580644887</v>
      </c>
      <c r="K20" s="775">
        <v>673.27548387096704</v>
      </c>
      <c r="L20" s="775">
        <v>0</v>
      </c>
      <c r="M20" s="775">
        <v>2000</v>
      </c>
      <c r="N20" s="775">
        <v>300</v>
      </c>
      <c r="O20" s="775">
        <v>6659.5545483870847</v>
      </c>
      <c r="P20" s="775">
        <v>15600</v>
      </c>
      <c r="Q20" s="833">
        <v>27000</v>
      </c>
      <c r="R20" s="775">
        <v>5000</v>
      </c>
      <c r="S20" s="775">
        <v>0</v>
      </c>
      <c r="T20" s="775">
        <v>6000</v>
      </c>
      <c r="U20" s="775">
        <v>1300</v>
      </c>
      <c r="V20" s="775">
        <v>6500</v>
      </c>
      <c r="W20" s="775">
        <v>0</v>
      </c>
      <c r="X20" s="775">
        <v>1000</v>
      </c>
      <c r="Y20" s="775">
        <v>0</v>
      </c>
      <c r="Z20" s="775">
        <v>0</v>
      </c>
      <c r="AA20" s="775">
        <v>2500</v>
      </c>
      <c r="AB20" s="775">
        <v>89.451612903225808</v>
      </c>
      <c r="AC20" s="775">
        <v>1000</v>
      </c>
      <c r="AD20" s="775">
        <v>1300</v>
      </c>
      <c r="AE20" s="775">
        <v>0</v>
      </c>
      <c r="AF20" s="775">
        <v>12000</v>
      </c>
      <c r="AG20" s="775">
        <v>0</v>
      </c>
      <c r="AH20" s="775">
        <v>500</v>
      </c>
      <c r="AI20" s="775">
        <v>0</v>
      </c>
      <c r="AJ20" s="775">
        <v>2999.8519354838745</v>
      </c>
      <c r="AK20" s="775">
        <v>0</v>
      </c>
      <c r="AL20" s="775">
        <v>2000</v>
      </c>
      <c r="AM20" s="775">
        <v>0</v>
      </c>
      <c r="AN20" s="775">
        <v>10000</v>
      </c>
      <c r="AO20" s="775">
        <v>2000</v>
      </c>
      <c r="AP20" s="776">
        <v>5500</v>
      </c>
      <c r="AQ20" s="774">
        <v>5000</v>
      </c>
      <c r="AR20" s="774">
        <v>8000</v>
      </c>
      <c r="AS20" s="774">
        <v>3500</v>
      </c>
      <c r="AT20" s="775">
        <v>0</v>
      </c>
      <c r="AU20" s="775">
        <v>0</v>
      </c>
      <c r="AV20" s="775">
        <v>700</v>
      </c>
      <c r="AW20" s="775">
        <v>0</v>
      </c>
      <c r="AX20" s="775">
        <v>2000</v>
      </c>
      <c r="AY20" s="775">
        <v>369.61070967741654</v>
      </c>
      <c r="AZ20" s="775">
        <v>0</v>
      </c>
      <c r="BA20" s="775">
        <v>2499.7025806451697</v>
      </c>
      <c r="BB20" s="775">
        <v>2499.7025806451697</v>
      </c>
      <c r="BC20" s="775">
        <v>3587.0967741935483</v>
      </c>
      <c r="BD20" s="775">
        <v>31500</v>
      </c>
      <c r="BE20" s="775">
        <v>9000</v>
      </c>
    </row>
    <row r="21" spans="1:57" s="439" customFormat="1" ht="15" customHeight="1">
      <c r="A21" s="537"/>
      <c r="B21" s="451" t="s">
        <v>18</v>
      </c>
      <c r="C21" s="451"/>
      <c r="D21" s="536">
        <f>SUM(D14:D20)</f>
        <v>1458724.5095161288</v>
      </c>
      <c r="E21" s="536">
        <f t="shared" ref="E21:Z21" si="19">SUM(E14:E20)</f>
        <v>7397.8645161290342</v>
      </c>
      <c r="F21" s="536">
        <f t="shared" si="19"/>
        <v>8000</v>
      </c>
      <c r="G21" s="536">
        <f t="shared" si="19"/>
        <v>20799.516129032265</v>
      </c>
      <c r="H21" s="536">
        <f t="shared" si="19"/>
        <v>5000</v>
      </c>
      <c r="I21" s="456">
        <f t="shared" si="19"/>
        <v>900</v>
      </c>
      <c r="J21" s="456">
        <f t="shared" si="19"/>
        <v>4226.3425806451414</v>
      </c>
      <c r="K21" s="456">
        <f t="shared" si="19"/>
        <v>4712.9283870967693</v>
      </c>
      <c r="L21" s="456">
        <f t="shared" si="19"/>
        <v>32000</v>
      </c>
      <c r="M21" s="456">
        <f t="shared" si="19"/>
        <v>29000</v>
      </c>
      <c r="N21" s="456">
        <f t="shared" si="19"/>
        <v>13800</v>
      </c>
      <c r="O21" s="456">
        <f t="shared" si="19"/>
        <v>102659.55454838708</v>
      </c>
      <c r="P21" s="456">
        <f t="shared" si="19"/>
        <v>109200</v>
      </c>
      <c r="Q21" s="536">
        <f t="shared" si="19"/>
        <v>139000</v>
      </c>
      <c r="R21" s="456">
        <f t="shared" si="19"/>
        <v>35000</v>
      </c>
      <c r="S21" s="456">
        <f t="shared" si="19"/>
        <v>38500</v>
      </c>
      <c r="T21" s="456">
        <f t="shared" si="19"/>
        <v>42000</v>
      </c>
      <c r="U21" s="456">
        <f t="shared" si="19"/>
        <v>9100</v>
      </c>
      <c r="V21" s="456">
        <f t="shared" si="19"/>
        <v>45500</v>
      </c>
      <c r="W21" s="456">
        <f t="shared" si="19"/>
        <v>6000</v>
      </c>
      <c r="X21" s="456">
        <f t="shared" si="19"/>
        <v>7000</v>
      </c>
      <c r="Y21" s="456">
        <f t="shared" si="19"/>
        <v>0</v>
      </c>
      <c r="Z21" s="456">
        <f t="shared" si="19"/>
        <v>6000</v>
      </c>
      <c r="AA21" s="456">
        <f>SUM(AA14:AA20)</f>
        <v>35500</v>
      </c>
      <c r="AB21" s="456">
        <f t="shared" ref="AB21:AF21" si="20">SUM(AB14:AB20)</f>
        <v>626.16129032258073</v>
      </c>
      <c r="AC21" s="456">
        <f t="shared" si="20"/>
        <v>22000</v>
      </c>
      <c r="AD21" s="456">
        <f t="shared" si="20"/>
        <v>9100</v>
      </c>
      <c r="AE21" s="456">
        <f t="shared" si="20"/>
        <v>15000</v>
      </c>
      <c r="AF21" s="456">
        <f t="shared" si="20"/>
        <v>84000</v>
      </c>
      <c r="AG21" s="456">
        <f>SUM(AG14:AG20)</f>
        <v>15000</v>
      </c>
      <c r="AH21" s="456">
        <f t="shared" ref="AH21:AS21" si="21">SUM(AH14:AH20)</f>
        <v>12500</v>
      </c>
      <c r="AI21" s="456">
        <f t="shared" si="21"/>
        <v>4800</v>
      </c>
      <c r="AJ21" s="456">
        <f t="shared" si="21"/>
        <v>46199.851935483872</v>
      </c>
      <c r="AK21" s="456">
        <f t="shared" si="21"/>
        <v>10000</v>
      </c>
      <c r="AL21" s="456">
        <f t="shared" si="21"/>
        <v>14000</v>
      </c>
      <c r="AM21" s="456">
        <f t="shared" si="21"/>
        <v>6000</v>
      </c>
      <c r="AN21" s="456">
        <f t="shared" si="21"/>
        <v>70000</v>
      </c>
      <c r="AO21" s="456">
        <f t="shared" si="21"/>
        <v>14000</v>
      </c>
      <c r="AP21" s="456">
        <f t="shared" si="21"/>
        <v>31000</v>
      </c>
      <c r="AQ21" s="456">
        <f t="shared" si="21"/>
        <v>51000</v>
      </c>
      <c r="AR21" s="456">
        <f t="shared" si="21"/>
        <v>56000</v>
      </c>
      <c r="AS21" s="456">
        <f t="shared" si="21"/>
        <v>24500</v>
      </c>
      <c r="AT21" s="456">
        <f t="shared" ref="AT21:AU21" si="22">SUM(AT14:AT20)</f>
        <v>0</v>
      </c>
      <c r="AU21" s="456">
        <f t="shared" si="22"/>
        <v>0</v>
      </c>
      <c r="AV21" s="456">
        <f t="shared" ref="AV21:BA21" si="23">SUM(AV14:AV20)</f>
        <v>4900</v>
      </c>
      <c r="AW21" s="456">
        <f t="shared" si="23"/>
        <v>0</v>
      </c>
      <c r="AX21" s="456">
        <f t="shared" si="23"/>
        <v>14000</v>
      </c>
      <c r="AY21" s="456">
        <f t="shared" si="23"/>
        <v>2587.274967741916</v>
      </c>
      <c r="AZ21" s="456">
        <f t="shared" si="23"/>
        <v>5609.5016129031756</v>
      </c>
      <c r="BA21" s="456">
        <f t="shared" si="23"/>
        <v>17497.918064516187</v>
      </c>
      <c r="BB21" s="456">
        <f>SUM(BB14:BB20)</f>
        <v>17497.918064516187</v>
      </c>
      <c r="BC21" s="456">
        <f>SUM(BC14:BC20)</f>
        <v>25109.677419354841</v>
      </c>
      <c r="BD21" s="456">
        <f>SUM(BD14:BD20)</f>
        <v>121500</v>
      </c>
      <c r="BE21" s="456">
        <f>SUM(BE14:BE20)</f>
        <v>63000</v>
      </c>
    </row>
    <row r="22" spans="1:57" s="439" customFormat="1" ht="15" customHeight="1">
      <c r="A22" s="537"/>
      <c r="B22" s="451"/>
      <c r="C22" s="451"/>
      <c r="D22" s="452"/>
      <c r="E22" s="453"/>
      <c r="F22" s="453"/>
      <c r="G22" s="453"/>
      <c r="H22" s="453"/>
      <c r="I22" s="453"/>
      <c r="J22" s="453"/>
      <c r="K22" s="453"/>
      <c r="L22" s="453"/>
      <c r="M22" s="453"/>
      <c r="N22" s="453"/>
      <c r="O22" s="453"/>
      <c r="P22" s="453"/>
      <c r="Q22" s="538"/>
      <c r="R22" s="453"/>
      <c r="S22" s="453"/>
      <c r="T22" s="453"/>
      <c r="U22" s="453"/>
      <c r="V22" s="453"/>
      <c r="W22" s="453"/>
      <c r="X22" s="453"/>
      <c r="Y22" s="453"/>
      <c r="Z22" s="453"/>
      <c r="AA22" s="453"/>
      <c r="AB22" s="453"/>
      <c r="AC22" s="453"/>
      <c r="AD22" s="453"/>
      <c r="AE22" s="453"/>
      <c r="AF22" s="453"/>
      <c r="AG22" s="453"/>
      <c r="AH22" s="453"/>
      <c r="AI22" s="453"/>
      <c r="AJ22" s="453"/>
      <c r="AK22" s="453"/>
      <c r="AL22" s="453"/>
      <c r="AM22" s="453"/>
      <c r="AN22" s="453"/>
      <c r="AO22" s="453"/>
      <c r="AP22" s="666"/>
      <c r="AQ22" s="452"/>
      <c r="AR22" s="452"/>
      <c r="AS22" s="452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</row>
    <row r="23" spans="1:57" s="439" customFormat="1" ht="15" customHeight="1">
      <c r="A23" s="913">
        <f>WEEKNUM(B28)</f>
        <v>38</v>
      </c>
      <c r="B23" s="451">
        <f>B20+1</f>
        <v>46279</v>
      </c>
      <c r="C23" s="451" t="str">
        <f t="shared" ref="C23" si="24">TEXT(B23,"ddd")</f>
        <v>Mon</v>
      </c>
      <c r="D23" s="452">
        <f t="shared" ref="D23:D29" si="25">SUM(E23:BE23)</f>
        <v>231494.07619354836</v>
      </c>
      <c r="E23" s="453">
        <v>1199.5729032258068</v>
      </c>
      <c r="F23" s="453">
        <v>1200</v>
      </c>
      <c r="G23" s="453">
        <v>3300</v>
      </c>
      <c r="H23" s="453">
        <v>800</v>
      </c>
      <c r="I23" s="453">
        <v>150</v>
      </c>
      <c r="J23" s="453">
        <v>603.76322580644887</v>
      </c>
      <c r="K23" s="453">
        <v>673.27548387096704</v>
      </c>
      <c r="L23" s="453">
        <v>5500</v>
      </c>
      <c r="M23" s="453">
        <v>5000</v>
      </c>
      <c r="N23" s="453">
        <v>2500</v>
      </c>
      <c r="O23" s="453">
        <v>16000</v>
      </c>
      <c r="P23" s="453">
        <v>15600</v>
      </c>
      <c r="Q23" s="666">
        <v>17000</v>
      </c>
      <c r="R23" s="453">
        <v>5000</v>
      </c>
      <c r="S23" s="453">
        <v>7000</v>
      </c>
      <c r="T23" s="453">
        <v>6000</v>
      </c>
      <c r="U23" s="453">
        <v>1300</v>
      </c>
      <c r="V23" s="453">
        <v>6500</v>
      </c>
      <c r="W23" s="453">
        <v>1000</v>
      </c>
      <c r="X23" s="453">
        <v>2000</v>
      </c>
      <c r="Y23" s="453">
        <v>0</v>
      </c>
      <c r="Z23" s="453">
        <v>1000</v>
      </c>
      <c r="AA23" s="453">
        <v>5500</v>
      </c>
      <c r="AB23" s="453">
        <v>89.451612903225808</v>
      </c>
      <c r="AC23" s="453">
        <v>3500</v>
      </c>
      <c r="AD23" s="453">
        <v>1300</v>
      </c>
      <c r="AE23" s="453">
        <v>3000</v>
      </c>
      <c r="AF23" s="453">
        <v>12000</v>
      </c>
      <c r="AG23" s="453">
        <v>3000</v>
      </c>
      <c r="AH23" s="453">
        <v>2000</v>
      </c>
      <c r="AI23" s="453">
        <v>800</v>
      </c>
      <c r="AJ23" s="453">
        <v>7200</v>
      </c>
      <c r="AK23" s="453">
        <v>2000</v>
      </c>
      <c r="AL23" s="453">
        <v>2000</v>
      </c>
      <c r="AM23" s="453">
        <v>1000</v>
      </c>
      <c r="AN23" s="453">
        <v>10000</v>
      </c>
      <c r="AO23" s="453">
        <v>2000</v>
      </c>
      <c r="AP23" s="666">
        <v>4000</v>
      </c>
      <c r="AQ23" s="452">
        <v>8000</v>
      </c>
      <c r="AR23" s="452">
        <v>8000</v>
      </c>
      <c r="AS23" s="452">
        <v>3500</v>
      </c>
      <c r="AT23" s="453">
        <f t="shared" ref="AT23:AU23" si="26">SUM(AT16:AT22)</f>
        <v>0</v>
      </c>
      <c r="AU23" s="453">
        <f t="shared" si="26"/>
        <v>0</v>
      </c>
      <c r="AV23" s="453">
        <v>700</v>
      </c>
      <c r="AW23" s="453">
        <v>0</v>
      </c>
      <c r="AX23" s="453">
        <v>2000</v>
      </c>
      <c r="AY23" s="453">
        <v>369.61070967741654</v>
      </c>
      <c r="AZ23" s="453">
        <v>1121.900322580635</v>
      </c>
      <c r="BA23" s="453">
        <v>2499.7025806451697</v>
      </c>
      <c r="BB23" s="453">
        <v>2499.7025806451697</v>
      </c>
      <c r="BC23" s="453">
        <v>3587.0967741935483</v>
      </c>
      <c r="BD23" s="453">
        <v>31500</v>
      </c>
      <c r="BE23" s="453">
        <v>9000</v>
      </c>
    </row>
    <row r="24" spans="1:57" s="439" customFormat="1" ht="15" customHeight="1">
      <c r="A24" s="913"/>
      <c r="B24" s="451">
        <f t="shared" ref="B24:B29" si="27">B23+1</f>
        <v>46280</v>
      </c>
      <c r="C24" s="451" t="str">
        <f t="shared" ref="C24:C25" si="28">TEXT(B24,"ddd")</f>
        <v>Tue</v>
      </c>
      <c r="D24" s="452">
        <f t="shared" si="25"/>
        <v>231494.07619354836</v>
      </c>
      <c r="E24" s="453">
        <v>1199.5729032258068</v>
      </c>
      <c r="F24" s="453">
        <v>1200</v>
      </c>
      <c r="G24" s="453">
        <v>3300</v>
      </c>
      <c r="H24" s="453">
        <v>800</v>
      </c>
      <c r="I24" s="453">
        <v>150</v>
      </c>
      <c r="J24" s="453">
        <v>603.76322580644887</v>
      </c>
      <c r="K24" s="453">
        <v>673.27548387096704</v>
      </c>
      <c r="L24" s="453">
        <v>5500</v>
      </c>
      <c r="M24" s="453">
        <v>5000</v>
      </c>
      <c r="N24" s="453">
        <v>2500</v>
      </c>
      <c r="O24" s="453">
        <v>16000</v>
      </c>
      <c r="P24" s="453">
        <v>15600</v>
      </c>
      <c r="Q24" s="666">
        <v>17000</v>
      </c>
      <c r="R24" s="453">
        <v>5000</v>
      </c>
      <c r="S24" s="453">
        <v>7000</v>
      </c>
      <c r="T24" s="453">
        <v>6000</v>
      </c>
      <c r="U24" s="453">
        <v>1300</v>
      </c>
      <c r="V24" s="453">
        <v>6500</v>
      </c>
      <c r="W24" s="453">
        <v>1000</v>
      </c>
      <c r="X24" s="453">
        <v>2000</v>
      </c>
      <c r="Y24" s="453">
        <v>0</v>
      </c>
      <c r="Z24" s="453">
        <v>1000</v>
      </c>
      <c r="AA24" s="453">
        <v>5500</v>
      </c>
      <c r="AB24" s="453">
        <v>89.451612903225808</v>
      </c>
      <c r="AC24" s="453">
        <v>3500</v>
      </c>
      <c r="AD24" s="453">
        <v>1300</v>
      </c>
      <c r="AE24" s="453">
        <v>3000</v>
      </c>
      <c r="AF24" s="453">
        <v>12000</v>
      </c>
      <c r="AG24" s="453">
        <v>3000</v>
      </c>
      <c r="AH24" s="453">
        <v>2000</v>
      </c>
      <c r="AI24" s="453">
        <v>800</v>
      </c>
      <c r="AJ24" s="453">
        <v>7200</v>
      </c>
      <c r="AK24" s="453">
        <v>2000</v>
      </c>
      <c r="AL24" s="453">
        <v>2000</v>
      </c>
      <c r="AM24" s="453">
        <v>1000</v>
      </c>
      <c r="AN24" s="453">
        <v>10000</v>
      </c>
      <c r="AO24" s="453">
        <v>2000</v>
      </c>
      <c r="AP24" s="666">
        <v>4000</v>
      </c>
      <c r="AQ24" s="452">
        <v>8000</v>
      </c>
      <c r="AR24" s="452">
        <v>8000</v>
      </c>
      <c r="AS24" s="452">
        <v>3500</v>
      </c>
      <c r="AT24" s="453"/>
      <c r="AU24" s="453"/>
      <c r="AV24" s="453">
        <v>700</v>
      </c>
      <c r="AW24" s="453">
        <v>0</v>
      </c>
      <c r="AX24" s="453">
        <v>2000</v>
      </c>
      <c r="AY24" s="453">
        <v>369.61070967741654</v>
      </c>
      <c r="AZ24" s="453">
        <v>1121.900322580635</v>
      </c>
      <c r="BA24" s="453">
        <v>2499.7025806451697</v>
      </c>
      <c r="BB24" s="453">
        <v>2499.7025806451697</v>
      </c>
      <c r="BC24" s="453">
        <v>3587.0967741935483</v>
      </c>
      <c r="BD24" s="453">
        <v>31500</v>
      </c>
      <c r="BE24" s="453">
        <v>9000</v>
      </c>
    </row>
    <row r="25" spans="1:57" s="439" customFormat="1" ht="15" customHeight="1">
      <c r="A25" s="913"/>
      <c r="B25" s="451">
        <f t="shared" si="27"/>
        <v>46281</v>
      </c>
      <c r="C25" s="451" t="str">
        <f t="shared" si="28"/>
        <v>Wed</v>
      </c>
      <c r="D25" s="452">
        <f t="shared" si="25"/>
        <v>210094.07619354836</v>
      </c>
      <c r="E25" s="453">
        <v>1199.5729032258068</v>
      </c>
      <c r="F25" s="453">
        <v>1200</v>
      </c>
      <c r="G25" s="453">
        <v>3300</v>
      </c>
      <c r="H25" s="453">
        <v>800</v>
      </c>
      <c r="I25" s="453">
        <v>150</v>
      </c>
      <c r="J25" s="453">
        <v>603.76322580644887</v>
      </c>
      <c r="K25" s="453">
        <v>673.27548387096704</v>
      </c>
      <c r="L25" s="453">
        <v>5500</v>
      </c>
      <c r="M25" s="453">
        <v>5000</v>
      </c>
      <c r="N25" s="453">
        <v>2500</v>
      </c>
      <c r="O25" s="453">
        <v>13500</v>
      </c>
      <c r="P25" s="453">
        <v>15600</v>
      </c>
      <c r="Q25" s="832">
        <v>12000</v>
      </c>
      <c r="R25" s="453">
        <v>5000</v>
      </c>
      <c r="S25" s="453">
        <v>7000</v>
      </c>
      <c r="T25" s="453">
        <v>4000</v>
      </c>
      <c r="U25" s="453">
        <v>1300</v>
      </c>
      <c r="V25" s="453">
        <v>6000</v>
      </c>
      <c r="W25" s="453">
        <v>1000</v>
      </c>
      <c r="X25" s="453">
        <v>1000</v>
      </c>
      <c r="Y25" s="453">
        <v>0</v>
      </c>
      <c r="Z25" s="453">
        <v>1000</v>
      </c>
      <c r="AA25" s="453">
        <v>5500</v>
      </c>
      <c r="AB25" s="453">
        <v>89.451612903225808</v>
      </c>
      <c r="AC25" s="453">
        <v>3100</v>
      </c>
      <c r="AD25" s="453">
        <v>1300</v>
      </c>
      <c r="AE25" s="453">
        <v>3000</v>
      </c>
      <c r="AF25" s="453">
        <v>4000</v>
      </c>
      <c r="AG25" s="453">
        <v>2000</v>
      </c>
      <c r="AH25" s="453">
        <v>2000</v>
      </c>
      <c r="AI25" s="453">
        <v>800</v>
      </c>
      <c r="AJ25" s="453">
        <v>7200</v>
      </c>
      <c r="AK25" s="453">
        <v>2000</v>
      </c>
      <c r="AL25" s="453">
        <v>2000</v>
      </c>
      <c r="AM25" s="453">
        <v>1000</v>
      </c>
      <c r="AN25" s="453">
        <v>10000</v>
      </c>
      <c r="AO25" s="453">
        <v>2000</v>
      </c>
      <c r="AP25" s="666">
        <v>5500</v>
      </c>
      <c r="AQ25" s="452">
        <v>8000</v>
      </c>
      <c r="AR25" s="452">
        <v>6000</v>
      </c>
      <c r="AS25" s="452">
        <v>3000</v>
      </c>
      <c r="AT25" s="453">
        <v>0</v>
      </c>
      <c r="AU25" s="453">
        <v>0</v>
      </c>
      <c r="AV25" s="453">
        <v>700</v>
      </c>
      <c r="AW25" s="453">
        <v>0</v>
      </c>
      <c r="AX25" s="453">
        <v>2000</v>
      </c>
      <c r="AY25" s="453">
        <v>369.61070967741654</v>
      </c>
      <c r="AZ25" s="453">
        <v>1121.900322580635</v>
      </c>
      <c r="BA25" s="453">
        <v>2499.7025806451697</v>
      </c>
      <c r="BB25" s="453">
        <v>2499.7025806451697</v>
      </c>
      <c r="BC25" s="453">
        <v>3587.0967741935483</v>
      </c>
      <c r="BD25" s="453">
        <v>31500</v>
      </c>
      <c r="BE25" s="453">
        <v>9000</v>
      </c>
    </row>
    <row r="26" spans="1:57" s="440" customFormat="1" ht="15" customHeight="1">
      <c r="A26" s="913"/>
      <c r="B26" s="451">
        <f t="shared" si="27"/>
        <v>46282</v>
      </c>
      <c r="C26" s="451" t="str">
        <f t="shared" ref="C26:C29" si="29">TEXT(B26,"ddd")</f>
        <v>Thu</v>
      </c>
      <c r="D26" s="452">
        <f t="shared" si="25"/>
        <v>210094.07619354836</v>
      </c>
      <c r="E26" s="452">
        <v>1199.5729032258068</v>
      </c>
      <c r="F26" s="453">
        <v>1200</v>
      </c>
      <c r="G26" s="453">
        <v>3300</v>
      </c>
      <c r="H26" s="453">
        <v>800</v>
      </c>
      <c r="I26" s="453">
        <v>150</v>
      </c>
      <c r="J26" s="453">
        <v>603.76322580644887</v>
      </c>
      <c r="K26" s="453">
        <v>673.27548387096704</v>
      </c>
      <c r="L26" s="453">
        <v>5500</v>
      </c>
      <c r="M26" s="453">
        <v>5000</v>
      </c>
      <c r="N26" s="453">
        <v>2500</v>
      </c>
      <c r="O26" s="453">
        <v>13500</v>
      </c>
      <c r="P26" s="453">
        <v>15600</v>
      </c>
      <c r="Q26" s="832">
        <v>12000</v>
      </c>
      <c r="R26" s="453">
        <v>5000</v>
      </c>
      <c r="S26" s="453">
        <v>7000</v>
      </c>
      <c r="T26" s="453">
        <v>4000</v>
      </c>
      <c r="U26" s="453">
        <v>1300</v>
      </c>
      <c r="V26" s="453">
        <v>6000</v>
      </c>
      <c r="W26" s="453">
        <v>1000</v>
      </c>
      <c r="X26" s="453">
        <v>1000</v>
      </c>
      <c r="Y26" s="453">
        <v>0</v>
      </c>
      <c r="Z26" s="453">
        <v>1000</v>
      </c>
      <c r="AA26" s="453">
        <v>5500</v>
      </c>
      <c r="AB26" s="453">
        <v>89.451612903225808</v>
      </c>
      <c r="AC26" s="453">
        <v>3100</v>
      </c>
      <c r="AD26" s="453">
        <v>1300</v>
      </c>
      <c r="AE26" s="453">
        <v>3000</v>
      </c>
      <c r="AF26" s="453">
        <v>4000</v>
      </c>
      <c r="AG26" s="453">
        <v>2000</v>
      </c>
      <c r="AH26" s="453">
        <v>2000</v>
      </c>
      <c r="AI26" s="453">
        <v>800</v>
      </c>
      <c r="AJ26" s="453">
        <v>7200</v>
      </c>
      <c r="AK26" s="453">
        <v>2000</v>
      </c>
      <c r="AL26" s="453">
        <v>2000</v>
      </c>
      <c r="AM26" s="453">
        <v>1000</v>
      </c>
      <c r="AN26" s="453">
        <v>10000</v>
      </c>
      <c r="AO26" s="453">
        <v>2000</v>
      </c>
      <c r="AP26" s="666">
        <v>5500</v>
      </c>
      <c r="AQ26" s="666">
        <v>8000</v>
      </c>
      <c r="AR26" s="666">
        <v>6000</v>
      </c>
      <c r="AS26" s="666">
        <v>3000</v>
      </c>
      <c r="AT26" s="453">
        <f t="shared" ref="AT26:AU26" si="30">SUM(AT19:AT25)</f>
        <v>0</v>
      </c>
      <c r="AU26" s="453">
        <f t="shared" si="30"/>
        <v>0</v>
      </c>
      <c r="AV26" s="453">
        <v>700</v>
      </c>
      <c r="AW26" s="453">
        <v>0</v>
      </c>
      <c r="AX26" s="453">
        <v>2000</v>
      </c>
      <c r="AY26" s="453">
        <v>369.61070967741654</v>
      </c>
      <c r="AZ26" s="453">
        <v>1121.900322580635</v>
      </c>
      <c r="BA26" s="453">
        <v>2499.7025806451697</v>
      </c>
      <c r="BB26" s="453">
        <v>2499.7025806451697</v>
      </c>
      <c r="BC26" s="453">
        <v>3587.0967741935483</v>
      </c>
      <c r="BD26" s="453">
        <v>31500</v>
      </c>
      <c r="BE26" s="453">
        <v>9000</v>
      </c>
    </row>
    <row r="27" spans="1:57" s="440" customFormat="1" ht="15" customHeight="1">
      <c r="A27" s="913"/>
      <c r="B27" s="451">
        <f t="shared" si="27"/>
        <v>46283</v>
      </c>
      <c r="C27" s="451" t="str">
        <f t="shared" si="29"/>
        <v>Fri</v>
      </c>
      <c r="D27" s="452">
        <f t="shared" si="25"/>
        <v>210094.07619354836</v>
      </c>
      <c r="E27" s="453">
        <v>1199.5729032258068</v>
      </c>
      <c r="F27" s="453">
        <v>1200</v>
      </c>
      <c r="G27" s="453">
        <v>3300</v>
      </c>
      <c r="H27" s="453">
        <v>800</v>
      </c>
      <c r="I27" s="453">
        <v>150</v>
      </c>
      <c r="J27" s="453">
        <v>603.76322580644887</v>
      </c>
      <c r="K27" s="453">
        <v>673.27548387096704</v>
      </c>
      <c r="L27" s="453">
        <v>5500</v>
      </c>
      <c r="M27" s="453">
        <v>5000</v>
      </c>
      <c r="N27" s="453">
        <v>2500</v>
      </c>
      <c r="O27" s="453">
        <v>13500</v>
      </c>
      <c r="P27" s="453">
        <v>15600</v>
      </c>
      <c r="Q27" s="832">
        <v>12000</v>
      </c>
      <c r="R27" s="453">
        <v>5000</v>
      </c>
      <c r="S27" s="453">
        <v>7000</v>
      </c>
      <c r="T27" s="453">
        <v>4000</v>
      </c>
      <c r="U27" s="453">
        <v>1300</v>
      </c>
      <c r="V27" s="453">
        <v>6000</v>
      </c>
      <c r="W27" s="453">
        <v>1000</v>
      </c>
      <c r="X27" s="453">
        <v>1000</v>
      </c>
      <c r="Y27" s="453">
        <v>0</v>
      </c>
      <c r="Z27" s="453">
        <v>1000</v>
      </c>
      <c r="AA27" s="453">
        <v>5500</v>
      </c>
      <c r="AB27" s="453">
        <v>89.451612903225808</v>
      </c>
      <c r="AC27" s="453">
        <v>3100</v>
      </c>
      <c r="AD27" s="453">
        <v>1300</v>
      </c>
      <c r="AE27" s="453">
        <v>3000</v>
      </c>
      <c r="AF27" s="453">
        <v>4000</v>
      </c>
      <c r="AG27" s="453">
        <v>2000</v>
      </c>
      <c r="AH27" s="453">
        <v>2000</v>
      </c>
      <c r="AI27" s="453">
        <v>800</v>
      </c>
      <c r="AJ27" s="453">
        <v>7200</v>
      </c>
      <c r="AK27" s="453">
        <v>2000</v>
      </c>
      <c r="AL27" s="453">
        <v>2000</v>
      </c>
      <c r="AM27" s="453">
        <v>1000</v>
      </c>
      <c r="AN27" s="453">
        <v>10000</v>
      </c>
      <c r="AO27" s="453">
        <v>2000</v>
      </c>
      <c r="AP27" s="666">
        <v>5500</v>
      </c>
      <c r="AQ27" s="666">
        <v>8000</v>
      </c>
      <c r="AR27" s="666">
        <v>6000</v>
      </c>
      <c r="AS27" s="666">
        <v>3000</v>
      </c>
      <c r="AT27" s="453"/>
      <c r="AU27" s="453"/>
      <c r="AV27" s="453">
        <v>700</v>
      </c>
      <c r="AW27" s="453">
        <v>0</v>
      </c>
      <c r="AX27" s="453">
        <v>2000</v>
      </c>
      <c r="AY27" s="453">
        <v>369.61070967741654</v>
      </c>
      <c r="AZ27" s="453">
        <v>1121.900322580635</v>
      </c>
      <c r="BA27" s="453">
        <v>2499.7025806451697</v>
      </c>
      <c r="BB27" s="453">
        <v>2499.7025806451697</v>
      </c>
      <c r="BC27" s="453">
        <v>3587.0967741935483</v>
      </c>
      <c r="BD27" s="453">
        <v>31500</v>
      </c>
      <c r="BE27" s="453">
        <v>9000</v>
      </c>
    </row>
    <row r="28" spans="1:57" s="369" customFormat="1" ht="15" customHeight="1">
      <c r="A28" s="913"/>
      <c r="B28" s="773">
        <f t="shared" si="27"/>
        <v>46284</v>
      </c>
      <c r="C28" s="773" t="str">
        <f t="shared" si="29"/>
        <v>Sat</v>
      </c>
      <c r="D28" s="774">
        <f t="shared" si="25"/>
        <v>207972.6029677419</v>
      </c>
      <c r="E28" s="775">
        <v>700</v>
      </c>
      <c r="F28" s="775">
        <v>1000</v>
      </c>
      <c r="G28" s="775">
        <v>3300</v>
      </c>
      <c r="H28" s="775">
        <v>500</v>
      </c>
      <c r="I28" s="775">
        <v>150</v>
      </c>
      <c r="J28" s="775">
        <v>603.76322580644887</v>
      </c>
      <c r="K28" s="775">
        <v>673.27548387096704</v>
      </c>
      <c r="L28" s="775">
        <v>4500</v>
      </c>
      <c r="M28" s="775">
        <v>2000</v>
      </c>
      <c r="N28" s="775">
        <v>1000</v>
      </c>
      <c r="O28" s="775">
        <v>13500</v>
      </c>
      <c r="P28" s="775">
        <v>15600</v>
      </c>
      <c r="Q28" s="833">
        <v>30000</v>
      </c>
      <c r="R28" s="775">
        <v>5000</v>
      </c>
      <c r="S28" s="775">
        <v>3500</v>
      </c>
      <c r="T28" s="775">
        <v>4000</v>
      </c>
      <c r="U28" s="775">
        <v>1300</v>
      </c>
      <c r="V28" s="775">
        <v>6000</v>
      </c>
      <c r="W28" s="775">
        <v>1000</v>
      </c>
      <c r="X28" s="775">
        <v>1000</v>
      </c>
      <c r="Y28" s="775">
        <v>0</v>
      </c>
      <c r="Z28" s="775">
        <v>1000</v>
      </c>
      <c r="AA28" s="775">
        <v>5500</v>
      </c>
      <c r="AB28" s="775">
        <v>89.451612903225808</v>
      </c>
      <c r="AC28" s="775">
        <v>3100</v>
      </c>
      <c r="AD28" s="775">
        <v>1300</v>
      </c>
      <c r="AE28" s="775">
        <v>0</v>
      </c>
      <c r="AF28" s="775">
        <v>4000</v>
      </c>
      <c r="AG28" s="775">
        <v>0</v>
      </c>
      <c r="AH28" s="775">
        <v>2000</v>
      </c>
      <c r="AI28" s="775">
        <v>800</v>
      </c>
      <c r="AJ28" s="775">
        <v>7200</v>
      </c>
      <c r="AK28" s="775">
        <v>0</v>
      </c>
      <c r="AL28" s="775">
        <v>2000</v>
      </c>
      <c r="AM28" s="775">
        <v>1000</v>
      </c>
      <c r="AN28" s="775">
        <v>10000</v>
      </c>
      <c r="AO28" s="775">
        <v>2000</v>
      </c>
      <c r="AP28" s="776">
        <v>5500</v>
      </c>
      <c r="AQ28" s="774">
        <v>6000</v>
      </c>
      <c r="AR28" s="774">
        <v>6000</v>
      </c>
      <c r="AS28" s="774">
        <v>3000</v>
      </c>
      <c r="AT28" s="775">
        <v>0</v>
      </c>
      <c r="AU28" s="775">
        <v>0</v>
      </c>
      <c r="AV28" s="775">
        <v>700</v>
      </c>
      <c r="AW28" s="775">
        <v>0</v>
      </c>
      <c r="AX28" s="775">
        <v>2000</v>
      </c>
      <c r="AY28" s="775">
        <v>369.61070967741654</v>
      </c>
      <c r="AZ28" s="775">
        <v>0</v>
      </c>
      <c r="BA28" s="775">
        <v>2499.7025806451697</v>
      </c>
      <c r="BB28" s="775">
        <v>2499.7025806451697</v>
      </c>
      <c r="BC28" s="775">
        <v>3587.0967741935483</v>
      </c>
      <c r="BD28" s="775">
        <v>31500</v>
      </c>
      <c r="BE28" s="775">
        <v>9000</v>
      </c>
    </row>
    <row r="29" spans="1:57" s="369" customFormat="1" ht="15" customHeight="1">
      <c r="A29" s="913"/>
      <c r="B29" s="773">
        <f t="shared" si="27"/>
        <v>46285</v>
      </c>
      <c r="C29" s="773" t="str">
        <f t="shared" si="29"/>
        <v>Sun</v>
      </c>
      <c r="D29" s="774">
        <f t="shared" si="25"/>
        <v>200381.52558064516</v>
      </c>
      <c r="E29" s="774">
        <v>700</v>
      </c>
      <c r="F29" s="775">
        <v>1000</v>
      </c>
      <c r="G29" s="775">
        <v>999.51612903226578</v>
      </c>
      <c r="H29" s="775">
        <v>500</v>
      </c>
      <c r="I29" s="775">
        <v>0</v>
      </c>
      <c r="J29" s="775">
        <v>603.76322580644887</v>
      </c>
      <c r="K29" s="775">
        <v>673.27548387096704</v>
      </c>
      <c r="L29" s="775">
        <v>0</v>
      </c>
      <c r="M29" s="775">
        <v>2000</v>
      </c>
      <c r="N29" s="775">
        <v>300</v>
      </c>
      <c r="O29" s="775">
        <v>6659.5545483870847</v>
      </c>
      <c r="P29" s="775">
        <v>15600</v>
      </c>
      <c r="Q29" s="833">
        <v>45000</v>
      </c>
      <c r="R29" s="775">
        <v>5000</v>
      </c>
      <c r="S29" s="775">
        <v>0</v>
      </c>
      <c r="T29" s="775">
        <v>4000</v>
      </c>
      <c r="U29" s="775">
        <v>1300</v>
      </c>
      <c r="V29" s="775">
        <v>6000</v>
      </c>
      <c r="W29" s="775">
        <v>1000</v>
      </c>
      <c r="X29" s="775">
        <v>1000</v>
      </c>
      <c r="Y29" s="775">
        <v>10000</v>
      </c>
      <c r="Z29" s="775">
        <v>0</v>
      </c>
      <c r="AA29" s="775">
        <v>2500</v>
      </c>
      <c r="AB29" s="775">
        <v>89.451612903225808</v>
      </c>
      <c r="AC29" s="775">
        <v>1000</v>
      </c>
      <c r="AD29" s="775">
        <v>1300</v>
      </c>
      <c r="AE29" s="775">
        <v>0</v>
      </c>
      <c r="AF29" s="775">
        <v>4000</v>
      </c>
      <c r="AG29" s="775">
        <v>0</v>
      </c>
      <c r="AH29" s="775">
        <v>500</v>
      </c>
      <c r="AI29" s="775">
        <v>0</v>
      </c>
      <c r="AJ29" s="775">
        <v>2999.8519354838745</v>
      </c>
      <c r="AK29" s="775">
        <v>0</v>
      </c>
      <c r="AL29" s="775">
        <v>2000</v>
      </c>
      <c r="AM29" s="775">
        <v>0</v>
      </c>
      <c r="AN29" s="775">
        <v>10000</v>
      </c>
      <c r="AO29" s="775">
        <v>2000</v>
      </c>
      <c r="AP29" s="776">
        <v>5500</v>
      </c>
      <c r="AQ29" s="774">
        <v>5000</v>
      </c>
      <c r="AR29" s="774">
        <v>6000</v>
      </c>
      <c r="AS29" s="774">
        <v>3000</v>
      </c>
      <c r="AT29" s="775">
        <v>0</v>
      </c>
      <c r="AU29" s="775">
        <v>0</v>
      </c>
      <c r="AV29" s="775">
        <v>700</v>
      </c>
      <c r="AW29" s="775">
        <v>0</v>
      </c>
      <c r="AX29" s="775">
        <v>2000</v>
      </c>
      <c r="AY29" s="775">
        <v>369.61070967741654</v>
      </c>
      <c r="AZ29" s="775">
        <v>0</v>
      </c>
      <c r="BA29" s="775">
        <v>2499.7025806451697</v>
      </c>
      <c r="BB29" s="775">
        <v>2499.7025806451697</v>
      </c>
      <c r="BC29" s="775">
        <v>3587.0967741935483</v>
      </c>
      <c r="BD29" s="775">
        <v>31500</v>
      </c>
      <c r="BE29" s="775">
        <v>9000</v>
      </c>
    </row>
    <row r="30" spans="1:57" s="439" customFormat="1" ht="15" customHeight="1">
      <c r="A30" s="537"/>
      <c r="B30" s="451" t="s">
        <v>18</v>
      </c>
      <c r="C30" s="451"/>
      <c r="D30" s="536">
        <f t="shared" ref="D30" si="31">SUM(D23:D29)</f>
        <v>1501624.5095161288</v>
      </c>
      <c r="E30" s="536">
        <f t="shared" ref="E30:AF30" si="32">SUM(E23:E29)</f>
        <v>7397.8645161290342</v>
      </c>
      <c r="F30" s="536">
        <f t="shared" si="32"/>
        <v>8000</v>
      </c>
      <c r="G30" s="536">
        <f t="shared" si="32"/>
        <v>20799.516129032265</v>
      </c>
      <c r="H30" s="536">
        <f t="shared" si="32"/>
        <v>5000</v>
      </c>
      <c r="I30" s="536">
        <f t="shared" si="32"/>
        <v>900</v>
      </c>
      <c r="J30" s="536">
        <f t="shared" si="32"/>
        <v>4226.3425806451414</v>
      </c>
      <c r="K30" s="536">
        <f t="shared" si="32"/>
        <v>4712.9283870967693</v>
      </c>
      <c r="L30" s="536">
        <f t="shared" si="32"/>
        <v>32000</v>
      </c>
      <c r="M30" s="536">
        <f t="shared" si="32"/>
        <v>29000</v>
      </c>
      <c r="N30" s="536">
        <f t="shared" si="32"/>
        <v>13800</v>
      </c>
      <c r="O30" s="536">
        <f t="shared" si="32"/>
        <v>92659.554548387081</v>
      </c>
      <c r="P30" s="536">
        <f t="shared" si="32"/>
        <v>109200</v>
      </c>
      <c r="Q30" s="536">
        <f t="shared" si="32"/>
        <v>145000</v>
      </c>
      <c r="R30" s="536">
        <f t="shared" si="32"/>
        <v>35000</v>
      </c>
      <c r="S30" s="536">
        <f t="shared" si="32"/>
        <v>38500</v>
      </c>
      <c r="T30" s="536">
        <f t="shared" si="32"/>
        <v>32000</v>
      </c>
      <c r="U30" s="536">
        <f t="shared" si="32"/>
        <v>9100</v>
      </c>
      <c r="V30" s="536">
        <f>SUM(V23:V29)</f>
        <v>43000</v>
      </c>
      <c r="W30" s="536">
        <f>SUM(W23:W29)</f>
        <v>7000</v>
      </c>
      <c r="X30" s="536">
        <f>SUM(X23:X29)</f>
        <v>9000</v>
      </c>
      <c r="Y30" s="536">
        <f t="shared" ref="Y30:Z30" si="33">SUM(Y23:Y29)</f>
        <v>10000</v>
      </c>
      <c r="Z30" s="536">
        <f t="shared" si="33"/>
        <v>6000</v>
      </c>
      <c r="AA30" s="536">
        <f t="shared" si="32"/>
        <v>35500</v>
      </c>
      <c r="AB30" s="456">
        <f t="shared" si="32"/>
        <v>626.16129032258073</v>
      </c>
      <c r="AC30" s="456">
        <f t="shared" si="32"/>
        <v>20400</v>
      </c>
      <c r="AD30" s="456">
        <f t="shared" si="32"/>
        <v>9100</v>
      </c>
      <c r="AE30" s="456">
        <f t="shared" si="32"/>
        <v>15000</v>
      </c>
      <c r="AF30" s="456">
        <f t="shared" si="32"/>
        <v>44000</v>
      </c>
      <c r="AG30" s="456">
        <f>SUM(AG23:AG29)</f>
        <v>12000</v>
      </c>
      <c r="AH30" s="456">
        <f t="shared" ref="AH30:AS30" si="34">SUM(AH23:AH29)</f>
        <v>12500</v>
      </c>
      <c r="AI30" s="456">
        <f t="shared" si="34"/>
        <v>4800</v>
      </c>
      <c r="AJ30" s="456">
        <f t="shared" si="34"/>
        <v>46199.851935483872</v>
      </c>
      <c r="AK30" s="456">
        <f t="shared" si="34"/>
        <v>10000</v>
      </c>
      <c r="AL30" s="456">
        <f t="shared" si="34"/>
        <v>14000</v>
      </c>
      <c r="AM30" s="456">
        <f t="shared" si="34"/>
        <v>6000</v>
      </c>
      <c r="AN30" s="456">
        <f t="shared" si="34"/>
        <v>70000</v>
      </c>
      <c r="AO30" s="456">
        <f t="shared" si="34"/>
        <v>14000</v>
      </c>
      <c r="AP30" s="456">
        <f t="shared" si="34"/>
        <v>35500</v>
      </c>
      <c r="AQ30" s="456">
        <f t="shared" si="34"/>
        <v>51000</v>
      </c>
      <c r="AR30" s="456">
        <f t="shared" si="34"/>
        <v>46000</v>
      </c>
      <c r="AS30" s="456">
        <f t="shared" si="34"/>
        <v>22000</v>
      </c>
      <c r="AT30" s="456">
        <f t="shared" ref="AT30:AU30" si="35">SUM(AT23:AT29)</f>
        <v>0</v>
      </c>
      <c r="AU30" s="456">
        <f t="shared" si="35"/>
        <v>0</v>
      </c>
      <c r="AV30" s="456">
        <f t="shared" ref="AV30:BA30" si="36">SUM(AV23:AV29)</f>
        <v>4900</v>
      </c>
      <c r="AW30" s="456">
        <f t="shared" si="36"/>
        <v>0</v>
      </c>
      <c r="AX30" s="456">
        <f t="shared" si="36"/>
        <v>14000</v>
      </c>
      <c r="AY30" s="456">
        <f t="shared" si="36"/>
        <v>2587.274967741916</v>
      </c>
      <c r="AZ30" s="456">
        <f t="shared" si="36"/>
        <v>5609.5016129031756</v>
      </c>
      <c r="BA30" s="456">
        <f t="shared" si="36"/>
        <v>17497.918064516187</v>
      </c>
      <c r="BB30" s="456">
        <f>SUM(BB23:BB29)</f>
        <v>17497.918064516187</v>
      </c>
      <c r="BC30" s="456">
        <f>SUM(BC23:BC29)</f>
        <v>25109.677419354841</v>
      </c>
      <c r="BD30" s="456">
        <f>SUM(BD23:BD29)</f>
        <v>220500</v>
      </c>
      <c r="BE30" s="456">
        <f>SUM(BE23:BE29)</f>
        <v>63000</v>
      </c>
    </row>
    <row r="31" spans="1:57" s="439" customFormat="1" ht="15" customHeight="1">
      <c r="A31" s="537"/>
      <c r="B31" s="451"/>
      <c r="C31" s="451"/>
      <c r="D31" s="452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538"/>
      <c r="R31" s="453"/>
      <c r="S31" s="453"/>
      <c r="T31" s="453"/>
      <c r="U31" s="453"/>
      <c r="V31" s="453"/>
      <c r="W31" s="453"/>
      <c r="X31" s="453"/>
      <c r="Y31" s="453"/>
      <c r="Z31" s="453"/>
      <c r="AA31" s="453"/>
      <c r="AB31" s="453"/>
      <c r="AC31" s="453"/>
      <c r="AD31" s="453"/>
      <c r="AE31" s="453"/>
      <c r="AF31" s="453"/>
      <c r="AG31" s="453"/>
      <c r="AH31" s="453"/>
      <c r="AI31" s="453"/>
      <c r="AJ31" s="453"/>
      <c r="AK31" s="453"/>
      <c r="AL31" s="453"/>
      <c r="AM31" s="453"/>
      <c r="AN31" s="453"/>
      <c r="AO31" s="453"/>
      <c r="AP31" s="666"/>
      <c r="AQ31" s="452"/>
      <c r="AR31" s="452"/>
      <c r="AS31" s="452"/>
      <c r="AT31" s="453"/>
      <c r="AU31" s="453"/>
      <c r="AV31" s="453"/>
      <c r="AW31" s="453"/>
      <c r="AX31" s="453"/>
      <c r="AY31" s="453"/>
      <c r="AZ31" s="453"/>
      <c r="BA31" s="453"/>
      <c r="BB31" s="453"/>
      <c r="BC31" s="453"/>
      <c r="BD31" s="453"/>
      <c r="BE31" s="453"/>
    </row>
    <row r="32" spans="1:57" s="439" customFormat="1" ht="15" customHeight="1">
      <c r="A32" s="913">
        <f>WEEKNUM(B37)</f>
        <v>39</v>
      </c>
      <c r="B32" s="451">
        <f>B29+1</f>
        <v>46286</v>
      </c>
      <c r="C32" s="451" t="str">
        <f t="shared" ref="C32:C34" si="37">TEXT(B32,"ddd")</f>
        <v>Mon</v>
      </c>
      <c r="D32" s="452">
        <f t="shared" ref="D32:D38" si="38">SUM(E32:BE32)</f>
        <v>223594.07619354836</v>
      </c>
      <c r="E32" s="453">
        <v>1199.5729032258068</v>
      </c>
      <c r="F32" s="453">
        <v>1200</v>
      </c>
      <c r="G32" s="453">
        <v>3300</v>
      </c>
      <c r="H32" s="453">
        <v>800</v>
      </c>
      <c r="I32" s="453">
        <v>150</v>
      </c>
      <c r="J32" s="453">
        <v>603.76322580644887</v>
      </c>
      <c r="K32" s="453">
        <v>673.27548387096704</v>
      </c>
      <c r="L32" s="453">
        <v>5500</v>
      </c>
      <c r="M32" s="453">
        <v>5000</v>
      </c>
      <c r="N32" s="453">
        <v>2500</v>
      </c>
      <c r="O32" s="453">
        <v>13500</v>
      </c>
      <c r="P32" s="453">
        <v>15600</v>
      </c>
      <c r="Q32" s="666">
        <v>12000</v>
      </c>
      <c r="R32" s="453">
        <v>5000</v>
      </c>
      <c r="S32" s="453">
        <v>7000</v>
      </c>
      <c r="T32" s="453">
        <v>4000</v>
      </c>
      <c r="U32" s="453">
        <v>1300</v>
      </c>
      <c r="V32" s="453">
        <v>6000</v>
      </c>
      <c r="W32" s="453">
        <v>1000</v>
      </c>
      <c r="X32" s="453">
        <v>1000</v>
      </c>
      <c r="Y32" s="453">
        <v>10000</v>
      </c>
      <c r="Z32" s="453">
        <v>1000</v>
      </c>
      <c r="AA32" s="453">
        <v>5500</v>
      </c>
      <c r="AB32" s="453">
        <v>89.451612903225808</v>
      </c>
      <c r="AC32" s="453">
        <v>3100</v>
      </c>
      <c r="AD32" s="453">
        <v>1300</v>
      </c>
      <c r="AE32" s="453">
        <v>3000</v>
      </c>
      <c r="AF32" s="453">
        <v>4000</v>
      </c>
      <c r="AG32" s="453">
        <v>2000</v>
      </c>
      <c r="AH32" s="453">
        <v>2000</v>
      </c>
      <c r="AI32" s="453">
        <v>800</v>
      </c>
      <c r="AJ32" s="453">
        <v>7200</v>
      </c>
      <c r="AK32" s="453">
        <v>2000</v>
      </c>
      <c r="AL32" s="453">
        <v>2000</v>
      </c>
      <c r="AM32" s="453">
        <v>1000</v>
      </c>
      <c r="AN32" s="453">
        <v>10000</v>
      </c>
      <c r="AO32" s="453">
        <v>2000</v>
      </c>
      <c r="AP32" s="666">
        <v>5500</v>
      </c>
      <c r="AQ32" s="452">
        <v>8000</v>
      </c>
      <c r="AR32" s="452">
        <v>6000</v>
      </c>
      <c r="AS32" s="452">
        <v>3000</v>
      </c>
      <c r="AT32" s="453">
        <f t="shared" ref="AT32:AU32" si="39">SUM(AT25:AT31)</f>
        <v>0</v>
      </c>
      <c r="AU32" s="453">
        <f t="shared" si="39"/>
        <v>0</v>
      </c>
      <c r="AV32" s="453">
        <v>700</v>
      </c>
      <c r="AW32" s="453">
        <v>3500</v>
      </c>
      <c r="AX32" s="453">
        <v>2000</v>
      </c>
      <c r="AY32" s="453">
        <v>369.61070967741654</v>
      </c>
      <c r="AZ32" s="453">
        <v>1121.900322580635</v>
      </c>
      <c r="BA32" s="453">
        <v>2499.7025806451697</v>
      </c>
      <c r="BB32" s="453">
        <v>2499.7025806451697</v>
      </c>
      <c r="BC32" s="453">
        <v>3587.0967741935483</v>
      </c>
      <c r="BD32" s="453">
        <v>31500</v>
      </c>
      <c r="BE32" s="453">
        <v>9000</v>
      </c>
    </row>
    <row r="33" spans="1:57" s="439" customFormat="1" ht="15" customHeight="1">
      <c r="A33" s="913"/>
      <c r="B33" s="451">
        <f t="shared" ref="B33:B38" si="40">B32+1</f>
        <v>46287</v>
      </c>
      <c r="C33" s="451" t="str">
        <f t="shared" si="37"/>
        <v>Tue</v>
      </c>
      <c r="D33" s="452">
        <f t="shared" si="38"/>
        <v>222794.07619354836</v>
      </c>
      <c r="E33" s="453">
        <v>1199.5729032258068</v>
      </c>
      <c r="F33" s="453">
        <v>1200</v>
      </c>
      <c r="G33" s="453">
        <v>3300</v>
      </c>
      <c r="H33" s="453">
        <v>800</v>
      </c>
      <c r="I33" s="453">
        <v>150</v>
      </c>
      <c r="J33" s="453">
        <v>603.76322580644887</v>
      </c>
      <c r="K33" s="453">
        <v>673.27548387096704</v>
      </c>
      <c r="L33" s="453">
        <v>5500</v>
      </c>
      <c r="M33" s="453">
        <v>5000</v>
      </c>
      <c r="N33" s="453">
        <v>1500</v>
      </c>
      <c r="O33" s="453">
        <v>13500</v>
      </c>
      <c r="P33" s="453">
        <f>450*24</f>
        <v>10800</v>
      </c>
      <c r="Q33" s="666">
        <v>12000</v>
      </c>
      <c r="R33" s="453">
        <v>5000</v>
      </c>
      <c r="S33" s="453">
        <v>12000</v>
      </c>
      <c r="T33" s="453">
        <v>4000</v>
      </c>
      <c r="U33" s="453">
        <v>1300</v>
      </c>
      <c r="V33" s="453">
        <v>6000</v>
      </c>
      <c r="W33" s="453">
        <v>1000</v>
      </c>
      <c r="X33" s="453">
        <v>7000</v>
      </c>
      <c r="Y33" s="453">
        <v>10000</v>
      </c>
      <c r="Z33" s="453">
        <v>1000</v>
      </c>
      <c r="AA33" s="453">
        <v>5500</v>
      </c>
      <c r="AB33" s="453">
        <v>89.451612903225808</v>
      </c>
      <c r="AC33" s="453">
        <v>3100</v>
      </c>
      <c r="AD33" s="453">
        <v>1300</v>
      </c>
      <c r="AE33" s="453">
        <v>3000</v>
      </c>
      <c r="AF33" s="453">
        <v>0</v>
      </c>
      <c r="AG33" s="453">
        <v>2000</v>
      </c>
      <c r="AH33" s="453">
        <v>2000</v>
      </c>
      <c r="AI33" s="453">
        <v>800</v>
      </c>
      <c r="AJ33" s="453">
        <v>7200</v>
      </c>
      <c r="AK33" s="453">
        <v>2000</v>
      </c>
      <c r="AL33" s="453">
        <v>2000</v>
      </c>
      <c r="AM33" s="453">
        <v>1000</v>
      </c>
      <c r="AN33" s="453">
        <v>10000</v>
      </c>
      <c r="AO33" s="453">
        <v>2000</v>
      </c>
      <c r="AP33" s="666">
        <v>5500</v>
      </c>
      <c r="AQ33" s="452">
        <v>8000</v>
      </c>
      <c r="AR33" s="452">
        <v>4000</v>
      </c>
      <c r="AS33" s="452">
        <v>3000</v>
      </c>
      <c r="AT33" s="453"/>
      <c r="AU33" s="453"/>
      <c r="AV33" s="453">
        <v>700</v>
      </c>
      <c r="AW33" s="453">
        <v>3500</v>
      </c>
      <c r="AX33" s="453">
        <v>2000</v>
      </c>
      <c r="AY33" s="453">
        <v>369.61070967741654</v>
      </c>
      <c r="AZ33" s="453">
        <v>1121.900322580635</v>
      </c>
      <c r="BA33" s="453">
        <v>2499.7025806451697</v>
      </c>
      <c r="BB33" s="453">
        <v>2499.7025806451697</v>
      </c>
      <c r="BC33" s="453">
        <v>3587.0967741935483</v>
      </c>
      <c r="BD33" s="453">
        <v>31500</v>
      </c>
      <c r="BE33" s="453">
        <v>9000</v>
      </c>
    </row>
    <row r="34" spans="1:57" s="439" customFormat="1" ht="15" customHeight="1">
      <c r="A34" s="913"/>
      <c r="B34" s="451">
        <f t="shared" si="40"/>
        <v>46288</v>
      </c>
      <c r="C34" s="451" t="str">
        <f t="shared" si="37"/>
        <v>Wed</v>
      </c>
      <c r="D34" s="452">
        <f t="shared" si="38"/>
        <v>224794.07619354836</v>
      </c>
      <c r="E34" s="453">
        <v>1199.5729032258068</v>
      </c>
      <c r="F34" s="453">
        <v>1200</v>
      </c>
      <c r="G34" s="453">
        <v>3300</v>
      </c>
      <c r="H34" s="453">
        <v>800</v>
      </c>
      <c r="I34" s="453">
        <v>150</v>
      </c>
      <c r="J34" s="453">
        <v>603.76322580644887</v>
      </c>
      <c r="K34" s="453">
        <v>673.27548387096704</v>
      </c>
      <c r="L34" s="453">
        <v>5500</v>
      </c>
      <c r="M34" s="453">
        <v>5000</v>
      </c>
      <c r="N34" s="453">
        <v>1500</v>
      </c>
      <c r="O34" s="453">
        <v>13500</v>
      </c>
      <c r="P34" s="453">
        <v>10800</v>
      </c>
      <c r="Q34" s="832">
        <v>12000</v>
      </c>
      <c r="R34" s="453">
        <v>5000</v>
      </c>
      <c r="S34" s="453">
        <v>12000</v>
      </c>
      <c r="T34" s="453">
        <v>4000</v>
      </c>
      <c r="U34" s="453">
        <v>1300</v>
      </c>
      <c r="V34" s="453">
        <v>6000</v>
      </c>
      <c r="W34" s="453">
        <v>1000</v>
      </c>
      <c r="X34" s="453">
        <v>7000</v>
      </c>
      <c r="Y34" s="453">
        <v>12000</v>
      </c>
      <c r="Z34" s="453">
        <v>1000</v>
      </c>
      <c r="AA34" s="453">
        <v>5500</v>
      </c>
      <c r="AB34" s="453">
        <v>89.451612903225808</v>
      </c>
      <c r="AC34" s="453">
        <v>3100</v>
      </c>
      <c r="AD34" s="453">
        <v>1300</v>
      </c>
      <c r="AE34" s="453">
        <v>3000</v>
      </c>
      <c r="AF34" s="453">
        <v>0</v>
      </c>
      <c r="AG34" s="453">
        <v>2000</v>
      </c>
      <c r="AH34" s="453">
        <v>2000</v>
      </c>
      <c r="AI34" s="453">
        <v>800</v>
      </c>
      <c r="AJ34" s="453">
        <v>7200</v>
      </c>
      <c r="AK34" s="453">
        <v>2000</v>
      </c>
      <c r="AL34" s="453">
        <v>2000</v>
      </c>
      <c r="AM34" s="453">
        <v>1000</v>
      </c>
      <c r="AN34" s="453">
        <v>10000</v>
      </c>
      <c r="AO34" s="453">
        <v>2000</v>
      </c>
      <c r="AP34" s="666">
        <v>5500</v>
      </c>
      <c r="AQ34" s="452">
        <v>8000</v>
      </c>
      <c r="AR34" s="452">
        <v>4000</v>
      </c>
      <c r="AS34" s="452">
        <v>3000</v>
      </c>
      <c r="AT34" s="453">
        <v>0</v>
      </c>
      <c r="AU34" s="453">
        <v>0</v>
      </c>
      <c r="AV34" s="453">
        <v>700</v>
      </c>
      <c r="AW34" s="453">
        <v>3500</v>
      </c>
      <c r="AX34" s="453">
        <v>2000</v>
      </c>
      <c r="AY34" s="453">
        <v>369.61070967741654</v>
      </c>
      <c r="AZ34" s="453">
        <v>1121.900322580635</v>
      </c>
      <c r="BA34" s="453">
        <v>2499.7025806451697</v>
      </c>
      <c r="BB34" s="453">
        <v>2499.7025806451697</v>
      </c>
      <c r="BC34" s="453">
        <v>3587.0967741935483</v>
      </c>
      <c r="BD34" s="453">
        <v>31500</v>
      </c>
      <c r="BE34" s="453">
        <v>9000</v>
      </c>
    </row>
    <row r="35" spans="1:57" s="440" customFormat="1" ht="15" customHeight="1">
      <c r="A35" s="913"/>
      <c r="B35" s="451">
        <f t="shared" si="40"/>
        <v>46289</v>
      </c>
      <c r="C35" s="451" t="str">
        <f t="shared" ref="C35:C38" si="41">TEXT(B35,"ddd")</f>
        <v>Thu</v>
      </c>
      <c r="D35" s="452">
        <f t="shared" si="38"/>
        <v>223494.07619354836</v>
      </c>
      <c r="E35" s="452">
        <v>1199.5729032258068</v>
      </c>
      <c r="F35" s="452">
        <v>1200</v>
      </c>
      <c r="G35" s="452">
        <v>3300</v>
      </c>
      <c r="H35" s="452">
        <v>800</v>
      </c>
      <c r="I35" s="452">
        <v>150</v>
      </c>
      <c r="J35" s="452">
        <v>603.76322580644887</v>
      </c>
      <c r="K35" s="452">
        <v>673.27548387096704</v>
      </c>
      <c r="L35" s="452">
        <v>5500</v>
      </c>
      <c r="M35" s="452">
        <v>5000</v>
      </c>
      <c r="N35" s="452">
        <v>1500</v>
      </c>
      <c r="O35" s="452">
        <v>13500</v>
      </c>
      <c r="P35" s="452">
        <v>10800</v>
      </c>
      <c r="Q35" s="452">
        <v>12000</v>
      </c>
      <c r="R35" s="452">
        <v>5000</v>
      </c>
      <c r="S35" s="452">
        <v>12000</v>
      </c>
      <c r="T35" s="452">
        <v>4000</v>
      </c>
      <c r="U35" s="452">
        <v>1300</v>
      </c>
      <c r="V35" s="452">
        <v>6000</v>
      </c>
      <c r="W35" s="452">
        <v>1000</v>
      </c>
      <c r="X35" s="452">
        <v>7000</v>
      </c>
      <c r="Y35" s="452">
        <v>12000</v>
      </c>
      <c r="Z35" s="452">
        <v>1000</v>
      </c>
      <c r="AA35" s="452">
        <v>5500</v>
      </c>
      <c r="AB35" s="452">
        <v>89.451612903225808</v>
      </c>
      <c r="AC35" s="452">
        <v>3100</v>
      </c>
      <c r="AD35" s="452">
        <v>0</v>
      </c>
      <c r="AE35" s="452">
        <v>3000</v>
      </c>
      <c r="AF35" s="452">
        <v>0</v>
      </c>
      <c r="AG35" s="452">
        <v>2000</v>
      </c>
      <c r="AH35" s="452">
        <v>2000</v>
      </c>
      <c r="AI35" s="452">
        <v>800</v>
      </c>
      <c r="AJ35" s="452">
        <v>7200</v>
      </c>
      <c r="AK35" s="452">
        <v>2000</v>
      </c>
      <c r="AL35" s="452">
        <v>2000</v>
      </c>
      <c r="AM35" s="452">
        <v>1000</v>
      </c>
      <c r="AN35" s="452">
        <v>10000</v>
      </c>
      <c r="AO35" s="452">
        <v>2000</v>
      </c>
      <c r="AP35" s="452">
        <v>5500</v>
      </c>
      <c r="AQ35" s="452">
        <v>8000</v>
      </c>
      <c r="AR35" s="452">
        <v>4000</v>
      </c>
      <c r="AS35" s="452">
        <v>3000</v>
      </c>
      <c r="AT35" s="452">
        <f t="shared" ref="AT35:AU35" si="42">SUM(AT28:AT34)</f>
        <v>0</v>
      </c>
      <c r="AU35" s="452">
        <f t="shared" si="42"/>
        <v>0</v>
      </c>
      <c r="AV35" s="452">
        <v>700</v>
      </c>
      <c r="AW35" s="452">
        <v>3500</v>
      </c>
      <c r="AX35" s="452">
        <v>2000</v>
      </c>
      <c r="AY35" s="452">
        <v>369.61070967741654</v>
      </c>
      <c r="AZ35" s="452">
        <v>1121.900322580635</v>
      </c>
      <c r="BA35" s="452">
        <v>2499.7025806451697</v>
      </c>
      <c r="BB35" s="452">
        <v>2499.7025806451697</v>
      </c>
      <c r="BC35" s="452">
        <v>3587.0967741935483</v>
      </c>
      <c r="BD35" s="452">
        <v>31500</v>
      </c>
      <c r="BE35" s="452">
        <v>9000</v>
      </c>
    </row>
    <row r="36" spans="1:57" s="440" customFormat="1" ht="15" customHeight="1">
      <c r="A36" s="913"/>
      <c r="B36" s="451">
        <f t="shared" si="40"/>
        <v>46290</v>
      </c>
      <c r="C36" s="451" t="str">
        <f t="shared" si="41"/>
        <v>Fri</v>
      </c>
      <c r="D36" s="452">
        <f t="shared" si="38"/>
        <v>223494.07619354836</v>
      </c>
      <c r="E36" s="453">
        <v>1199.5729032258068</v>
      </c>
      <c r="F36" s="453">
        <v>1200</v>
      </c>
      <c r="G36" s="453">
        <v>3300</v>
      </c>
      <c r="H36" s="453">
        <v>800</v>
      </c>
      <c r="I36" s="453">
        <v>150</v>
      </c>
      <c r="J36" s="453">
        <v>603.76322580644887</v>
      </c>
      <c r="K36" s="453">
        <v>673.27548387096704</v>
      </c>
      <c r="L36" s="453">
        <v>5500</v>
      </c>
      <c r="M36" s="453">
        <v>5000</v>
      </c>
      <c r="N36" s="453">
        <v>1500</v>
      </c>
      <c r="O36" s="453">
        <v>13500</v>
      </c>
      <c r="P36" s="453">
        <v>10800</v>
      </c>
      <c r="Q36" s="832">
        <v>12000</v>
      </c>
      <c r="R36" s="453">
        <v>5000</v>
      </c>
      <c r="S36" s="453">
        <v>12000</v>
      </c>
      <c r="T36" s="453">
        <v>4000</v>
      </c>
      <c r="U36" s="453">
        <v>1300</v>
      </c>
      <c r="V36" s="453">
        <v>6000</v>
      </c>
      <c r="W36" s="453">
        <v>1000</v>
      </c>
      <c r="X36" s="453">
        <v>7000</v>
      </c>
      <c r="Y36" s="453">
        <v>12000</v>
      </c>
      <c r="Z36" s="453">
        <v>1000</v>
      </c>
      <c r="AA36" s="453">
        <v>5500</v>
      </c>
      <c r="AB36" s="453">
        <v>89.451612903225808</v>
      </c>
      <c r="AC36" s="453">
        <v>3100</v>
      </c>
      <c r="AD36" s="453">
        <v>0</v>
      </c>
      <c r="AE36" s="453">
        <v>3000</v>
      </c>
      <c r="AF36" s="453">
        <v>0</v>
      </c>
      <c r="AG36" s="453">
        <v>2000</v>
      </c>
      <c r="AH36" s="453">
        <v>2000</v>
      </c>
      <c r="AI36" s="453">
        <v>800</v>
      </c>
      <c r="AJ36" s="453">
        <v>7200</v>
      </c>
      <c r="AK36" s="453">
        <v>2000</v>
      </c>
      <c r="AL36" s="453">
        <v>2000</v>
      </c>
      <c r="AM36" s="453">
        <v>1000</v>
      </c>
      <c r="AN36" s="453">
        <v>10000</v>
      </c>
      <c r="AO36" s="453">
        <v>2000</v>
      </c>
      <c r="AP36" s="666">
        <v>5500</v>
      </c>
      <c r="AQ36" s="452">
        <v>8000</v>
      </c>
      <c r="AR36" s="452">
        <v>4000</v>
      </c>
      <c r="AS36" s="452">
        <v>3000</v>
      </c>
      <c r="AT36" s="453"/>
      <c r="AU36" s="453"/>
      <c r="AV36" s="453">
        <v>700</v>
      </c>
      <c r="AW36" s="453">
        <v>3500</v>
      </c>
      <c r="AX36" s="453">
        <v>2000</v>
      </c>
      <c r="AY36" s="453">
        <v>369.61070967741654</v>
      </c>
      <c r="AZ36" s="453">
        <v>1121.900322580635</v>
      </c>
      <c r="BA36" s="453">
        <v>2499.7025806451697</v>
      </c>
      <c r="BB36" s="453">
        <v>2499.7025806451697</v>
      </c>
      <c r="BC36" s="453">
        <v>3587.0967741935483</v>
      </c>
      <c r="BD36" s="453">
        <v>31500</v>
      </c>
      <c r="BE36" s="453">
        <v>9000</v>
      </c>
    </row>
    <row r="37" spans="1:57" s="369" customFormat="1" ht="15" customHeight="1">
      <c r="A37" s="913"/>
      <c r="B37" s="773">
        <f t="shared" si="40"/>
        <v>46291</v>
      </c>
      <c r="C37" s="773" t="str">
        <f t="shared" si="41"/>
        <v>Sat</v>
      </c>
      <c r="D37" s="774">
        <f t="shared" si="38"/>
        <v>225872.6029677419</v>
      </c>
      <c r="E37" s="775">
        <v>700</v>
      </c>
      <c r="F37" s="775">
        <v>1000</v>
      </c>
      <c r="G37" s="775">
        <v>3300</v>
      </c>
      <c r="H37" s="775">
        <v>500</v>
      </c>
      <c r="I37" s="775">
        <v>150</v>
      </c>
      <c r="J37" s="775">
        <v>603.76322580644887</v>
      </c>
      <c r="K37" s="775">
        <v>673.27548387096704</v>
      </c>
      <c r="L37" s="775">
        <v>4500</v>
      </c>
      <c r="M37" s="775">
        <v>2000</v>
      </c>
      <c r="N37" s="775">
        <v>1000</v>
      </c>
      <c r="O37" s="775">
        <v>13500</v>
      </c>
      <c r="P37" s="775">
        <v>10800</v>
      </c>
      <c r="Q37" s="833">
        <v>30000</v>
      </c>
      <c r="R37" s="775">
        <v>5000</v>
      </c>
      <c r="S37" s="775">
        <v>12000</v>
      </c>
      <c r="T37" s="775">
        <v>4000</v>
      </c>
      <c r="U37" s="775">
        <v>1300</v>
      </c>
      <c r="V37" s="775">
        <v>6000</v>
      </c>
      <c r="W37" s="775">
        <v>1000</v>
      </c>
      <c r="X37" s="775">
        <v>7000</v>
      </c>
      <c r="Y37" s="775">
        <v>12000</v>
      </c>
      <c r="Z37" s="775">
        <v>1000</v>
      </c>
      <c r="AA37" s="775">
        <v>5500</v>
      </c>
      <c r="AB37" s="775">
        <v>89.451612903225808</v>
      </c>
      <c r="AC37" s="775">
        <v>3100</v>
      </c>
      <c r="AD37" s="775">
        <v>0</v>
      </c>
      <c r="AE37" s="775">
        <v>0</v>
      </c>
      <c r="AF37" s="775">
        <v>0</v>
      </c>
      <c r="AG37" s="775">
        <v>0</v>
      </c>
      <c r="AH37" s="775">
        <v>2000</v>
      </c>
      <c r="AI37" s="775">
        <v>800</v>
      </c>
      <c r="AJ37" s="775">
        <v>7200</v>
      </c>
      <c r="AK37" s="775">
        <v>0</v>
      </c>
      <c r="AL37" s="775">
        <v>2000</v>
      </c>
      <c r="AM37" s="775">
        <v>1000</v>
      </c>
      <c r="AN37" s="775">
        <v>10000</v>
      </c>
      <c r="AO37" s="775">
        <v>2000</v>
      </c>
      <c r="AP37" s="776">
        <v>5500</v>
      </c>
      <c r="AQ37" s="774">
        <v>6000</v>
      </c>
      <c r="AR37" s="774">
        <v>4000</v>
      </c>
      <c r="AS37" s="774">
        <v>3000</v>
      </c>
      <c r="AT37" s="775">
        <v>0</v>
      </c>
      <c r="AU37" s="775">
        <v>0</v>
      </c>
      <c r="AV37" s="775">
        <v>700</v>
      </c>
      <c r="AW37" s="775">
        <v>3500</v>
      </c>
      <c r="AX37" s="775">
        <v>2000</v>
      </c>
      <c r="AY37" s="775">
        <v>369.61070967741654</v>
      </c>
      <c r="AZ37" s="775">
        <v>0</v>
      </c>
      <c r="BA37" s="775">
        <v>2499.7025806451697</v>
      </c>
      <c r="BB37" s="775">
        <v>2499.7025806451697</v>
      </c>
      <c r="BC37" s="775">
        <v>3587.0967741935483</v>
      </c>
      <c r="BD37" s="775">
        <v>31500</v>
      </c>
      <c r="BE37" s="775">
        <v>9000</v>
      </c>
    </row>
    <row r="38" spans="1:57" s="369" customFormat="1" ht="15" customHeight="1">
      <c r="A38" s="913"/>
      <c r="B38" s="773">
        <f t="shared" si="40"/>
        <v>46292</v>
      </c>
      <c r="C38" s="773" t="str">
        <f t="shared" si="41"/>
        <v>Sun</v>
      </c>
      <c r="D38" s="774">
        <f t="shared" si="38"/>
        <v>210781.52558064516</v>
      </c>
      <c r="E38" s="774">
        <v>700</v>
      </c>
      <c r="F38" s="774">
        <v>1000</v>
      </c>
      <c r="G38" s="774">
        <v>999.51612903226578</v>
      </c>
      <c r="H38" s="774">
        <v>500</v>
      </c>
      <c r="I38" s="774">
        <v>0</v>
      </c>
      <c r="J38" s="774">
        <v>603.76322580644887</v>
      </c>
      <c r="K38" s="774">
        <v>673.27548387096704</v>
      </c>
      <c r="L38" s="774">
        <v>0</v>
      </c>
      <c r="M38" s="774">
        <v>2000</v>
      </c>
      <c r="N38" s="774">
        <v>300</v>
      </c>
      <c r="O38" s="774">
        <v>6659.5545483870847</v>
      </c>
      <c r="P38" s="774">
        <v>10800</v>
      </c>
      <c r="Q38" s="774">
        <v>45000</v>
      </c>
      <c r="R38" s="774">
        <v>5000</v>
      </c>
      <c r="S38" s="774">
        <v>12000</v>
      </c>
      <c r="T38" s="774">
        <v>4000</v>
      </c>
      <c r="U38" s="774">
        <v>1300</v>
      </c>
      <c r="V38" s="774">
        <v>6000</v>
      </c>
      <c r="W38" s="774">
        <v>0</v>
      </c>
      <c r="X38" s="774">
        <v>7000</v>
      </c>
      <c r="Y38" s="774">
        <v>12000</v>
      </c>
      <c r="Z38" s="774">
        <v>0</v>
      </c>
      <c r="AA38" s="774">
        <v>2500</v>
      </c>
      <c r="AB38" s="774">
        <v>89.451612903225808</v>
      </c>
      <c r="AC38" s="774">
        <v>1000</v>
      </c>
      <c r="AD38" s="774">
        <v>0</v>
      </c>
      <c r="AE38" s="774">
        <v>0</v>
      </c>
      <c r="AF38" s="775">
        <v>0</v>
      </c>
      <c r="AG38" s="775">
        <v>0</v>
      </c>
      <c r="AH38" s="774">
        <v>500</v>
      </c>
      <c r="AI38" s="774">
        <v>0</v>
      </c>
      <c r="AJ38" s="774">
        <v>2999.8519354838745</v>
      </c>
      <c r="AK38" s="774">
        <v>0</v>
      </c>
      <c r="AL38" s="774">
        <v>2000</v>
      </c>
      <c r="AM38" s="774">
        <v>0</v>
      </c>
      <c r="AN38" s="774">
        <v>10000</v>
      </c>
      <c r="AO38" s="774">
        <v>2000</v>
      </c>
      <c r="AP38" s="776">
        <v>5500</v>
      </c>
      <c r="AQ38" s="774">
        <v>5000</v>
      </c>
      <c r="AR38" s="774">
        <v>4000</v>
      </c>
      <c r="AS38" s="774">
        <v>3000</v>
      </c>
      <c r="AT38" s="774">
        <f t="shared" ref="AT38:AU38" si="43">SUM(AT31:AT37)</f>
        <v>0</v>
      </c>
      <c r="AU38" s="774">
        <f t="shared" si="43"/>
        <v>0</v>
      </c>
      <c r="AV38" s="774">
        <v>700</v>
      </c>
      <c r="AW38" s="774">
        <v>3500</v>
      </c>
      <c r="AX38" s="774">
        <v>2000</v>
      </c>
      <c r="AY38" s="774">
        <v>369.61070967741654</v>
      </c>
      <c r="AZ38" s="774">
        <v>0</v>
      </c>
      <c r="BA38" s="774">
        <v>2499.7025806451697</v>
      </c>
      <c r="BB38" s="774">
        <v>2499.7025806451697</v>
      </c>
      <c r="BC38" s="774">
        <v>3587.0967741935483</v>
      </c>
      <c r="BD38" s="774">
        <v>31500</v>
      </c>
      <c r="BE38" s="775">
        <v>9000</v>
      </c>
    </row>
    <row r="39" spans="1:57" s="439" customFormat="1" ht="15" customHeight="1">
      <c r="A39" s="537"/>
      <c r="B39" s="451" t="s">
        <v>18</v>
      </c>
      <c r="C39" s="451"/>
      <c r="D39" s="536">
        <f>SUM(D32:D38)</f>
        <v>1554824.5095161288</v>
      </c>
      <c r="E39" s="536">
        <f t="shared" ref="E39:AF39" si="44">SUM(E32:E38)</f>
        <v>7397.8645161290342</v>
      </c>
      <c r="F39" s="536">
        <f t="shared" si="44"/>
        <v>8000</v>
      </c>
      <c r="G39" s="536">
        <f t="shared" si="44"/>
        <v>20799.516129032265</v>
      </c>
      <c r="H39" s="536">
        <f t="shared" si="44"/>
        <v>5000</v>
      </c>
      <c r="I39" s="536">
        <f t="shared" si="44"/>
        <v>900</v>
      </c>
      <c r="J39" s="536">
        <f t="shared" si="44"/>
        <v>4226.3425806451414</v>
      </c>
      <c r="K39" s="536">
        <f t="shared" si="44"/>
        <v>4712.9283870967693</v>
      </c>
      <c r="L39" s="536">
        <f t="shared" si="44"/>
        <v>32000</v>
      </c>
      <c r="M39" s="536">
        <f t="shared" si="44"/>
        <v>29000</v>
      </c>
      <c r="N39" s="536">
        <f t="shared" si="44"/>
        <v>9800</v>
      </c>
      <c r="O39" s="536">
        <f t="shared" si="44"/>
        <v>87659.554548387081</v>
      </c>
      <c r="P39" s="536">
        <f t="shared" si="44"/>
        <v>80400</v>
      </c>
      <c r="Q39" s="536">
        <f t="shared" si="44"/>
        <v>135000</v>
      </c>
      <c r="R39" s="536">
        <f t="shared" si="44"/>
        <v>35000</v>
      </c>
      <c r="S39" s="536">
        <f t="shared" si="44"/>
        <v>79000</v>
      </c>
      <c r="T39" s="536">
        <f t="shared" si="44"/>
        <v>28000</v>
      </c>
      <c r="U39" s="536">
        <f t="shared" si="44"/>
        <v>9100</v>
      </c>
      <c r="V39" s="536">
        <f t="shared" si="44"/>
        <v>42000</v>
      </c>
      <c r="W39" s="536">
        <f t="shared" si="44"/>
        <v>6000</v>
      </c>
      <c r="X39" s="536">
        <f>SUM(X32:X38)</f>
        <v>43000</v>
      </c>
      <c r="Y39" s="536">
        <f>SUM(Y32:Y38)</f>
        <v>80000</v>
      </c>
      <c r="Z39" s="536">
        <f t="shared" si="44"/>
        <v>6000</v>
      </c>
      <c r="AA39" s="536">
        <f t="shared" si="44"/>
        <v>35500</v>
      </c>
      <c r="AB39" s="536">
        <f t="shared" si="44"/>
        <v>626.16129032258073</v>
      </c>
      <c r="AC39" s="536">
        <f t="shared" si="44"/>
        <v>19600</v>
      </c>
      <c r="AD39" s="536">
        <f t="shared" si="44"/>
        <v>3900</v>
      </c>
      <c r="AE39" s="536">
        <f t="shared" si="44"/>
        <v>15000</v>
      </c>
      <c r="AF39" s="536">
        <f t="shared" si="44"/>
        <v>4000</v>
      </c>
      <c r="AG39" s="536">
        <f>SUM(AG32:AG38)</f>
        <v>10000</v>
      </c>
      <c r="AH39" s="536">
        <f t="shared" ref="AH39:AS39" si="45">SUM(AH32:AH38)</f>
        <v>12500</v>
      </c>
      <c r="AI39" s="536">
        <f t="shared" si="45"/>
        <v>4800</v>
      </c>
      <c r="AJ39" s="536">
        <f t="shared" si="45"/>
        <v>46199.851935483872</v>
      </c>
      <c r="AK39" s="536">
        <f t="shared" si="45"/>
        <v>10000</v>
      </c>
      <c r="AL39" s="536">
        <f t="shared" si="45"/>
        <v>14000</v>
      </c>
      <c r="AM39" s="536">
        <f t="shared" si="45"/>
        <v>6000</v>
      </c>
      <c r="AN39" s="536">
        <f t="shared" si="45"/>
        <v>70000</v>
      </c>
      <c r="AO39" s="536">
        <f t="shared" si="45"/>
        <v>14000</v>
      </c>
      <c r="AP39" s="536">
        <f t="shared" si="45"/>
        <v>38500</v>
      </c>
      <c r="AQ39" s="536">
        <f t="shared" si="45"/>
        <v>51000</v>
      </c>
      <c r="AR39" s="536">
        <f t="shared" si="45"/>
        <v>30000</v>
      </c>
      <c r="AS39" s="536">
        <f t="shared" si="45"/>
        <v>21000</v>
      </c>
      <c r="AT39" s="536">
        <f t="shared" ref="AT39:AU39" si="46">SUM(AT32:AT38)</f>
        <v>0</v>
      </c>
      <c r="AU39" s="536">
        <f t="shared" si="46"/>
        <v>0</v>
      </c>
      <c r="AV39" s="536">
        <f t="shared" ref="AV39:BB39" si="47">SUM(AV32:AV38)</f>
        <v>4900</v>
      </c>
      <c r="AW39" s="536">
        <f t="shared" si="47"/>
        <v>24500</v>
      </c>
      <c r="AX39" s="536">
        <f t="shared" si="47"/>
        <v>14000</v>
      </c>
      <c r="AY39" s="536">
        <f t="shared" si="47"/>
        <v>2587.274967741916</v>
      </c>
      <c r="AZ39" s="536">
        <f t="shared" si="47"/>
        <v>5609.5016129031756</v>
      </c>
      <c r="BA39" s="536">
        <f t="shared" si="47"/>
        <v>17497.918064516187</v>
      </c>
      <c r="BB39" s="536">
        <f t="shared" si="47"/>
        <v>17497.918064516187</v>
      </c>
      <c r="BC39" s="536">
        <f>SUM(BC32:BC38)</f>
        <v>25109.677419354841</v>
      </c>
      <c r="BD39" s="536">
        <f>SUM(BD32:BD38)</f>
        <v>220500</v>
      </c>
      <c r="BE39" s="536">
        <f>SUM(BE32:BE38)</f>
        <v>63000</v>
      </c>
    </row>
    <row r="40" spans="1:57" s="439" customFormat="1" ht="15" customHeight="1">
      <c r="A40" s="537"/>
      <c r="B40" s="451"/>
      <c r="C40" s="451"/>
      <c r="D40" s="452"/>
      <c r="E40" s="453"/>
      <c r="F40" s="453"/>
      <c r="G40" s="453"/>
      <c r="H40" s="453"/>
      <c r="I40" s="453"/>
      <c r="J40" s="453"/>
      <c r="K40" s="453"/>
      <c r="L40" s="453"/>
      <c r="M40" s="453"/>
      <c r="N40" s="453"/>
      <c r="O40" s="453"/>
      <c r="P40" s="453"/>
      <c r="Q40" s="538"/>
      <c r="R40" s="453"/>
      <c r="S40" s="453"/>
      <c r="T40" s="453"/>
      <c r="U40" s="453"/>
      <c r="V40" s="453"/>
      <c r="W40" s="453"/>
      <c r="X40" s="453"/>
      <c r="Y40" s="453"/>
      <c r="Z40" s="453"/>
      <c r="AA40" s="453"/>
      <c r="AB40" s="453"/>
      <c r="AC40" s="453"/>
      <c r="AD40" s="453"/>
      <c r="AE40" s="453"/>
      <c r="AF40" s="453"/>
      <c r="AG40" s="453"/>
      <c r="AH40" s="453"/>
      <c r="AI40" s="453"/>
      <c r="AJ40" s="453"/>
      <c r="AK40" s="453"/>
      <c r="AL40" s="453"/>
      <c r="AM40" s="453"/>
      <c r="AN40" s="453"/>
      <c r="AO40" s="453"/>
      <c r="AP40" s="666"/>
      <c r="AQ40" s="452"/>
      <c r="AR40" s="452"/>
      <c r="AS40" s="452"/>
      <c r="AT40" s="453"/>
      <c r="AU40" s="453"/>
      <c r="AV40" s="453"/>
      <c r="AW40" s="834"/>
      <c r="AX40" s="453"/>
      <c r="AY40" s="453"/>
      <c r="AZ40" s="453"/>
      <c r="BA40" s="453"/>
      <c r="BB40" s="453"/>
      <c r="BC40" s="453"/>
      <c r="BD40" s="834"/>
      <c r="BE40" s="834"/>
    </row>
    <row r="41" spans="1:57" s="439" customFormat="1" ht="15" customHeight="1">
      <c r="A41" s="913">
        <f>WEEKNUM(B41)</f>
        <v>40</v>
      </c>
      <c r="B41" s="451">
        <f>B38+1</f>
        <v>46293</v>
      </c>
      <c r="C41" s="451" t="str">
        <f t="shared" ref="C41:C43" si="48">TEXT(B41,"ddd")</f>
        <v>Mon</v>
      </c>
      <c r="D41" s="452">
        <f>SUM(E41:BE41)</f>
        <v>223494.07619354836</v>
      </c>
      <c r="E41" s="453">
        <v>1199.5729032258068</v>
      </c>
      <c r="F41" s="453">
        <v>1200</v>
      </c>
      <c r="G41" s="453">
        <v>3300</v>
      </c>
      <c r="H41" s="453">
        <v>800</v>
      </c>
      <c r="I41" s="453">
        <v>150</v>
      </c>
      <c r="J41" s="453">
        <v>603.76322580644887</v>
      </c>
      <c r="K41" s="453">
        <v>673.27548387096704</v>
      </c>
      <c r="L41" s="453">
        <v>5500</v>
      </c>
      <c r="M41" s="453">
        <v>5000</v>
      </c>
      <c r="N41" s="453">
        <v>1500</v>
      </c>
      <c r="O41" s="453">
        <v>13500</v>
      </c>
      <c r="P41" s="453">
        <v>10800</v>
      </c>
      <c r="Q41" s="832">
        <v>12000</v>
      </c>
      <c r="R41" s="453">
        <v>5000</v>
      </c>
      <c r="S41" s="453">
        <v>12000</v>
      </c>
      <c r="T41" s="453">
        <v>4000</v>
      </c>
      <c r="U41" s="453">
        <v>1300</v>
      </c>
      <c r="V41" s="453">
        <v>6000</v>
      </c>
      <c r="W41" s="453">
        <v>1000</v>
      </c>
      <c r="X41" s="453">
        <v>7000</v>
      </c>
      <c r="Y41" s="453">
        <v>12000</v>
      </c>
      <c r="Z41" s="453">
        <v>1000</v>
      </c>
      <c r="AA41" s="453">
        <v>5500</v>
      </c>
      <c r="AB41" s="453">
        <v>89.451612903225808</v>
      </c>
      <c r="AC41" s="453">
        <v>3100</v>
      </c>
      <c r="AD41" s="453">
        <v>0</v>
      </c>
      <c r="AE41" s="453">
        <v>3000</v>
      </c>
      <c r="AF41" s="453">
        <v>0</v>
      </c>
      <c r="AG41" s="453">
        <v>2000</v>
      </c>
      <c r="AH41" s="453">
        <v>2000</v>
      </c>
      <c r="AI41" s="453">
        <v>800</v>
      </c>
      <c r="AJ41" s="453">
        <v>7200</v>
      </c>
      <c r="AK41" s="453">
        <v>2000</v>
      </c>
      <c r="AL41" s="453">
        <v>2000</v>
      </c>
      <c r="AM41" s="453">
        <v>1000</v>
      </c>
      <c r="AN41" s="453">
        <v>10000</v>
      </c>
      <c r="AO41" s="453">
        <v>2000</v>
      </c>
      <c r="AP41" s="666">
        <v>5500</v>
      </c>
      <c r="AQ41" s="452">
        <v>8000</v>
      </c>
      <c r="AR41" s="452">
        <v>4000</v>
      </c>
      <c r="AS41" s="452">
        <v>3000</v>
      </c>
      <c r="AT41" s="453">
        <v>0</v>
      </c>
      <c r="AU41" s="453">
        <v>0</v>
      </c>
      <c r="AV41" s="453">
        <v>700</v>
      </c>
      <c r="AW41" s="453">
        <v>3500</v>
      </c>
      <c r="AX41" s="453">
        <v>2000</v>
      </c>
      <c r="AY41" s="453">
        <v>369.61070967741654</v>
      </c>
      <c r="AZ41" s="453">
        <v>1121.900322580635</v>
      </c>
      <c r="BA41" s="453">
        <v>2499.7025806451697</v>
      </c>
      <c r="BB41" s="453">
        <v>2499.7025806451697</v>
      </c>
      <c r="BC41" s="453">
        <v>3587.0967741935483</v>
      </c>
      <c r="BD41" s="453">
        <v>31500</v>
      </c>
      <c r="BE41" s="453">
        <v>9000</v>
      </c>
    </row>
    <row r="42" spans="1:57" s="439" customFormat="1" ht="15" customHeight="1">
      <c r="A42" s="913"/>
      <c r="B42" s="451">
        <f t="shared" ref="B42:B43" si="49">B41+1</f>
        <v>46294</v>
      </c>
      <c r="C42" s="451" t="str">
        <f t="shared" si="48"/>
        <v>Tue</v>
      </c>
      <c r="D42" s="452">
        <f>SUM(E42:BE42)</f>
        <v>223494.07619354836</v>
      </c>
      <c r="E42" s="453">
        <v>1199.5729032258068</v>
      </c>
      <c r="F42" s="453">
        <v>1200</v>
      </c>
      <c r="G42" s="453">
        <v>3300</v>
      </c>
      <c r="H42" s="453">
        <v>800</v>
      </c>
      <c r="I42" s="453">
        <v>150</v>
      </c>
      <c r="J42" s="453">
        <v>603.76322580644887</v>
      </c>
      <c r="K42" s="453">
        <v>673.27548387096704</v>
      </c>
      <c r="L42" s="453">
        <v>5500</v>
      </c>
      <c r="M42" s="453">
        <v>5000</v>
      </c>
      <c r="N42" s="453">
        <v>1500</v>
      </c>
      <c r="O42" s="453">
        <v>13500</v>
      </c>
      <c r="P42" s="453">
        <v>10800</v>
      </c>
      <c r="Q42" s="832">
        <v>12000</v>
      </c>
      <c r="R42" s="453">
        <v>5000</v>
      </c>
      <c r="S42" s="453">
        <v>12000</v>
      </c>
      <c r="T42" s="453">
        <v>4000</v>
      </c>
      <c r="U42" s="453">
        <v>1300</v>
      </c>
      <c r="V42" s="453">
        <v>6000</v>
      </c>
      <c r="W42" s="453">
        <v>1000</v>
      </c>
      <c r="X42" s="453">
        <v>7000</v>
      </c>
      <c r="Y42" s="453">
        <v>12000</v>
      </c>
      <c r="Z42" s="453">
        <v>1000</v>
      </c>
      <c r="AA42" s="453">
        <v>5500</v>
      </c>
      <c r="AB42" s="453">
        <v>89.451612903225808</v>
      </c>
      <c r="AC42" s="453">
        <v>3100</v>
      </c>
      <c r="AD42" s="453">
        <v>0</v>
      </c>
      <c r="AE42" s="453">
        <v>3000</v>
      </c>
      <c r="AF42" s="453">
        <v>0</v>
      </c>
      <c r="AG42" s="453">
        <v>2000</v>
      </c>
      <c r="AH42" s="453">
        <v>2000</v>
      </c>
      <c r="AI42" s="453">
        <v>800</v>
      </c>
      <c r="AJ42" s="453">
        <v>7200</v>
      </c>
      <c r="AK42" s="453">
        <v>2000</v>
      </c>
      <c r="AL42" s="453">
        <v>2000</v>
      </c>
      <c r="AM42" s="453">
        <v>1000</v>
      </c>
      <c r="AN42" s="453">
        <v>10000</v>
      </c>
      <c r="AO42" s="453">
        <v>2000</v>
      </c>
      <c r="AP42" s="666">
        <v>5500</v>
      </c>
      <c r="AQ42" s="452">
        <v>8000</v>
      </c>
      <c r="AR42" s="452">
        <v>4000</v>
      </c>
      <c r="AS42" s="452">
        <v>3000</v>
      </c>
      <c r="AT42" s="453">
        <v>0</v>
      </c>
      <c r="AU42" s="453">
        <v>0</v>
      </c>
      <c r="AV42" s="453">
        <v>700</v>
      </c>
      <c r="AW42" s="453">
        <v>3500</v>
      </c>
      <c r="AX42" s="453">
        <v>2000</v>
      </c>
      <c r="AY42" s="453">
        <v>369.61070967741654</v>
      </c>
      <c r="AZ42" s="453">
        <v>1121.900322580635</v>
      </c>
      <c r="BA42" s="453">
        <v>2499.7025806451697</v>
      </c>
      <c r="BB42" s="453">
        <v>2499.7025806451697</v>
      </c>
      <c r="BC42" s="453">
        <v>3587.0967741935483</v>
      </c>
      <c r="BD42" s="453">
        <v>31500</v>
      </c>
      <c r="BE42" s="453">
        <v>9000</v>
      </c>
    </row>
    <row r="43" spans="1:57" s="439" customFormat="1" ht="15" customHeight="1">
      <c r="A43" s="913"/>
      <c r="B43" s="451">
        <f t="shared" si="49"/>
        <v>46295</v>
      </c>
      <c r="C43" s="451" t="str">
        <f t="shared" si="48"/>
        <v>Wed</v>
      </c>
      <c r="D43" s="452">
        <f>SUM(E43:BE43)</f>
        <v>223494.07619354836</v>
      </c>
      <c r="E43" s="453">
        <v>1199.5729032258068</v>
      </c>
      <c r="F43" s="453">
        <v>1200</v>
      </c>
      <c r="G43" s="453">
        <v>3300</v>
      </c>
      <c r="H43" s="453">
        <v>800</v>
      </c>
      <c r="I43" s="453">
        <v>150</v>
      </c>
      <c r="J43" s="453">
        <v>603.76322580644887</v>
      </c>
      <c r="K43" s="453">
        <v>673.27548387096704</v>
      </c>
      <c r="L43" s="453">
        <v>5500</v>
      </c>
      <c r="M43" s="453">
        <v>5000</v>
      </c>
      <c r="N43" s="453">
        <v>1500</v>
      </c>
      <c r="O43" s="453">
        <v>13500</v>
      </c>
      <c r="P43" s="453">
        <v>10800</v>
      </c>
      <c r="Q43" s="832">
        <v>12000</v>
      </c>
      <c r="R43" s="453">
        <v>5000</v>
      </c>
      <c r="S43" s="453">
        <v>12000</v>
      </c>
      <c r="T43" s="453">
        <v>4000</v>
      </c>
      <c r="U43" s="453">
        <v>1300</v>
      </c>
      <c r="V43" s="453">
        <v>6000</v>
      </c>
      <c r="W43" s="453">
        <v>1000</v>
      </c>
      <c r="X43" s="453">
        <v>7000</v>
      </c>
      <c r="Y43" s="453">
        <v>12000</v>
      </c>
      <c r="Z43" s="453">
        <v>1000</v>
      </c>
      <c r="AA43" s="453">
        <v>5500</v>
      </c>
      <c r="AB43" s="453">
        <v>89.451612903225808</v>
      </c>
      <c r="AC43" s="453">
        <v>3100</v>
      </c>
      <c r="AD43" s="453">
        <v>0</v>
      </c>
      <c r="AE43" s="453">
        <v>3000</v>
      </c>
      <c r="AF43" s="453">
        <v>0</v>
      </c>
      <c r="AG43" s="453">
        <v>2000</v>
      </c>
      <c r="AH43" s="453">
        <v>2000</v>
      </c>
      <c r="AI43" s="453">
        <v>800</v>
      </c>
      <c r="AJ43" s="453">
        <v>7200</v>
      </c>
      <c r="AK43" s="453">
        <v>2000</v>
      </c>
      <c r="AL43" s="453">
        <v>2000</v>
      </c>
      <c r="AM43" s="453">
        <v>1000</v>
      </c>
      <c r="AN43" s="453">
        <v>10000</v>
      </c>
      <c r="AO43" s="453">
        <v>2000</v>
      </c>
      <c r="AP43" s="666">
        <v>5500</v>
      </c>
      <c r="AQ43" s="452">
        <v>8000</v>
      </c>
      <c r="AR43" s="452">
        <v>4000</v>
      </c>
      <c r="AS43" s="452">
        <v>3000</v>
      </c>
      <c r="AT43" s="453">
        <v>0</v>
      </c>
      <c r="AU43" s="453">
        <v>0</v>
      </c>
      <c r="AV43" s="453">
        <v>700</v>
      </c>
      <c r="AW43" s="453">
        <v>3500</v>
      </c>
      <c r="AX43" s="453">
        <v>2000</v>
      </c>
      <c r="AY43" s="453">
        <v>369.61070967741654</v>
      </c>
      <c r="AZ43" s="453">
        <v>1121.900322580635</v>
      </c>
      <c r="BA43" s="453">
        <v>2499.7025806451697</v>
      </c>
      <c r="BB43" s="453">
        <v>2499.7025806451697</v>
      </c>
      <c r="BC43" s="453">
        <v>3587.0967741935483</v>
      </c>
      <c r="BD43" s="453">
        <v>31500</v>
      </c>
      <c r="BE43" s="453">
        <v>9000</v>
      </c>
    </row>
    <row r="44" spans="1:57" s="439" customFormat="1" ht="15" customHeight="1">
      <c r="A44" s="537"/>
      <c r="B44" s="451" t="s">
        <v>18</v>
      </c>
      <c r="C44" s="451"/>
      <c r="D44" s="536">
        <f>SUM(D41:D43)</f>
        <v>670482.22858064505</v>
      </c>
      <c r="E44" s="536">
        <f t="shared" ref="E44:AG44" si="50">SUM(E41:E43)</f>
        <v>3598.7187096774205</v>
      </c>
      <c r="F44" s="536">
        <f t="shared" si="50"/>
        <v>3600</v>
      </c>
      <c r="G44" s="536">
        <f t="shared" si="50"/>
        <v>9900</v>
      </c>
      <c r="H44" s="536">
        <f t="shared" si="50"/>
        <v>2400</v>
      </c>
      <c r="I44" s="536">
        <f t="shared" si="50"/>
        <v>450</v>
      </c>
      <c r="J44" s="536">
        <f t="shared" si="50"/>
        <v>1811.2896774193466</v>
      </c>
      <c r="K44" s="536">
        <f t="shared" si="50"/>
        <v>2019.8264516129011</v>
      </c>
      <c r="L44" s="536">
        <f t="shared" si="50"/>
        <v>16500</v>
      </c>
      <c r="M44" s="536">
        <f t="shared" si="50"/>
        <v>15000</v>
      </c>
      <c r="N44" s="536">
        <f t="shared" si="50"/>
        <v>4500</v>
      </c>
      <c r="O44" s="536">
        <f t="shared" si="50"/>
        <v>40500</v>
      </c>
      <c r="P44" s="536">
        <f t="shared" si="50"/>
        <v>32400</v>
      </c>
      <c r="Q44" s="536">
        <f t="shared" si="50"/>
        <v>36000</v>
      </c>
      <c r="R44" s="536">
        <f t="shared" si="50"/>
        <v>15000</v>
      </c>
      <c r="S44" s="536">
        <f t="shared" si="50"/>
        <v>36000</v>
      </c>
      <c r="T44" s="536">
        <f t="shared" si="50"/>
        <v>12000</v>
      </c>
      <c r="U44" s="536">
        <f t="shared" si="50"/>
        <v>3900</v>
      </c>
      <c r="V44" s="536">
        <f t="shared" si="50"/>
        <v>18000</v>
      </c>
      <c r="W44" s="536">
        <f t="shared" si="50"/>
        <v>3000</v>
      </c>
      <c r="X44" s="536">
        <f t="shared" si="50"/>
        <v>21000</v>
      </c>
      <c r="Y44" s="536">
        <f t="shared" si="50"/>
        <v>36000</v>
      </c>
      <c r="Z44" s="536">
        <f t="shared" si="50"/>
        <v>3000</v>
      </c>
      <c r="AA44" s="536">
        <f t="shared" si="50"/>
        <v>16500</v>
      </c>
      <c r="AB44" s="536">
        <f t="shared" si="50"/>
        <v>268.35483870967744</v>
      </c>
      <c r="AC44" s="536">
        <f t="shared" si="50"/>
        <v>9300</v>
      </c>
      <c r="AD44" s="536">
        <f t="shared" si="50"/>
        <v>0</v>
      </c>
      <c r="AE44" s="536">
        <f t="shared" si="50"/>
        <v>9000</v>
      </c>
      <c r="AF44" s="536">
        <f t="shared" si="50"/>
        <v>0</v>
      </c>
      <c r="AG44" s="536">
        <f t="shared" si="50"/>
        <v>6000</v>
      </c>
      <c r="AH44" s="536">
        <f t="shared" ref="AH44:AS44" si="51">SUM(AH41:AH43)</f>
        <v>6000</v>
      </c>
      <c r="AI44" s="536">
        <f t="shared" si="51"/>
        <v>2400</v>
      </c>
      <c r="AJ44" s="536">
        <f t="shared" si="51"/>
        <v>21600</v>
      </c>
      <c r="AK44" s="536">
        <f t="shared" si="51"/>
        <v>6000</v>
      </c>
      <c r="AL44" s="536">
        <f t="shared" si="51"/>
        <v>6000</v>
      </c>
      <c r="AM44" s="536">
        <f t="shared" si="51"/>
        <v>3000</v>
      </c>
      <c r="AN44" s="536">
        <f t="shared" si="51"/>
        <v>30000</v>
      </c>
      <c r="AO44" s="536">
        <f t="shared" si="51"/>
        <v>6000</v>
      </c>
      <c r="AP44" s="536">
        <f t="shared" si="51"/>
        <v>16500</v>
      </c>
      <c r="AQ44" s="536">
        <f t="shared" si="51"/>
        <v>24000</v>
      </c>
      <c r="AR44" s="536">
        <f t="shared" si="51"/>
        <v>12000</v>
      </c>
      <c r="AS44" s="536">
        <f t="shared" si="51"/>
        <v>9000</v>
      </c>
      <c r="AT44" s="536">
        <f t="shared" ref="AT44:AU44" si="52">SUM(AT37:AT43)</f>
        <v>0</v>
      </c>
      <c r="AU44" s="536">
        <f t="shared" si="52"/>
        <v>0</v>
      </c>
      <c r="AV44" s="536">
        <f t="shared" ref="AV44:BE44" si="53">SUM(AV41:AV43)</f>
        <v>2100</v>
      </c>
      <c r="AW44" s="536">
        <f t="shared" si="53"/>
        <v>10500</v>
      </c>
      <c r="AX44" s="536">
        <f t="shared" si="53"/>
        <v>6000</v>
      </c>
      <c r="AY44" s="536">
        <f t="shared" si="53"/>
        <v>1108.8321290322497</v>
      </c>
      <c r="AZ44" s="536">
        <f t="shared" si="53"/>
        <v>3365.7009677419051</v>
      </c>
      <c r="BA44" s="536">
        <f t="shared" si="53"/>
        <v>7499.1077419355097</v>
      </c>
      <c r="BB44" s="536">
        <f t="shared" si="53"/>
        <v>7499.1077419355097</v>
      </c>
      <c r="BC44" s="536">
        <f t="shared" si="53"/>
        <v>10761.290322580644</v>
      </c>
      <c r="BD44" s="536">
        <f t="shared" si="53"/>
        <v>94500</v>
      </c>
      <c r="BE44" s="536">
        <f t="shared" si="53"/>
        <v>27000</v>
      </c>
    </row>
    <row r="45" spans="1:57" s="439" customFormat="1" ht="15" customHeight="1">
      <c r="A45" s="537"/>
      <c r="B45" s="451"/>
      <c r="C45" s="451"/>
      <c r="D45" s="536"/>
      <c r="E45" s="536"/>
      <c r="F45" s="536"/>
      <c r="G45" s="536"/>
      <c r="H45" s="536"/>
      <c r="I45" s="536"/>
      <c r="J45" s="536"/>
      <c r="K45" s="536"/>
      <c r="L45" s="536"/>
      <c r="M45" s="536"/>
      <c r="N45" s="536"/>
      <c r="O45" s="536"/>
      <c r="P45" s="536"/>
      <c r="Q45" s="536"/>
      <c r="R45" s="536"/>
      <c r="S45" s="536"/>
      <c r="T45" s="536"/>
      <c r="U45" s="536"/>
      <c r="V45" s="536"/>
      <c r="W45" s="536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36"/>
      <c r="AI45" s="536"/>
      <c r="AJ45" s="536"/>
      <c r="AK45" s="536"/>
      <c r="AL45" s="536"/>
      <c r="AM45" s="536"/>
      <c r="AN45" s="536"/>
      <c r="AO45" s="536"/>
      <c r="AP45" s="536"/>
      <c r="AQ45" s="536"/>
      <c r="AR45" s="536"/>
      <c r="AS45" s="536"/>
      <c r="AT45" s="536"/>
      <c r="AU45" s="536"/>
      <c r="AV45" s="536"/>
      <c r="AW45" s="536"/>
      <c r="AX45" s="536"/>
      <c r="AY45" s="536"/>
      <c r="AZ45" s="536"/>
      <c r="BA45" s="536"/>
      <c r="BB45" s="536"/>
      <c r="BC45" s="536"/>
      <c r="BD45" s="536"/>
      <c r="BE45" s="536"/>
    </row>
    <row r="46" spans="1:57" s="439" customFormat="1" ht="15" customHeight="1">
      <c r="A46" s="537"/>
      <c r="B46" s="451"/>
      <c r="C46" s="451"/>
      <c r="D46" s="452"/>
      <c r="E46" s="452"/>
      <c r="F46" s="452"/>
      <c r="G46" s="452"/>
      <c r="H46" s="452"/>
      <c r="I46" s="452"/>
      <c r="J46" s="452"/>
      <c r="K46" s="452"/>
      <c r="L46" s="452"/>
      <c r="M46" s="452"/>
      <c r="N46" s="452"/>
      <c r="O46" s="452"/>
      <c r="P46" s="452"/>
      <c r="Q46" s="452"/>
      <c r="R46" s="452"/>
      <c r="S46" s="452"/>
      <c r="T46" s="452"/>
      <c r="U46" s="452"/>
      <c r="V46" s="452"/>
      <c r="W46" s="452"/>
      <c r="X46" s="452"/>
      <c r="Y46" s="452"/>
      <c r="Z46" s="452"/>
      <c r="AA46" s="452"/>
      <c r="AB46" s="452"/>
      <c r="AC46" s="452"/>
      <c r="AD46" s="452"/>
      <c r="AE46" s="452"/>
      <c r="AF46" s="453"/>
      <c r="AG46" s="453"/>
      <c r="AH46" s="452"/>
      <c r="AI46" s="452"/>
      <c r="AJ46" s="452"/>
      <c r="AK46" s="452"/>
      <c r="AL46" s="452"/>
      <c r="AM46" s="452"/>
      <c r="AN46" s="452"/>
      <c r="AO46" s="452"/>
      <c r="AP46" s="452"/>
      <c r="AQ46" s="452"/>
      <c r="AR46" s="452"/>
      <c r="AS46" s="452"/>
      <c r="AT46" s="452"/>
      <c r="AU46" s="452"/>
      <c r="AV46" s="452"/>
      <c r="AW46" s="452"/>
      <c r="AX46" s="452"/>
      <c r="AY46" s="452"/>
      <c r="AZ46" s="452"/>
      <c r="BA46" s="452"/>
      <c r="BB46" s="452"/>
      <c r="BC46" s="452"/>
      <c r="BD46" s="452"/>
      <c r="BE46" s="452"/>
    </row>
    <row r="47" spans="1:57" s="439" customFormat="1" ht="15" customHeight="1">
      <c r="A47" s="537"/>
      <c r="B47" s="451"/>
      <c r="C47" s="451"/>
      <c r="D47" s="536"/>
      <c r="E47" s="536"/>
      <c r="F47" s="536"/>
      <c r="G47" s="536"/>
      <c r="H47" s="536"/>
      <c r="I47" s="536"/>
      <c r="J47" s="536"/>
      <c r="K47" s="536"/>
      <c r="L47" s="536"/>
      <c r="M47" s="536"/>
      <c r="N47" s="536"/>
      <c r="O47" s="536"/>
      <c r="P47" s="536"/>
      <c r="Q47" s="536"/>
      <c r="R47" s="536"/>
      <c r="S47" s="536"/>
      <c r="T47" s="536"/>
      <c r="U47" s="536"/>
      <c r="V47" s="536"/>
      <c r="W47" s="536"/>
      <c r="X47" s="536"/>
      <c r="Y47" s="536"/>
      <c r="Z47" s="536"/>
      <c r="AA47" s="536"/>
      <c r="AB47" s="536"/>
      <c r="AC47" s="536"/>
      <c r="AD47" s="536"/>
      <c r="AE47" s="536"/>
      <c r="AF47" s="536"/>
      <c r="AG47" s="536"/>
      <c r="AH47" s="536"/>
      <c r="AI47" s="536"/>
      <c r="AJ47" s="536"/>
      <c r="AK47" s="536"/>
      <c r="AL47" s="536"/>
      <c r="AM47" s="536"/>
      <c r="AN47" s="536"/>
      <c r="AO47" s="536"/>
      <c r="AP47" s="536"/>
      <c r="AQ47" s="536"/>
      <c r="AR47" s="536"/>
      <c r="AS47" s="536"/>
      <c r="AT47" s="536"/>
      <c r="AU47" s="536"/>
      <c r="AV47" s="536"/>
      <c r="AW47" s="536"/>
      <c r="AX47" s="536"/>
      <c r="AY47" s="536"/>
      <c r="AZ47" s="536"/>
      <c r="BA47" s="536"/>
      <c r="BB47" s="536"/>
      <c r="BC47" s="536"/>
      <c r="BD47" s="536"/>
      <c r="BE47" s="536"/>
    </row>
    <row r="48" spans="1:57" s="369" customFormat="1" ht="15" customHeight="1" thickBot="1">
      <c r="A48" s="537"/>
      <c r="B48" s="457"/>
      <c r="C48" s="457"/>
      <c r="D48" s="457"/>
      <c r="E48" s="457"/>
      <c r="F48" s="457"/>
      <c r="G48" s="457"/>
      <c r="H48" s="457"/>
      <c r="I48" s="457"/>
      <c r="J48" s="457"/>
      <c r="K48" s="457"/>
      <c r="L48" s="457"/>
      <c r="M48" s="457"/>
      <c r="N48" s="457"/>
      <c r="O48" s="457"/>
      <c r="P48" s="457"/>
      <c r="Q48" s="457"/>
      <c r="R48" s="457"/>
      <c r="S48" s="457"/>
      <c r="T48" s="457"/>
      <c r="U48" s="457"/>
      <c r="V48" s="457"/>
      <c r="W48" s="457"/>
      <c r="X48" s="457"/>
      <c r="Y48" s="457"/>
      <c r="Z48" s="457"/>
      <c r="AA48" s="457"/>
      <c r="AB48" s="457"/>
      <c r="AC48" s="457"/>
      <c r="AD48" s="457"/>
      <c r="AE48" s="457"/>
      <c r="AF48" s="457"/>
      <c r="AG48" s="457"/>
      <c r="AH48" s="470"/>
      <c r="AI48" s="470"/>
      <c r="AJ48" s="470"/>
      <c r="AK48" s="470"/>
      <c r="AL48" s="470"/>
      <c r="AM48" s="470"/>
      <c r="AN48" s="470"/>
      <c r="AO48" s="470"/>
      <c r="AP48" s="470"/>
      <c r="AQ48" s="470"/>
      <c r="AR48" s="470"/>
      <c r="AS48" s="470"/>
      <c r="AT48" s="470"/>
      <c r="AU48" s="470"/>
      <c r="AV48" s="457"/>
      <c r="AW48" s="457"/>
      <c r="AX48" s="457"/>
      <c r="AY48" s="457"/>
      <c r="AZ48" s="457"/>
      <c r="BA48" s="457"/>
      <c r="BB48" s="457"/>
      <c r="BC48" s="457"/>
      <c r="BD48" s="457"/>
      <c r="BE48" s="457"/>
    </row>
    <row r="49" spans="1:161" s="369" customFormat="1" ht="15" customHeight="1" thickTop="1">
      <c r="A49" s="691"/>
      <c r="B49" s="458" t="s">
        <v>18</v>
      </c>
      <c r="C49" s="459"/>
      <c r="D49" s="460">
        <f>SUM(D44,D39,D30,D21,D12)</f>
        <v>6383464.4614193533</v>
      </c>
      <c r="E49" s="460">
        <f t="shared" ref="E49:BE49" si="54">SUM(E44,E39,E30,E21,E12)</f>
        <v>31990.603870967749</v>
      </c>
      <c r="F49" s="460">
        <f t="shared" si="54"/>
        <v>34400</v>
      </c>
      <c r="G49" s="460">
        <f t="shared" si="54"/>
        <v>89798.064516129059</v>
      </c>
      <c r="H49" s="460">
        <f t="shared" si="54"/>
        <v>21600</v>
      </c>
      <c r="I49" s="460">
        <f t="shared" si="54"/>
        <v>3900</v>
      </c>
      <c r="J49" s="460">
        <f t="shared" si="54"/>
        <v>18112.896774193465</v>
      </c>
      <c r="K49" s="460">
        <f t="shared" si="54"/>
        <v>20198.264516129013</v>
      </c>
      <c r="L49" s="460">
        <f t="shared" si="54"/>
        <v>139000</v>
      </c>
      <c r="M49" s="460">
        <f t="shared" si="54"/>
        <v>126000</v>
      </c>
      <c r="N49" s="460">
        <f t="shared" si="54"/>
        <v>53200</v>
      </c>
      <c r="O49" s="460">
        <f t="shared" si="54"/>
        <v>410138.21819354832</v>
      </c>
      <c r="P49" s="460">
        <f t="shared" si="54"/>
        <v>424800</v>
      </c>
      <c r="Q49" s="460">
        <f t="shared" si="54"/>
        <v>583000</v>
      </c>
      <c r="R49" s="460">
        <f t="shared" si="54"/>
        <v>150000</v>
      </c>
      <c r="S49" s="460">
        <f t="shared" si="54"/>
        <v>223500</v>
      </c>
      <c r="T49" s="460">
        <f t="shared" si="54"/>
        <v>151000</v>
      </c>
      <c r="U49" s="460">
        <f t="shared" si="54"/>
        <v>34200</v>
      </c>
      <c r="V49" s="460">
        <f t="shared" si="54"/>
        <v>187500</v>
      </c>
      <c r="W49" s="460">
        <f t="shared" ref="W49" si="55">SUM(W44,W39,W30,W21,W12)</f>
        <v>28000</v>
      </c>
      <c r="X49" s="460">
        <f t="shared" si="54"/>
        <v>88000</v>
      </c>
      <c r="Y49" s="460">
        <f t="shared" ref="Y49" si="56">SUM(Y44,Y39,Y30,Y21,Y12)</f>
        <v>126000</v>
      </c>
      <c r="Z49" s="460">
        <f t="shared" si="54"/>
        <v>26000</v>
      </c>
      <c r="AA49" s="460">
        <f t="shared" si="54"/>
        <v>153000</v>
      </c>
      <c r="AB49" s="460">
        <f t="shared" si="54"/>
        <v>2683.5483870967746</v>
      </c>
      <c r="AC49" s="460">
        <f t="shared" si="54"/>
        <v>89800</v>
      </c>
      <c r="AD49" s="460">
        <f t="shared" si="54"/>
        <v>29900</v>
      </c>
      <c r="AE49" s="460">
        <f t="shared" si="54"/>
        <v>66000</v>
      </c>
      <c r="AF49" s="460">
        <f t="shared" si="54"/>
        <v>204000</v>
      </c>
      <c r="AG49" s="460">
        <f t="shared" si="54"/>
        <v>55000</v>
      </c>
      <c r="AH49" s="460">
        <f t="shared" si="54"/>
        <v>55500</v>
      </c>
      <c r="AI49" s="460">
        <f t="shared" si="54"/>
        <v>20800</v>
      </c>
      <c r="AJ49" s="460">
        <f t="shared" si="54"/>
        <v>199199.40774193546</v>
      </c>
      <c r="AK49" s="460">
        <f t="shared" si="54"/>
        <v>46000</v>
      </c>
      <c r="AL49" s="460">
        <f t="shared" si="54"/>
        <v>60000</v>
      </c>
      <c r="AM49" s="460">
        <f t="shared" si="54"/>
        <v>26000</v>
      </c>
      <c r="AN49" s="460">
        <f t="shared" si="54"/>
        <v>303000</v>
      </c>
      <c r="AO49" s="460">
        <f t="shared" si="54"/>
        <v>60000</v>
      </c>
      <c r="AP49" s="460">
        <f t="shared" si="54"/>
        <v>148500</v>
      </c>
      <c r="AQ49" s="460">
        <f t="shared" si="54"/>
        <v>223000.17129032256</v>
      </c>
      <c r="AR49" s="460">
        <f t="shared" si="54"/>
        <v>192000</v>
      </c>
      <c r="AS49" s="460">
        <f t="shared" si="54"/>
        <v>97500</v>
      </c>
      <c r="AT49" s="460">
        <f t="shared" si="54"/>
        <v>0</v>
      </c>
      <c r="AU49" s="460">
        <f t="shared" si="54"/>
        <v>0</v>
      </c>
      <c r="AV49" s="460">
        <f t="shared" si="54"/>
        <v>21000</v>
      </c>
      <c r="AW49" s="460">
        <f t="shared" si="54"/>
        <v>42000</v>
      </c>
      <c r="AX49" s="460">
        <f t="shared" si="54"/>
        <v>60000</v>
      </c>
      <c r="AY49" s="460">
        <f t="shared" si="54"/>
        <v>11088.321290322496</v>
      </c>
      <c r="AZ49" s="460">
        <f t="shared" si="54"/>
        <v>23559.906774193336</v>
      </c>
      <c r="BA49" s="460">
        <f t="shared" si="54"/>
        <v>74991.077419355075</v>
      </c>
      <c r="BB49" s="460">
        <f t="shared" si="54"/>
        <v>74991.077419355075</v>
      </c>
      <c r="BC49" s="460">
        <f t="shared" si="54"/>
        <v>107612.90322580645</v>
      </c>
      <c r="BD49" s="460">
        <f t="shared" si="54"/>
        <v>660000</v>
      </c>
      <c r="BE49" s="460">
        <f t="shared" si="54"/>
        <v>306000</v>
      </c>
    </row>
    <row r="50" spans="1:161" s="369" customFormat="1" ht="15" customHeight="1" thickBot="1">
      <c r="A50" s="461"/>
      <c r="B50" s="462" t="s">
        <v>19</v>
      </c>
      <c r="C50" s="463"/>
      <c r="D50" s="464">
        <f>SUM(D41:D43,D32:D38,D23:D29,D14:D20,D6:D11)</f>
        <v>6383464.4614193551</v>
      </c>
      <c r="E50" s="464">
        <f t="shared" ref="E50:BE50" si="57">SUM(E41:E43,E32:E38,E23:E29,E14:E20,E6:E11)</f>
        <v>31990.603870967738</v>
      </c>
      <c r="F50" s="464">
        <f t="shared" si="57"/>
        <v>34400</v>
      </c>
      <c r="G50" s="464">
        <f t="shared" si="57"/>
        <v>89798.064516129074</v>
      </c>
      <c r="H50" s="464">
        <f t="shared" si="57"/>
        <v>21600</v>
      </c>
      <c r="I50" s="464">
        <f t="shared" si="57"/>
        <v>3900</v>
      </c>
      <c r="J50" s="464">
        <f t="shared" si="57"/>
        <v>18112.896774193472</v>
      </c>
      <c r="K50" s="464">
        <f t="shared" si="57"/>
        <v>20198.264516128995</v>
      </c>
      <c r="L50" s="464">
        <f t="shared" si="57"/>
        <v>139000</v>
      </c>
      <c r="M50" s="464">
        <f t="shared" si="57"/>
        <v>126000</v>
      </c>
      <c r="N50" s="464">
        <f t="shared" si="57"/>
        <v>53200</v>
      </c>
      <c r="O50" s="464">
        <f t="shared" si="57"/>
        <v>410138.21819354827</v>
      </c>
      <c r="P50" s="464">
        <f t="shared" si="57"/>
        <v>424800</v>
      </c>
      <c r="Q50" s="464">
        <f t="shared" si="57"/>
        <v>583000</v>
      </c>
      <c r="R50" s="464">
        <f t="shared" si="57"/>
        <v>150000</v>
      </c>
      <c r="S50" s="464">
        <f t="shared" si="57"/>
        <v>223500</v>
      </c>
      <c r="T50" s="464">
        <f t="shared" si="57"/>
        <v>151000</v>
      </c>
      <c r="U50" s="464">
        <f t="shared" si="57"/>
        <v>34200</v>
      </c>
      <c r="V50" s="464">
        <f t="shared" si="57"/>
        <v>187500</v>
      </c>
      <c r="W50" s="464">
        <f t="shared" ref="W50" si="58">SUM(W41:W43,W32:W38,W23:W29,W14:W20,W6:W11)</f>
        <v>28000</v>
      </c>
      <c r="X50" s="464">
        <f t="shared" si="57"/>
        <v>88000</v>
      </c>
      <c r="Y50" s="464">
        <f t="shared" ref="Y50" si="59">SUM(Y41:Y43,Y32:Y38,Y23:Y29,Y14:Y20,Y6:Y11)</f>
        <v>126000</v>
      </c>
      <c r="Z50" s="464">
        <f t="shared" si="57"/>
        <v>26000</v>
      </c>
      <c r="AA50" s="464">
        <f t="shared" si="57"/>
        <v>153000</v>
      </c>
      <c r="AB50" s="464">
        <f t="shared" si="57"/>
        <v>2683.5483870967751</v>
      </c>
      <c r="AC50" s="464">
        <f t="shared" si="57"/>
        <v>89800</v>
      </c>
      <c r="AD50" s="464">
        <f t="shared" si="57"/>
        <v>29900</v>
      </c>
      <c r="AE50" s="464">
        <f t="shared" si="57"/>
        <v>66000</v>
      </c>
      <c r="AF50" s="464">
        <f t="shared" si="57"/>
        <v>204000</v>
      </c>
      <c r="AG50" s="464">
        <f t="shared" si="57"/>
        <v>55000</v>
      </c>
      <c r="AH50" s="464">
        <f t="shared" si="57"/>
        <v>55500</v>
      </c>
      <c r="AI50" s="464">
        <f t="shared" si="57"/>
        <v>20800</v>
      </c>
      <c r="AJ50" s="464">
        <f t="shared" si="57"/>
        <v>199199.40774193549</v>
      </c>
      <c r="AK50" s="464">
        <f t="shared" si="57"/>
        <v>46000</v>
      </c>
      <c r="AL50" s="464">
        <f t="shared" si="57"/>
        <v>60000</v>
      </c>
      <c r="AM50" s="464">
        <f t="shared" si="57"/>
        <v>26000</v>
      </c>
      <c r="AN50" s="464">
        <f t="shared" si="57"/>
        <v>303000</v>
      </c>
      <c r="AO50" s="464">
        <f t="shared" si="57"/>
        <v>60000</v>
      </c>
      <c r="AP50" s="464">
        <f t="shared" si="57"/>
        <v>148500</v>
      </c>
      <c r="AQ50" s="464">
        <f t="shared" si="57"/>
        <v>223000.17129032259</v>
      </c>
      <c r="AR50" s="464">
        <f t="shared" si="57"/>
        <v>192000</v>
      </c>
      <c r="AS50" s="464">
        <f t="shared" si="57"/>
        <v>97500</v>
      </c>
      <c r="AT50" s="464">
        <f t="shared" si="57"/>
        <v>0</v>
      </c>
      <c r="AU50" s="464">
        <f t="shared" si="57"/>
        <v>0</v>
      </c>
      <c r="AV50" s="464">
        <f t="shared" si="57"/>
        <v>21000</v>
      </c>
      <c r="AW50" s="464">
        <f t="shared" si="57"/>
        <v>42000</v>
      </c>
      <c r="AX50" s="464">
        <f t="shared" si="57"/>
        <v>60000</v>
      </c>
      <c r="AY50" s="464">
        <f t="shared" si="57"/>
        <v>11088.321290322494</v>
      </c>
      <c r="AZ50" s="464">
        <f t="shared" si="57"/>
        <v>23559.906774193332</v>
      </c>
      <c r="BA50" s="464">
        <f t="shared" si="57"/>
        <v>74991.077419355119</v>
      </c>
      <c r="BB50" s="464">
        <f t="shared" si="57"/>
        <v>74991.077419355119</v>
      </c>
      <c r="BC50" s="464">
        <f t="shared" si="57"/>
        <v>107612.9032258064</v>
      </c>
      <c r="BD50" s="464">
        <f t="shared" si="57"/>
        <v>660000</v>
      </c>
      <c r="BE50" s="464">
        <f t="shared" si="57"/>
        <v>306000</v>
      </c>
    </row>
    <row r="51" spans="1:161" s="370" customFormat="1" ht="16.5" thickTop="1">
      <c r="BX51" s="476"/>
      <c r="BY51" s="476"/>
      <c r="BZ51" s="476"/>
      <c r="CA51" s="476"/>
      <c r="CB51" s="476"/>
      <c r="CC51" s="476"/>
      <c r="CD51" s="476"/>
      <c r="CE51" s="476"/>
      <c r="CF51" s="476"/>
      <c r="CG51" s="476"/>
      <c r="CH51" s="476"/>
      <c r="CI51" s="476"/>
      <c r="CJ51" s="476"/>
      <c r="CK51" s="476"/>
      <c r="CL51" s="476"/>
      <c r="CM51" s="476"/>
      <c r="CN51" s="476"/>
      <c r="CO51" s="476"/>
      <c r="CP51" s="476"/>
      <c r="CQ51" s="476"/>
      <c r="CR51" s="476"/>
      <c r="CS51" s="476"/>
      <c r="CT51" s="476"/>
      <c r="CU51" s="476"/>
      <c r="CV51" s="476"/>
      <c r="CW51" s="476"/>
      <c r="CX51" s="476"/>
      <c r="CY51" s="476"/>
      <c r="CZ51" s="476"/>
      <c r="DA51" s="476"/>
      <c r="DB51" s="476"/>
      <c r="DC51" s="476"/>
      <c r="DD51" s="476"/>
      <c r="DE51" s="476"/>
      <c r="DF51" s="476"/>
      <c r="DG51" s="476"/>
      <c r="DH51" s="476"/>
      <c r="DI51" s="476"/>
      <c r="DJ51" s="476"/>
      <c r="DK51" s="476"/>
      <c r="DL51" s="476"/>
      <c r="DM51" s="476"/>
      <c r="DN51" s="476"/>
      <c r="DO51" s="476"/>
      <c r="DP51" s="476"/>
      <c r="DQ51" s="476"/>
      <c r="DR51" s="476"/>
      <c r="DS51" s="476"/>
      <c r="DT51" s="476"/>
      <c r="DU51" s="476"/>
      <c r="DV51" s="476"/>
      <c r="DW51" s="476"/>
      <c r="DX51" s="476"/>
      <c r="DY51" s="476"/>
      <c r="DZ51" s="476"/>
      <c r="EA51" s="476"/>
      <c r="EB51" s="476"/>
      <c r="EC51" s="476"/>
      <c r="ED51" s="476"/>
      <c r="EE51" s="476"/>
      <c r="EF51" s="476"/>
      <c r="EG51" s="476"/>
      <c r="EH51" s="476"/>
      <c r="EI51" s="476"/>
      <c r="EJ51" s="476"/>
      <c r="EK51" s="476"/>
      <c r="EL51" s="476"/>
      <c r="EM51" s="476"/>
      <c r="EN51" s="476"/>
      <c r="EO51" s="476"/>
      <c r="EP51" s="476"/>
      <c r="EQ51" s="476"/>
      <c r="ER51" s="476"/>
      <c r="ES51" s="476"/>
      <c r="ET51" s="476"/>
      <c r="EU51" s="476"/>
      <c r="EV51" s="476"/>
      <c r="EW51" s="476"/>
      <c r="EX51" s="476"/>
      <c r="EY51" s="476"/>
      <c r="EZ51" s="476"/>
      <c r="FA51" s="476"/>
      <c r="FB51" s="476"/>
      <c r="FC51" s="476"/>
      <c r="FD51" s="476"/>
      <c r="FE51" s="476"/>
    </row>
    <row r="52" spans="1:161" s="370" customFormat="1">
      <c r="BX52" s="476"/>
      <c r="BY52" s="476"/>
      <c r="BZ52" s="476"/>
      <c r="CA52" s="476"/>
      <c r="CB52" s="476"/>
      <c r="CC52" s="476"/>
      <c r="CD52" s="476"/>
      <c r="CE52" s="476"/>
      <c r="CF52" s="476"/>
      <c r="CG52" s="476"/>
      <c r="CH52" s="476"/>
      <c r="CI52" s="476"/>
      <c r="CJ52" s="476"/>
      <c r="CK52" s="476"/>
      <c r="CL52" s="476"/>
      <c r="CM52" s="476"/>
      <c r="CN52" s="476"/>
      <c r="CO52" s="476"/>
      <c r="CP52" s="476"/>
      <c r="CQ52" s="476"/>
      <c r="CR52" s="476"/>
      <c r="CS52" s="476"/>
      <c r="CT52" s="476"/>
      <c r="CU52" s="476"/>
      <c r="CV52" s="476"/>
      <c r="CW52" s="476"/>
      <c r="CX52" s="476"/>
      <c r="CY52" s="476"/>
      <c r="CZ52" s="476"/>
      <c r="DA52" s="476"/>
      <c r="DB52" s="476"/>
      <c r="DC52" s="476"/>
      <c r="DD52" s="476"/>
      <c r="DE52" s="476"/>
      <c r="DF52" s="476"/>
      <c r="DG52" s="476"/>
      <c r="DH52" s="476"/>
      <c r="DI52" s="476"/>
      <c r="DJ52" s="476"/>
      <c r="DK52" s="476"/>
      <c r="DL52" s="476"/>
      <c r="DM52" s="476"/>
      <c r="DN52" s="476"/>
      <c r="DO52" s="476"/>
      <c r="DP52" s="476"/>
      <c r="DQ52" s="476"/>
      <c r="DR52" s="476"/>
      <c r="DS52" s="476"/>
      <c r="DT52" s="476"/>
      <c r="DU52" s="476"/>
      <c r="DV52" s="476"/>
      <c r="DW52" s="476"/>
      <c r="DX52" s="476"/>
      <c r="DY52" s="476"/>
      <c r="DZ52" s="476"/>
      <c r="EA52" s="476"/>
      <c r="EB52" s="476"/>
      <c r="EC52" s="476"/>
      <c r="ED52" s="476"/>
      <c r="EE52" s="476"/>
      <c r="EF52" s="476"/>
      <c r="EG52" s="476"/>
      <c r="EH52" s="476"/>
      <c r="EI52" s="476"/>
      <c r="EJ52" s="476"/>
      <c r="EK52" s="476"/>
      <c r="EL52" s="476"/>
      <c r="EM52" s="476"/>
      <c r="EN52" s="476"/>
      <c r="EO52" s="476"/>
      <c r="EP52" s="476"/>
      <c r="EQ52" s="476"/>
      <c r="ER52" s="476"/>
      <c r="ES52" s="476"/>
      <c r="ET52" s="476"/>
      <c r="EU52" s="476"/>
      <c r="EV52" s="476"/>
      <c r="EW52" s="476"/>
      <c r="EX52" s="476"/>
      <c r="EY52" s="476"/>
      <c r="EZ52" s="476"/>
      <c r="FA52" s="476"/>
      <c r="FB52" s="476"/>
      <c r="FC52" s="476"/>
      <c r="FD52" s="476"/>
      <c r="FE52" s="476"/>
    </row>
    <row r="53" spans="1:161" s="370" customFormat="1">
      <c r="BX53" s="476"/>
      <c r="BY53" s="476"/>
      <c r="BZ53" s="476"/>
      <c r="CA53" s="476"/>
      <c r="CB53" s="476"/>
      <c r="CC53" s="476"/>
      <c r="CD53" s="476"/>
      <c r="CE53" s="476"/>
      <c r="CF53" s="476"/>
      <c r="CG53" s="476"/>
      <c r="CH53" s="476"/>
      <c r="CI53" s="476"/>
      <c r="CJ53" s="476"/>
      <c r="CK53" s="476"/>
      <c r="CL53" s="476"/>
      <c r="CM53" s="476"/>
      <c r="CN53" s="476"/>
      <c r="CO53" s="476"/>
      <c r="CP53" s="476"/>
      <c r="CQ53" s="476"/>
      <c r="CR53" s="476"/>
      <c r="CS53" s="476"/>
      <c r="CT53" s="476"/>
      <c r="CU53" s="476"/>
      <c r="CV53" s="476"/>
      <c r="CW53" s="476"/>
      <c r="CX53" s="476"/>
      <c r="CY53" s="476"/>
      <c r="CZ53" s="476"/>
      <c r="DA53" s="476"/>
      <c r="DB53" s="476"/>
      <c r="DC53" s="476"/>
      <c r="DD53" s="476"/>
      <c r="DE53" s="476"/>
      <c r="DF53" s="476"/>
      <c r="DG53" s="476"/>
      <c r="DH53" s="476"/>
      <c r="DI53" s="476"/>
      <c r="DJ53" s="476"/>
      <c r="DK53" s="476"/>
      <c r="DL53" s="476"/>
      <c r="DM53" s="476"/>
      <c r="DN53" s="476"/>
      <c r="DO53" s="476"/>
      <c r="DP53" s="476"/>
      <c r="DQ53" s="476"/>
      <c r="DR53" s="476"/>
      <c r="DS53" s="476"/>
      <c r="DT53" s="476"/>
      <c r="DU53" s="476"/>
      <c r="DV53" s="476"/>
      <c r="DW53" s="476"/>
      <c r="DX53" s="476"/>
      <c r="DY53" s="476"/>
      <c r="DZ53" s="476"/>
      <c r="EA53" s="476"/>
      <c r="EB53" s="476"/>
      <c r="EC53" s="476"/>
      <c r="ED53" s="476"/>
      <c r="EE53" s="476"/>
      <c r="EF53" s="476"/>
      <c r="EG53" s="476"/>
      <c r="EH53" s="476"/>
      <c r="EI53" s="476"/>
      <c r="EJ53" s="476"/>
      <c r="EK53" s="476"/>
      <c r="EL53" s="476"/>
      <c r="EM53" s="476"/>
      <c r="EN53" s="476"/>
      <c r="EO53" s="476"/>
      <c r="EP53" s="476"/>
      <c r="EQ53" s="476"/>
      <c r="ER53" s="476"/>
      <c r="ES53" s="476"/>
      <c r="ET53" s="476"/>
      <c r="EU53" s="476"/>
      <c r="EV53" s="476"/>
      <c r="EW53" s="476"/>
      <c r="EX53" s="476"/>
      <c r="EY53" s="476"/>
      <c r="EZ53" s="476"/>
      <c r="FA53" s="476"/>
      <c r="FB53" s="476"/>
      <c r="FC53" s="476"/>
      <c r="FD53" s="476"/>
      <c r="FE53" s="476"/>
    </row>
    <row r="54" spans="1:161" s="370" customFormat="1" ht="26.25">
      <c r="C54" s="874"/>
      <c r="D54" s="912"/>
      <c r="E54" s="912"/>
      <c r="BX54" s="476"/>
      <c r="BY54" s="476"/>
      <c r="BZ54" s="476"/>
      <c r="CA54" s="476"/>
      <c r="CB54" s="476"/>
      <c r="CC54" s="476"/>
      <c r="CD54" s="476"/>
      <c r="CE54" s="476"/>
      <c r="CF54" s="476"/>
      <c r="CG54" s="476"/>
      <c r="CH54" s="476"/>
      <c r="CI54" s="476"/>
      <c r="CJ54" s="476"/>
      <c r="CK54" s="476"/>
      <c r="CL54" s="476"/>
      <c r="CM54" s="476"/>
      <c r="CN54" s="476"/>
      <c r="CO54" s="476"/>
      <c r="CP54" s="476"/>
      <c r="CQ54" s="476"/>
      <c r="CR54" s="476"/>
      <c r="CS54" s="476"/>
      <c r="CT54" s="476"/>
      <c r="CU54" s="476"/>
      <c r="CV54" s="476"/>
      <c r="CW54" s="476"/>
      <c r="CX54" s="476"/>
      <c r="CY54" s="476"/>
      <c r="CZ54" s="476"/>
      <c r="DA54" s="476"/>
      <c r="DB54" s="476"/>
      <c r="DC54" s="476"/>
      <c r="DD54" s="476"/>
      <c r="DE54" s="476"/>
      <c r="DF54" s="476"/>
      <c r="DG54" s="476"/>
      <c r="DH54" s="476"/>
      <c r="DI54" s="476"/>
      <c r="DJ54" s="476"/>
      <c r="DK54" s="476"/>
      <c r="DL54" s="476"/>
      <c r="DM54" s="476"/>
      <c r="DN54" s="476"/>
      <c r="DO54" s="476"/>
      <c r="DP54" s="476"/>
      <c r="DQ54" s="476"/>
      <c r="DR54" s="476"/>
      <c r="DS54" s="476"/>
      <c r="DT54" s="476"/>
      <c r="DU54" s="476"/>
      <c r="DV54" s="476"/>
      <c r="DW54" s="476"/>
      <c r="DX54" s="476"/>
      <c r="DY54" s="476"/>
      <c r="DZ54" s="476"/>
      <c r="EA54" s="476"/>
      <c r="EB54" s="476"/>
      <c r="EC54" s="476"/>
      <c r="ED54" s="476"/>
      <c r="EE54" s="476"/>
      <c r="EF54" s="476"/>
      <c r="EG54" s="476"/>
      <c r="EH54" s="476"/>
      <c r="EI54" s="476"/>
      <c r="EJ54" s="476"/>
      <c r="EK54" s="476"/>
      <c r="EL54" s="476"/>
      <c r="EM54" s="476"/>
      <c r="EN54" s="476"/>
      <c r="EO54" s="476"/>
      <c r="EP54" s="476"/>
      <c r="EQ54" s="476"/>
      <c r="ER54" s="476"/>
      <c r="ES54" s="476"/>
      <c r="ET54" s="476"/>
      <c r="EU54" s="476"/>
      <c r="EV54" s="476"/>
      <c r="EW54" s="476"/>
      <c r="EX54" s="476"/>
      <c r="EY54" s="476"/>
      <c r="EZ54" s="476"/>
      <c r="FA54" s="476"/>
      <c r="FB54" s="476"/>
      <c r="FC54" s="476"/>
      <c r="FD54" s="476"/>
      <c r="FE54" s="476"/>
    </row>
    <row r="55" spans="1:161" s="438" customFormat="1" ht="25.5">
      <c r="C55" s="875"/>
      <c r="D55" s="911"/>
      <c r="E55" s="911"/>
    </row>
    <row r="56" spans="1:161" s="438" customFormat="1" ht="25.5">
      <c r="D56" s="876"/>
      <c r="E56" s="876"/>
    </row>
    <row r="57" spans="1:161" s="369" customFormat="1" ht="25.5">
      <c r="A57" s="438"/>
      <c r="B57" s="438"/>
      <c r="C57" s="438"/>
      <c r="D57" s="911"/>
      <c r="E57" s="911"/>
      <c r="F57" s="438"/>
      <c r="G57" s="438"/>
      <c r="H57" s="438"/>
      <c r="I57" s="438"/>
      <c r="J57" s="438"/>
      <c r="K57" s="438"/>
      <c r="L57" s="438"/>
      <c r="M57" s="438"/>
      <c r="N57" s="438"/>
      <c r="O57" s="438"/>
      <c r="P57" s="438"/>
      <c r="Q57" s="438"/>
      <c r="R57" s="438"/>
      <c r="S57" s="438"/>
      <c r="T57" s="438"/>
      <c r="U57" s="438"/>
      <c r="V57" s="438"/>
      <c r="W57" s="438"/>
      <c r="X57" s="438"/>
      <c r="Y57" s="438"/>
      <c r="Z57" s="438"/>
      <c r="AA57" s="438"/>
      <c r="AB57" s="438"/>
      <c r="AC57" s="438"/>
      <c r="AD57" s="438"/>
      <c r="AE57" s="438"/>
      <c r="AF57" s="438"/>
      <c r="AG57" s="438"/>
      <c r="AH57" s="438"/>
      <c r="AI57" s="438"/>
      <c r="AJ57" s="438"/>
      <c r="AK57" s="438"/>
      <c r="AL57" s="438"/>
      <c r="AM57" s="438"/>
      <c r="AN57" s="438"/>
      <c r="AO57" s="438"/>
      <c r="AP57" s="438"/>
      <c r="AQ57" s="438"/>
      <c r="AR57" s="438"/>
      <c r="AS57" s="438"/>
      <c r="AT57" s="438"/>
      <c r="AU57" s="438"/>
      <c r="AV57" s="438"/>
      <c r="AW57" s="438"/>
      <c r="AX57" s="438"/>
      <c r="AY57" s="438"/>
      <c r="AZ57" s="438"/>
      <c r="BA57" s="438"/>
      <c r="BB57" s="438"/>
      <c r="BC57" s="438"/>
      <c r="BD57" s="438"/>
      <c r="BE57" s="438"/>
      <c r="BF57" s="438"/>
      <c r="BG57" s="438"/>
      <c r="BH57" s="438"/>
      <c r="BI57" s="438"/>
      <c r="BJ57" s="438"/>
      <c r="BK57" s="438"/>
      <c r="BL57" s="438"/>
      <c r="BM57" s="438"/>
      <c r="BN57" s="438"/>
      <c r="BO57" s="438"/>
      <c r="BP57" s="438"/>
      <c r="BQ57" s="438"/>
      <c r="BR57" s="438"/>
      <c r="BS57" s="438"/>
      <c r="BT57" s="438"/>
      <c r="BU57" s="438"/>
    </row>
    <row r="58" spans="1:161" s="369" customFormat="1" ht="15">
      <c r="A58" s="438"/>
      <c r="B58" s="438"/>
      <c r="C58" s="438"/>
      <c r="D58" s="438"/>
      <c r="E58" s="438"/>
      <c r="F58" s="438"/>
      <c r="G58" s="438"/>
      <c r="H58" s="438"/>
      <c r="I58" s="438"/>
      <c r="J58" s="438"/>
      <c r="K58" s="438"/>
      <c r="L58" s="438"/>
      <c r="M58" s="438"/>
      <c r="N58" s="438"/>
      <c r="O58" s="438"/>
      <c r="P58" s="438"/>
      <c r="Q58" s="438"/>
      <c r="R58" s="438"/>
      <c r="S58" s="438"/>
      <c r="T58" s="438"/>
      <c r="U58" s="438"/>
      <c r="V58" s="438"/>
      <c r="W58" s="438"/>
      <c r="X58" s="438"/>
      <c r="Y58" s="438"/>
      <c r="Z58" s="438"/>
      <c r="AA58" s="438"/>
      <c r="AB58" s="438"/>
      <c r="AC58" s="438"/>
      <c r="AD58" s="438"/>
      <c r="AE58" s="438"/>
      <c r="AF58" s="438"/>
      <c r="AG58" s="438"/>
      <c r="AH58" s="438"/>
      <c r="AI58" s="438"/>
      <c r="AJ58" s="438"/>
      <c r="AK58" s="438"/>
      <c r="AL58" s="438"/>
      <c r="AM58" s="438"/>
      <c r="AN58" s="438"/>
      <c r="AO58" s="438"/>
      <c r="AP58" s="438"/>
      <c r="AQ58" s="438"/>
      <c r="AR58" s="438"/>
      <c r="AS58" s="438"/>
      <c r="AT58" s="438"/>
      <c r="AU58" s="438"/>
      <c r="AV58" s="438"/>
      <c r="AW58" s="438"/>
      <c r="AX58" s="438"/>
      <c r="AY58" s="438"/>
      <c r="AZ58" s="438"/>
      <c r="BA58" s="438"/>
      <c r="BB58" s="438"/>
      <c r="BC58" s="438"/>
      <c r="BD58" s="438"/>
      <c r="BE58" s="438"/>
      <c r="BF58" s="438"/>
      <c r="BG58" s="438"/>
      <c r="BH58" s="438"/>
      <c r="BI58" s="438"/>
      <c r="BJ58" s="438"/>
      <c r="BK58" s="438"/>
      <c r="BL58" s="438"/>
      <c r="BM58" s="438"/>
      <c r="BN58" s="438"/>
      <c r="BO58" s="438"/>
      <c r="BP58" s="438"/>
      <c r="BQ58" s="438"/>
      <c r="BR58" s="438"/>
      <c r="BS58" s="438"/>
      <c r="BT58" s="438"/>
      <c r="BU58" s="438"/>
    </row>
    <row r="59" spans="1:161" ht="18.75" customHeight="1">
      <c r="A59"/>
      <c r="B59"/>
      <c r="C59"/>
      <c r="D59"/>
      <c r="E59"/>
      <c r="F59"/>
      <c r="G59" s="438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D59"/>
    </row>
    <row r="60" spans="1:161" ht="18.75" customHeight="1">
      <c r="A60"/>
      <c r="B60"/>
      <c r="C60"/>
      <c r="D60"/>
      <c r="E60"/>
      <c r="F60"/>
      <c r="G60" s="438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D60"/>
    </row>
    <row r="61" spans="1:161" ht="18.75" customHeight="1">
      <c r="B61" s="465" t="s">
        <v>75</v>
      </c>
      <c r="E61" s="466"/>
      <c r="G61" s="438"/>
      <c r="AT61" s="474"/>
      <c r="AV61" s="369"/>
      <c r="AW61" s="369"/>
      <c r="AX61" s="369"/>
      <c r="AY61" s="369"/>
      <c r="AZ61" s="369"/>
      <c r="BD61" s="369"/>
    </row>
    <row r="62" spans="1:161" ht="18.75" customHeight="1">
      <c r="B62" s="465" t="s">
        <v>75</v>
      </c>
      <c r="E62" s="466"/>
      <c r="G62" s="438"/>
      <c r="AT62" s="474"/>
      <c r="AV62" s="369"/>
      <c r="AW62" s="369"/>
      <c r="AX62" s="369"/>
      <c r="AY62" s="369"/>
      <c r="AZ62" s="369"/>
      <c r="BD62" s="369"/>
    </row>
    <row r="63" spans="1:161" ht="18.75" customHeight="1">
      <c r="B63" s="465" t="s">
        <v>75</v>
      </c>
      <c r="E63" s="466"/>
      <c r="AT63" s="474"/>
      <c r="AV63" s="369"/>
      <c r="AW63" s="369"/>
      <c r="AX63" s="369"/>
      <c r="AY63" s="369"/>
      <c r="AZ63" s="369"/>
      <c r="BD63" s="369"/>
    </row>
    <row r="64" spans="1:161" ht="18.75" customHeight="1">
      <c r="B64" s="465" t="s">
        <v>75</v>
      </c>
      <c r="E64" s="466"/>
      <c r="AT64" s="474"/>
      <c r="AV64" s="369"/>
      <c r="AW64" s="369"/>
      <c r="AX64" s="369"/>
      <c r="AY64" s="369"/>
      <c r="AZ64" s="369"/>
      <c r="BD64" s="369"/>
    </row>
    <row r="65" spans="2:56" ht="18.75" customHeight="1">
      <c r="B65" s="465" t="s">
        <v>75</v>
      </c>
      <c r="E65" s="466"/>
      <c r="AT65" s="474"/>
      <c r="AV65" s="369"/>
      <c r="AW65" s="369"/>
      <c r="AX65" s="369"/>
      <c r="AY65" s="369"/>
      <c r="AZ65" s="369"/>
      <c r="BD65" s="369"/>
    </row>
    <row r="66" spans="2:56" ht="18.75" customHeight="1">
      <c r="B66" s="465" t="s">
        <v>75</v>
      </c>
      <c r="E66" s="466"/>
      <c r="AT66" s="474"/>
      <c r="AV66" s="369"/>
      <c r="AW66" s="369"/>
      <c r="AX66" s="369"/>
      <c r="AY66" s="369"/>
      <c r="AZ66" s="369"/>
      <c r="BD66" s="369"/>
    </row>
    <row r="67" spans="2:56" ht="18.75" customHeight="1">
      <c r="B67" s="465" t="s">
        <v>75</v>
      </c>
      <c r="E67" s="466"/>
      <c r="AT67" s="474"/>
      <c r="AV67" s="369"/>
      <c r="AW67" s="369"/>
      <c r="AX67" s="369"/>
      <c r="AY67" s="369"/>
      <c r="AZ67" s="369"/>
      <c r="BD67" s="369"/>
    </row>
    <row r="68" spans="2:56" ht="18.75" customHeight="1">
      <c r="B68" s="465" t="s">
        <v>75</v>
      </c>
      <c r="E68" s="466"/>
      <c r="AT68" s="474"/>
      <c r="AV68" s="369"/>
      <c r="AW68" s="369"/>
      <c r="AX68" s="369"/>
      <c r="AY68" s="369"/>
      <c r="AZ68" s="369"/>
      <c r="BD68" s="369"/>
    </row>
    <row r="69" spans="2:56" ht="18.75" customHeight="1">
      <c r="B69" s="465" t="s">
        <v>75</v>
      </c>
      <c r="E69" s="466"/>
      <c r="AT69" s="474"/>
      <c r="AV69" s="369"/>
      <c r="AW69" s="369"/>
      <c r="AX69" s="369"/>
      <c r="AY69" s="369"/>
      <c r="AZ69" s="369"/>
      <c r="BD69" s="369"/>
    </row>
    <row r="70" spans="2:56" ht="18.75" customHeight="1">
      <c r="B70" s="465" t="s">
        <v>75</v>
      </c>
      <c r="E70" s="466"/>
      <c r="AT70" s="474"/>
      <c r="AV70" s="369"/>
      <c r="AW70" s="369"/>
      <c r="AX70" s="369"/>
      <c r="AY70" s="369"/>
      <c r="AZ70" s="369"/>
      <c r="BD70" s="369"/>
    </row>
    <row r="71" spans="2:56" ht="18.75" customHeight="1">
      <c r="B71" s="465" t="s">
        <v>75</v>
      </c>
      <c r="E71" s="466"/>
      <c r="AT71" s="474"/>
      <c r="AV71" s="369"/>
      <c r="AW71" s="369"/>
      <c r="AX71" s="369"/>
      <c r="AY71" s="369"/>
      <c r="AZ71" s="369"/>
      <c r="BD71" s="369"/>
    </row>
    <row r="72" spans="2:56" ht="18.75" customHeight="1">
      <c r="B72" s="465" t="s">
        <v>75</v>
      </c>
      <c r="E72" s="466"/>
      <c r="AT72" s="474"/>
      <c r="AV72" s="369"/>
      <c r="AW72" s="369"/>
      <c r="AX72" s="369"/>
      <c r="AY72" s="369"/>
      <c r="AZ72" s="369"/>
      <c r="BD72" s="369"/>
    </row>
    <row r="73" spans="2:56" ht="18.75" customHeight="1">
      <c r="B73" s="465" t="s">
        <v>75</v>
      </c>
      <c r="E73" s="466"/>
      <c r="AT73" s="474"/>
      <c r="AV73" s="369"/>
      <c r="AW73" s="369"/>
      <c r="AX73" s="369"/>
      <c r="AY73" s="369"/>
      <c r="AZ73" s="369"/>
      <c r="BD73" s="369"/>
    </row>
    <row r="74" spans="2:56" ht="18.75" customHeight="1">
      <c r="B74" s="465" t="s">
        <v>75</v>
      </c>
      <c r="E74" s="466"/>
      <c r="AT74" s="474"/>
      <c r="AV74" s="369"/>
      <c r="AW74" s="369"/>
      <c r="AX74" s="369"/>
      <c r="AY74" s="369"/>
      <c r="AZ74" s="369"/>
      <c r="BD74" s="369"/>
    </row>
    <row r="75" spans="2:56" ht="18.75" customHeight="1">
      <c r="B75" s="465" t="s">
        <v>75</v>
      </c>
      <c r="E75" s="466"/>
      <c r="AT75" s="474"/>
      <c r="AV75" s="369"/>
      <c r="AW75" s="369"/>
      <c r="AX75" s="369"/>
      <c r="AY75" s="369"/>
      <c r="AZ75" s="369"/>
      <c r="BD75" s="369"/>
    </row>
    <row r="76" spans="2:56" ht="18.75" customHeight="1">
      <c r="B76" s="465" t="s">
        <v>75</v>
      </c>
      <c r="E76" s="466"/>
      <c r="AT76" s="474"/>
      <c r="AV76" s="369"/>
      <c r="AW76" s="369"/>
      <c r="AX76" s="369"/>
      <c r="AY76" s="369"/>
      <c r="AZ76" s="369"/>
      <c r="BD76" s="369"/>
    </row>
    <row r="77" spans="2:56" ht="18.75" customHeight="1">
      <c r="B77" s="465" t="s">
        <v>75</v>
      </c>
      <c r="E77" s="466"/>
      <c r="AT77" s="474"/>
      <c r="AV77" s="369"/>
      <c r="AW77" s="369"/>
      <c r="AX77" s="369"/>
      <c r="AY77" s="369"/>
      <c r="AZ77" s="369"/>
      <c r="BD77" s="369"/>
    </row>
    <row r="78" spans="2:56" ht="18.75" customHeight="1">
      <c r="B78" s="465" t="s">
        <v>75</v>
      </c>
      <c r="E78" s="466"/>
      <c r="AT78" s="474"/>
      <c r="AV78" s="369"/>
      <c r="AW78" s="369"/>
      <c r="AX78" s="369"/>
      <c r="AY78" s="369"/>
      <c r="AZ78" s="369"/>
      <c r="BD78" s="369"/>
    </row>
    <row r="79" spans="2:56" ht="18.75" customHeight="1">
      <c r="B79" s="465" t="s">
        <v>76</v>
      </c>
      <c r="E79" s="466"/>
      <c r="AT79" s="474"/>
      <c r="AV79" s="369"/>
      <c r="AW79" s="369"/>
      <c r="AX79" s="369"/>
      <c r="AY79" s="369"/>
      <c r="AZ79" s="369"/>
      <c r="BD79" s="369"/>
    </row>
    <row r="80" spans="2:56" ht="18.75" customHeight="1">
      <c r="E80" s="466"/>
      <c r="AT80" s="474"/>
      <c r="AV80" s="369"/>
      <c r="AW80" s="369"/>
      <c r="AX80" s="369"/>
      <c r="AY80" s="369"/>
      <c r="AZ80" s="369"/>
      <c r="BD80" s="369"/>
    </row>
    <row r="81" spans="1:73" ht="18.75" customHeight="1">
      <c r="E81" s="466"/>
      <c r="AT81" s="474"/>
      <c r="AW81" s="369"/>
      <c r="AX81" s="369"/>
      <c r="AY81" s="369"/>
      <c r="AZ81" s="369"/>
      <c r="BD81" s="369"/>
    </row>
    <row r="82" spans="1:73" ht="18.75" customHeight="1">
      <c r="AT82" s="474"/>
    </row>
    <row r="83" spans="1:73" ht="18.75" customHeight="1">
      <c r="AT83" s="474"/>
    </row>
    <row r="84" spans="1:73" s="441" customFormat="1">
      <c r="A84" s="442"/>
      <c r="B84" s="369"/>
      <c r="C84" s="369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  <c r="AA84" s="370"/>
      <c r="AB84" s="370"/>
      <c r="AC84" s="370"/>
      <c r="AD84" s="370"/>
      <c r="AE84" s="370"/>
      <c r="AF84" s="370"/>
      <c r="AG84" s="370"/>
      <c r="AH84" s="370"/>
      <c r="AI84" s="370"/>
      <c r="AJ84" s="370"/>
      <c r="AK84" s="370"/>
      <c r="AL84" s="370"/>
      <c r="AM84" s="370"/>
      <c r="AN84" s="370"/>
      <c r="AO84" s="370"/>
      <c r="AP84" s="370"/>
      <c r="AQ84" s="370"/>
      <c r="AR84" s="370"/>
      <c r="AS84" s="370"/>
      <c r="AT84" s="474"/>
      <c r="AU84" s="370"/>
      <c r="AV84" s="370"/>
      <c r="AW84" s="438"/>
      <c r="AX84" s="438"/>
      <c r="AY84" s="438"/>
      <c r="AZ84" s="438"/>
      <c r="BA84" s="478"/>
      <c r="BB84" s="478"/>
      <c r="BC84" s="478"/>
      <c r="BD84" s="438"/>
      <c r="BE84" s="478"/>
      <c r="BF84" s="478"/>
      <c r="BG84" s="478"/>
      <c r="BH84" s="478"/>
      <c r="BI84" s="478"/>
      <c r="BJ84" s="478"/>
      <c r="BK84" s="478"/>
      <c r="BL84" s="478"/>
      <c r="BM84" s="478"/>
      <c r="BN84" s="478"/>
      <c r="BO84" s="478"/>
      <c r="BP84" s="478"/>
      <c r="BQ84" s="478"/>
      <c r="BR84" s="478"/>
      <c r="BS84" s="478"/>
      <c r="BT84" s="478"/>
      <c r="BU84" s="478"/>
    </row>
    <row r="85" spans="1:73" s="441" customFormat="1">
      <c r="A85" s="442"/>
      <c r="B85" s="369"/>
      <c r="C85" s="369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  <c r="AA85" s="370"/>
      <c r="AB85" s="370"/>
      <c r="AC85" s="370"/>
      <c r="AD85" s="370"/>
      <c r="AE85" s="370"/>
      <c r="AF85" s="370"/>
      <c r="AG85" s="370"/>
      <c r="AH85" s="370"/>
      <c r="AI85" s="370"/>
      <c r="AJ85" s="370"/>
      <c r="AK85" s="370"/>
      <c r="AL85" s="370"/>
      <c r="AM85" s="370"/>
      <c r="AN85" s="370"/>
      <c r="AO85" s="370"/>
      <c r="AP85" s="370"/>
      <c r="AQ85" s="370"/>
      <c r="AR85" s="370"/>
      <c r="AS85" s="370"/>
      <c r="AT85" s="474"/>
      <c r="AU85" s="370"/>
      <c r="AV85" s="370"/>
      <c r="AW85" s="438"/>
      <c r="AX85" s="438"/>
      <c r="AY85" s="438"/>
      <c r="AZ85" s="438"/>
      <c r="BA85" s="478"/>
      <c r="BB85" s="478"/>
      <c r="BC85" s="478"/>
      <c r="BD85" s="438"/>
      <c r="BE85" s="478"/>
      <c r="BF85" s="478"/>
      <c r="BG85" s="478"/>
      <c r="BH85" s="478"/>
      <c r="BI85" s="478"/>
      <c r="BJ85" s="478"/>
      <c r="BK85" s="478"/>
      <c r="BL85" s="478"/>
      <c r="BM85" s="478"/>
      <c r="BN85" s="478"/>
      <c r="BO85" s="478"/>
      <c r="BP85" s="478"/>
      <c r="BQ85" s="478"/>
      <c r="BR85" s="478"/>
      <c r="BS85" s="478"/>
      <c r="BT85" s="478"/>
      <c r="BU85" s="478"/>
    </row>
    <row r="86" spans="1:73">
      <c r="AT86" s="474"/>
    </row>
    <row r="87" spans="1:73">
      <c r="AT87" s="474"/>
    </row>
    <row r="88" spans="1:73">
      <c r="AT88" s="474"/>
    </row>
    <row r="89" spans="1:73">
      <c r="AT89" s="474"/>
    </row>
    <row r="90" spans="1:73">
      <c r="AT90" s="474"/>
    </row>
    <row r="91" spans="1:73">
      <c r="AT91" s="474"/>
    </row>
    <row r="92" spans="1:73">
      <c r="AT92" s="474"/>
    </row>
    <row r="93" spans="1:73">
      <c r="AT93" s="474"/>
    </row>
    <row r="94" spans="1:73">
      <c r="AT94" s="474"/>
    </row>
    <row r="95" spans="1:73" hidden="1">
      <c r="AT95" s="474"/>
    </row>
    <row r="96" spans="1:73" hidden="1">
      <c r="AT96" s="474"/>
    </row>
    <row r="97" spans="46:56" hidden="1">
      <c r="AT97" s="474"/>
      <c r="AW97" s="369"/>
      <c r="AX97" s="369"/>
      <c r="AY97" s="369"/>
      <c r="AZ97" s="369"/>
      <c r="BD97" s="369"/>
    </row>
    <row r="98" spans="46:56" hidden="1">
      <c r="AT98" s="474"/>
      <c r="AW98" s="369"/>
      <c r="AX98" s="369"/>
      <c r="AY98" s="369"/>
      <c r="AZ98" s="369"/>
      <c r="BD98" s="369"/>
    </row>
    <row r="99" spans="46:56" hidden="1">
      <c r="AT99" s="474"/>
      <c r="AW99" s="369"/>
      <c r="AX99" s="369"/>
      <c r="AY99" s="369"/>
      <c r="AZ99" s="369"/>
      <c r="BD99" s="369"/>
    </row>
    <row r="100" spans="46:56" hidden="1">
      <c r="AT100" s="474"/>
      <c r="AW100" s="369"/>
      <c r="AX100" s="369"/>
      <c r="AY100" s="369"/>
      <c r="AZ100" s="369"/>
      <c r="BD100" s="369"/>
    </row>
    <row r="101" spans="46:56" hidden="1">
      <c r="AT101" s="474"/>
      <c r="AW101" s="369"/>
      <c r="AX101" s="369"/>
      <c r="AY101" s="369"/>
      <c r="AZ101" s="369"/>
      <c r="BD101" s="369"/>
    </row>
    <row r="102" spans="46:56" hidden="1">
      <c r="AT102" s="474"/>
      <c r="AW102" s="369"/>
      <c r="AX102" s="369"/>
      <c r="AY102" s="369"/>
      <c r="AZ102" s="369"/>
      <c r="BD102" s="369"/>
    </row>
    <row r="103" spans="46:56">
      <c r="AT103" s="474"/>
      <c r="AW103" s="369"/>
      <c r="AX103" s="369"/>
      <c r="AY103" s="369"/>
      <c r="AZ103" s="369"/>
      <c r="BD103" s="369"/>
    </row>
    <row r="104" spans="46:56">
      <c r="AT104" s="474"/>
      <c r="AW104" s="369"/>
      <c r="AX104" s="369"/>
      <c r="AY104" s="369"/>
      <c r="AZ104" s="369"/>
      <c r="BD104" s="369"/>
    </row>
    <row r="105" spans="46:56">
      <c r="AW105" s="369"/>
      <c r="AX105" s="369"/>
      <c r="AY105" s="369"/>
      <c r="AZ105" s="369"/>
      <c r="BD105" s="369"/>
    </row>
    <row r="106" spans="46:56">
      <c r="AW106" s="369"/>
      <c r="AX106" s="369"/>
      <c r="AY106" s="369"/>
      <c r="AZ106" s="369"/>
      <c r="BD106" s="369"/>
    </row>
    <row r="107" spans="46:56">
      <c r="AW107" s="369"/>
      <c r="AX107" s="369"/>
      <c r="AY107" s="369"/>
      <c r="AZ107" s="369"/>
      <c r="BD107" s="369"/>
    </row>
    <row r="108" spans="46:56" hidden="1">
      <c r="AW108" s="369"/>
      <c r="AX108" s="369"/>
      <c r="AY108" s="369"/>
      <c r="AZ108" s="369"/>
      <c r="BD108" s="369"/>
    </row>
    <row r="109" spans="46:56">
      <c r="AW109" s="369"/>
      <c r="AX109" s="369"/>
      <c r="AY109" s="369"/>
      <c r="AZ109" s="369"/>
      <c r="BD109" s="369"/>
    </row>
    <row r="110" spans="46:56">
      <c r="AW110" s="369"/>
      <c r="AX110" s="369"/>
      <c r="AY110" s="369"/>
      <c r="AZ110" s="369"/>
      <c r="BD110" s="369"/>
    </row>
    <row r="111" spans="46:56">
      <c r="AW111" s="369"/>
      <c r="AX111" s="369"/>
      <c r="AY111" s="369"/>
      <c r="AZ111" s="369"/>
      <c r="BD111" s="369"/>
    </row>
    <row r="112" spans="46:56">
      <c r="AW112" s="369"/>
      <c r="AX112" s="369"/>
      <c r="AY112" s="369"/>
      <c r="AZ112" s="369"/>
      <c r="BD112" s="369"/>
    </row>
    <row r="113" spans="46:56">
      <c r="AW113" s="369"/>
      <c r="AX113" s="369"/>
      <c r="AY113" s="369"/>
      <c r="AZ113" s="369"/>
      <c r="BD113" s="369"/>
    </row>
    <row r="114" spans="46:56">
      <c r="AW114" s="369"/>
      <c r="AX114" s="369"/>
      <c r="AY114" s="369"/>
      <c r="AZ114" s="369"/>
      <c r="BD114" s="369"/>
    </row>
    <row r="115" spans="46:56">
      <c r="AW115" s="369"/>
      <c r="AX115" s="369"/>
      <c r="AY115" s="369"/>
      <c r="AZ115" s="369"/>
      <c r="BD115" s="369"/>
    </row>
    <row r="116" spans="46:56">
      <c r="AW116" s="369"/>
      <c r="AX116" s="369"/>
      <c r="AY116" s="369"/>
      <c r="AZ116" s="369"/>
      <c r="BD116" s="369"/>
    </row>
    <row r="117" spans="46:56">
      <c r="AW117" s="369"/>
      <c r="AX117" s="369"/>
      <c r="AY117" s="369"/>
      <c r="AZ117" s="369"/>
      <c r="BD117" s="369"/>
    </row>
    <row r="118" spans="46:56">
      <c r="AW118" s="369"/>
      <c r="AX118" s="369"/>
      <c r="AY118" s="369"/>
      <c r="AZ118" s="369"/>
      <c r="BD118" s="369"/>
    </row>
    <row r="119" spans="46:56">
      <c r="AW119" s="369"/>
      <c r="AX119" s="369"/>
      <c r="AY119" s="369"/>
      <c r="AZ119" s="369"/>
      <c r="BD119" s="369"/>
    </row>
    <row r="120" spans="46:56">
      <c r="AW120" s="369"/>
      <c r="AX120" s="369"/>
      <c r="AY120" s="369"/>
      <c r="AZ120" s="369"/>
      <c r="BD120" s="369"/>
    </row>
    <row r="121" spans="46:56">
      <c r="AW121" s="369"/>
      <c r="AX121" s="369"/>
      <c r="AY121" s="369"/>
      <c r="AZ121" s="369"/>
      <c r="BD121" s="369"/>
    </row>
    <row r="122" spans="46:56">
      <c r="AW122" s="369"/>
      <c r="AX122" s="369"/>
      <c r="AY122" s="369"/>
      <c r="AZ122" s="369"/>
      <c r="BD122" s="369"/>
    </row>
    <row r="123" spans="46:56">
      <c r="AW123" s="369"/>
      <c r="AX123" s="369"/>
      <c r="AY123" s="369"/>
      <c r="AZ123" s="369"/>
      <c r="BD123" s="369"/>
    </row>
    <row r="124" spans="46:56">
      <c r="AW124" s="369"/>
      <c r="AX124" s="369"/>
      <c r="AY124" s="369"/>
      <c r="AZ124" s="369"/>
      <c r="BD124" s="369"/>
    </row>
    <row r="125" spans="46:56">
      <c r="AT125" s="477"/>
      <c r="AW125" s="369"/>
      <c r="AX125" s="369"/>
      <c r="AY125" s="369"/>
      <c r="AZ125" s="369"/>
      <c r="BD125" s="369"/>
    </row>
    <row r="126" spans="46:56">
      <c r="AW126" s="369"/>
      <c r="AX126" s="369"/>
      <c r="AY126" s="369"/>
      <c r="AZ126" s="369"/>
      <c r="BD126" s="369"/>
    </row>
    <row r="127" spans="46:56">
      <c r="AT127" s="477"/>
      <c r="AW127" s="369"/>
      <c r="AX127" s="369"/>
      <c r="AY127" s="369"/>
      <c r="AZ127" s="369"/>
      <c r="BD127" s="369"/>
    </row>
    <row r="128" spans="46:56">
      <c r="AW128" s="369"/>
      <c r="AX128" s="369"/>
      <c r="AY128" s="369"/>
      <c r="AZ128" s="369"/>
      <c r="BD128" s="369"/>
    </row>
    <row r="129" spans="49:56">
      <c r="AW129" s="369"/>
      <c r="AX129" s="369"/>
      <c r="AY129" s="369"/>
      <c r="AZ129" s="369"/>
      <c r="BD129" s="369"/>
    </row>
    <row r="130" spans="49:56">
      <c r="AW130" s="369"/>
      <c r="AX130" s="369"/>
      <c r="AY130" s="369"/>
      <c r="AZ130" s="369"/>
      <c r="BD130" s="369"/>
    </row>
    <row r="131" spans="49:56">
      <c r="AW131" s="369"/>
      <c r="AX131" s="369"/>
      <c r="AY131" s="369"/>
      <c r="AZ131" s="369"/>
      <c r="BD131" s="369"/>
    </row>
    <row r="132" spans="49:56">
      <c r="AW132" s="369"/>
      <c r="AX132" s="369"/>
      <c r="AY132" s="369"/>
      <c r="AZ132" s="369"/>
      <c r="BD132" s="369"/>
    </row>
    <row r="133" spans="49:56">
      <c r="AW133" s="369"/>
      <c r="AX133" s="369"/>
      <c r="AY133" s="369"/>
      <c r="AZ133" s="369"/>
      <c r="BD133" s="369"/>
    </row>
    <row r="134" spans="49:56">
      <c r="AW134" s="369"/>
      <c r="AX134" s="369"/>
      <c r="AY134" s="369"/>
      <c r="AZ134" s="369"/>
      <c r="BD134" s="369"/>
    </row>
    <row r="135" spans="49:56">
      <c r="AW135" s="369"/>
      <c r="AX135" s="369"/>
      <c r="AY135" s="369"/>
      <c r="AZ135" s="369"/>
      <c r="BD135" s="369"/>
    </row>
    <row r="136" spans="49:56">
      <c r="AW136" s="369"/>
      <c r="AX136" s="369"/>
      <c r="AY136" s="369"/>
      <c r="AZ136" s="369"/>
      <c r="BD136" s="369"/>
    </row>
    <row r="137" spans="49:56">
      <c r="AW137" s="369"/>
      <c r="AX137" s="369"/>
      <c r="AY137" s="369"/>
      <c r="AZ137" s="369"/>
      <c r="BD137" s="369"/>
    </row>
    <row r="138" spans="49:56">
      <c r="AW138" s="369"/>
      <c r="AX138" s="369"/>
      <c r="AY138" s="369"/>
      <c r="AZ138" s="369"/>
      <c r="BD138" s="369"/>
    </row>
    <row r="139" spans="49:56">
      <c r="AW139" s="369"/>
      <c r="AX139" s="369"/>
      <c r="AY139" s="369"/>
      <c r="AZ139" s="369"/>
      <c r="BD139" s="369"/>
    </row>
    <row r="140" spans="49:56">
      <c r="AW140" s="369"/>
      <c r="AX140" s="369"/>
      <c r="AY140" s="369"/>
      <c r="AZ140" s="369"/>
      <c r="BD140" s="369"/>
    </row>
    <row r="141" spans="49:56">
      <c r="AW141" s="369"/>
      <c r="AX141" s="369"/>
      <c r="AY141" s="369"/>
      <c r="AZ141" s="369"/>
      <c r="BD141" s="369"/>
    </row>
    <row r="142" spans="49:56">
      <c r="AW142" s="369"/>
      <c r="AX142" s="369"/>
      <c r="AY142" s="369"/>
      <c r="AZ142" s="369"/>
      <c r="BD142" s="369"/>
    </row>
    <row r="143" spans="49:56">
      <c r="AW143" s="369"/>
      <c r="AX143" s="369"/>
      <c r="AY143" s="369"/>
      <c r="AZ143" s="369"/>
      <c r="BD143" s="369"/>
    </row>
    <row r="144" spans="49:56">
      <c r="AW144" s="369"/>
      <c r="AX144" s="369"/>
      <c r="AY144" s="369"/>
      <c r="AZ144" s="369"/>
      <c r="BD144" s="369"/>
    </row>
    <row r="145" spans="49:56">
      <c r="AW145" s="369"/>
      <c r="AX145" s="369"/>
      <c r="AY145" s="369"/>
      <c r="AZ145" s="369"/>
      <c r="BD145" s="369"/>
    </row>
    <row r="146" spans="49:56">
      <c r="AW146" s="369"/>
      <c r="AX146" s="369"/>
      <c r="AY146" s="369"/>
      <c r="AZ146" s="369"/>
      <c r="BD146" s="369"/>
    </row>
    <row r="147" spans="49:56">
      <c r="AW147" s="369"/>
      <c r="AX147" s="369"/>
      <c r="AY147" s="369"/>
      <c r="AZ147" s="369"/>
      <c r="BD147" s="369"/>
    </row>
    <row r="148" spans="49:56">
      <c r="AW148" s="369"/>
      <c r="AX148" s="369"/>
      <c r="AY148" s="369"/>
      <c r="AZ148" s="369"/>
      <c r="BD148" s="369"/>
    </row>
    <row r="149" spans="49:56">
      <c r="AW149" s="369"/>
      <c r="AX149" s="369"/>
      <c r="AY149" s="369"/>
      <c r="AZ149" s="369"/>
      <c r="BD149" s="369"/>
    </row>
    <row r="150" spans="49:56">
      <c r="AW150" s="369"/>
      <c r="AX150" s="369"/>
      <c r="AY150" s="369"/>
      <c r="AZ150" s="369"/>
      <c r="BD150" s="369"/>
    </row>
    <row r="151" spans="49:56">
      <c r="AW151" s="369"/>
      <c r="AX151" s="369"/>
      <c r="AY151" s="369"/>
      <c r="AZ151" s="369"/>
      <c r="BD151" s="369"/>
    </row>
    <row r="152" spans="49:56">
      <c r="AW152" s="369"/>
      <c r="AX152" s="369"/>
      <c r="AY152" s="369"/>
      <c r="AZ152" s="369"/>
      <c r="BD152" s="369"/>
    </row>
    <row r="153" spans="49:56">
      <c r="AW153" s="369"/>
      <c r="AX153" s="369"/>
      <c r="AY153" s="369"/>
      <c r="AZ153" s="369"/>
      <c r="BD153" s="369"/>
    </row>
    <row r="154" spans="49:56">
      <c r="AW154" s="369"/>
      <c r="AX154" s="369"/>
      <c r="AY154" s="369"/>
      <c r="AZ154" s="369"/>
      <c r="BD154" s="369"/>
    </row>
    <row r="155" spans="49:56">
      <c r="AW155" s="369"/>
      <c r="AX155" s="369"/>
      <c r="AY155" s="369"/>
      <c r="AZ155" s="369"/>
      <c r="BD155" s="369"/>
    </row>
    <row r="156" spans="49:56">
      <c r="AW156" s="369"/>
      <c r="AX156" s="369"/>
      <c r="AY156" s="369"/>
      <c r="AZ156" s="369"/>
      <c r="BD156" s="369"/>
    </row>
    <row r="157" spans="49:56">
      <c r="AW157" s="369"/>
      <c r="AX157" s="369"/>
      <c r="AY157" s="369"/>
      <c r="AZ157" s="369"/>
      <c r="BD157" s="369"/>
    </row>
  </sheetData>
  <mergeCells count="10">
    <mergeCell ref="A3:C3"/>
    <mergeCell ref="B5:C5"/>
    <mergeCell ref="A6:A11"/>
    <mergeCell ref="A14:A20"/>
    <mergeCell ref="A23:A29"/>
    <mergeCell ref="D57:E57"/>
    <mergeCell ref="D54:E54"/>
    <mergeCell ref="D55:E55"/>
    <mergeCell ref="A32:A38"/>
    <mergeCell ref="A41:A43"/>
  </mergeCells>
  <conditionalFormatting sqref="B13:C21 B23:R23 I14:R16 D5:M11 E30:V38 F10:R11 D13:R13 E22:M28 D28:R28 E29:R29 D32:H32 D35:H35 D37:H38 B48:M50 G14:M20 G19:R20 G21:V21 E40:V43 F8:V8 B12:V12 B39:V39 B44:V47 D49:V50">
    <cfRule type="cellIs" dxfId="167" priority="99" operator="lessThan">
      <formula>0</formula>
    </cfRule>
  </conditionalFormatting>
  <conditionalFormatting sqref="B30:C30">
    <cfRule type="cellIs" dxfId="166" priority="75" operator="lessThan">
      <formula>0</formula>
    </cfRule>
  </conditionalFormatting>
  <conditionalFormatting sqref="B35:C38">
    <cfRule type="cellIs" dxfId="165" priority="41" operator="lessThan">
      <formula>0</formula>
    </cfRule>
  </conditionalFormatting>
  <conditionalFormatting sqref="B40:C43">
    <cfRule type="cellIs" dxfId="164" priority="375" operator="lessThan">
      <formula>0</formula>
    </cfRule>
  </conditionalFormatting>
  <conditionalFormatting sqref="B7:D7">
    <cfRule type="cellIs" dxfId="163" priority="814" operator="lessThan">
      <formula>0</formula>
    </cfRule>
  </conditionalFormatting>
  <conditionalFormatting sqref="B22:D22 B24:D29 B31:D34">
    <cfRule type="cellIs" dxfId="162" priority="391" operator="lessThan">
      <formula>0</formula>
    </cfRule>
  </conditionalFormatting>
  <conditionalFormatting sqref="D13:D44">
    <cfRule type="cellIs" dxfId="161" priority="21" operator="lessThan">
      <formula>0</formula>
    </cfRule>
  </conditionalFormatting>
  <conditionalFormatting sqref="D14:E16">
    <cfRule type="cellIs" dxfId="160" priority="417" operator="lessThan">
      <formula>0</formula>
    </cfRule>
  </conditionalFormatting>
  <conditionalFormatting sqref="E25:E26">
    <cfRule type="cellIs" dxfId="159" priority="401" operator="lessThan">
      <formula>0</formula>
    </cfRule>
  </conditionalFormatting>
  <conditionalFormatting sqref="E34">
    <cfRule type="cellIs" dxfId="158" priority="694" operator="lessThan">
      <formula>0</formula>
    </cfRule>
  </conditionalFormatting>
  <conditionalFormatting sqref="E14:F21">
    <cfRule type="cellIs" dxfId="157" priority="91" operator="lessThan">
      <formula>0</formula>
    </cfRule>
  </conditionalFormatting>
  <conditionalFormatting sqref="X30:AA30">
    <cfRule type="cellIs" dxfId="156" priority="15" operator="lessThan">
      <formula>0</formula>
    </cfRule>
  </conditionalFormatting>
  <conditionalFormatting sqref="B27">
    <cfRule type="cellIs" dxfId="155" priority="651" operator="lessThan">
      <formula>0</formula>
    </cfRule>
  </conditionalFormatting>
  <conditionalFormatting sqref="X21:AA21">
    <cfRule type="cellIs" dxfId="154" priority="18" operator="lessThan">
      <formula>0</formula>
    </cfRule>
  </conditionalFormatting>
  <conditionalFormatting sqref="N7:R11 N13:R20">
    <cfRule type="cellIs" dxfId="153" priority="286" operator="lessThan">
      <formula>0</formula>
    </cfRule>
  </conditionalFormatting>
  <conditionalFormatting sqref="N22:V29 X40:Y43 X31:Y38 X22:Y29">
    <cfRule type="cellIs" dxfId="152" priority="283" operator="lessThan">
      <formula>0</formula>
    </cfRule>
  </conditionalFormatting>
  <conditionalFormatting sqref="O4:V4 B8:C11 T10:V11 AT10:BE11 T13:V16 AT13:BE16 AT19:BE19 T19:V20 AT20:BC20 T23:V23 AT23:BD23 T28:V28 AT28:BE28 T32:V32 AT32:BD32 T35:V35 T37:V38 AR37:BE38 X49:BE50 X44:BE47 X39:BE39 X37:AP38 X35:BE35 X32:AE32 X28:AP28 X23:AE23 X19:AP20 X13:AR16 X12:BE12 X10:AR11 X8:BE8 X4:AE4">
    <cfRule type="cellIs" dxfId="151" priority="184" operator="lessThan">
      <formula>0</formula>
    </cfRule>
  </conditionalFormatting>
  <conditionalFormatting sqref="Q17">
    <cfRule type="cellIs" dxfId="150" priority="57" operator="lessThan">
      <formula>0</formula>
    </cfRule>
  </conditionalFormatting>
  <conditionalFormatting sqref="S7:T20">
    <cfRule type="cellIs" dxfId="149" priority="187" operator="lessThan">
      <formula>0</formula>
    </cfRule>
  </conditionalFormatting>
  <conditionalFormatting sqref="T29:V29 X29:Z29">
    <cfRule type="cellIs" dxfId="148" priority="282" operator="lessThan">
      <formula>0</formula>
    </cfRule>
  </conditionalFormatting>
  <conditionalFormatting sqref="U6:V20 X6:Y20">
    <cfRule type="cellIs" dxfId="147" priority="188" operator="lessThan">
      <formula>0</formula>
    </cfRule>
  </conditionalFormatting>
  <conditionalFormatting sqref="X5:Y5">
    <cfRule type="cellIs" dxfId="146" priority="326" operator="lessThan">
      <formula>0</formula>
    </cfRule>
  </conditionalFormatting>
  <conditionalFormatting sqref="AF22:AG25">
    <cfRule type="cellIs" dxfId="145" priority="198" operator="lessThan">
      <formula>0</formula>
    </cfRule>
  </conditionalFormatting>
  <conditionalFormatting sqref="AF29:AG29 AF31:AG34">
    <cfRule type="cellIs" dxfId="144" priority="197" operator="lessThan">
      <formula>0</formula>
    </cfRule>
  </conditionalFormatting>
  <conditionalFormatting sqref="AF40:AG43">
    <cfRule type="cellIs" dxfId="143" priority="196" operator="lessThan">
      <formula>0</formula>
    </cfRule>
  </conditionalFormatting>
  <conditionalFormatting sqref="AG5">
    <cfRule type="cellIs" dxfId="142" priority="79" operator="lessThan">
      <formula>0</formula>
    </cfRule>
  </conditionalFormatting>
  <conditionalFormatting sqref="AH4:AJ4">
    <cfRule type="cellIs" dxfId="141" priority="1074" operator="lessThan">
      <formula>0</formula>
    </cfRule>
  </conditionalFormatting>
  <conditionalFormatting sqref="AH32:AO32">
    <cfRule type="cellIs" dxfId="140" priority="449" operator="lessThan">
      <formula>0</formula>
    </cfRule>
  </conditionalFormatting>
  <conditionalFormatting sqref="AH23:AP23">
    <cfRule type="cellIs" dxfId="139" priority="450" operator="lessThan">
      <formula>0</formula>
    </cfRule>
  </conditionalFormatting>
  <conditionalFormatting sqref="AL4:AS4 BX5:XFD56 D19:E19 AN51:AQ56">
    <cfRule type="cellIs" dxfId="138" priority="1012" operator="lessThan">
      <formula>0</formula>
    </cfRule>
  </conditionalFormatting>
  <conditionalFormatting sqref="AP29 AP31:AP32">
    <cfRule type="cellIs" dxfId="137" priority="281" operator="lessThan">
      <formula>0</formula>
    </cfRule>
  </conditionalFormatting>
  <conditionalFormatting sqref="AP40:AP41">
    <cfRule type="cellIs" dxfId="136" priority="280" operator="lessThan">
      <formula>0</formula>
    </cfRule>
  </conditionalFormatting>
  <conditionalFormatting sqref="AQ6:AR9">
    <cfRule type="cellIs" dxfId="135" priority="217" operator="lessThan">
      <formula>0</formula>
    </cfRule>
  </conditionalFormatting>
  <conditionalFormatting sqref="AQ17:AR20">
    <cfRule type="cellIs" dxfId="134" priority="225" operator="lessThan">
      <formula>0</formula>
    </cfRule>
  </conditionalFormatting>
  <conditionalFormatting sqref="AQ9:AS9">
    <cfRule type="cellIs" dxfId="133" priority="137" operator="lessThan">
      <formula>0</formula>
    </cfRule>
  </conditionalFormatting>
  <conditionalFormatting sqref="AQ36:AS36">
    <cfRule type="cellIs" dxfId="132" priority="35" operator="lessThan">
      <formula>0</formula>
    </cfRule>
  </conditionalFormatting>
  <conditionalFormatting sqref="AQ22:AU29">
    <cfRule type="cellIs" dxfId="131" priority="199" operator="lessThan">
      <formula>0</formula>
    </cfRule>
  </conditionalFormatting>
  <conditionalFormatting sqref="AQ31:AU43">
    <cfRule type="cellIs" dxfId="130" priority="42" operator="lessThan">
      <formula>0</formula>
    </cfRule>
  </conditionalFormatting>
  <conditionalFormatting sqref="AS6:AU20">
    <cfRule type="cellIs" dxfId="129" priority="185" operator="lessThan">
      <formula>0</formula>
    </cfRule>
  </conditionalFormatting>
  <conditionalFormatting sqref="AT21:AU21">
    <cfRule type="cellIs" dxfId="128" priority="100" operator="lessThan">
      <formula>0</formula>
    </cfRule>
  </conditionalFormatting>
  <conditionalFormatting sqref="AT30:AU30">
    <cfRule type="cellIs" dxfId="127" priority="66" operator="lessThan">
      <formula>0</formula>
    </cfRule>
  </conditionalFormatting>
  <conditionalFormatting sqref="AW6:AW20">
    <cfRule type="cellIs" dxfId="126" priority="192" operator="lessThan">
      <formula>0</formula>
    </cfRule>
  </conditionalFormatting>
  <conditionalFormatting sqref="AW22:AW29">
    <cfRule type="cellIs" dxfId="125" priority="295" operator="lessThan">
      <formula>0</formula>
    </cfRule>
  </conditionalFormatting>
  <conditionalFormatting sqref="AW31:AW43">
    <cfRule type="cellIs" dxfId="124" priority="50" operator="lessThan">
      <formula>0</formula>
    </cfRule>
  </conditionalFormatting>
  <conditionalFormatting sqref="AY6:AY20">
    <cfRule type="cellIs" dxfId="123" priority="191" operator="lessThan">
      <formula>0</formula>
    </cfRule>
  </conditionalFormatting>
  <conditionalFormatting sqref="AY22:AY29">
    <cfRule type="cellIs" dxfId="122" priority="294" operator="lessThan">
      <formula>0</formula>
    </cfRule>
  </conditionalFormatting>
  <conditionalFormatting sqref="AY31:AY43">
    <cfRule type="cellIs" dxfId="121" priority="49" operator="lessThan">
      <formula>0</formula>
    </cfRule>
  </conditionalFormatting>
  <conditionalFormatting sqref="BA6:BA20">
    <cfRule type="cellIs" dxfId="120" priority="190" operator="lessThan">
      <formula>0</formula>
    </cfRule>
  </conditionalFormatting>
  <conditionalFormatting sqref="BA22:BA29">
    <cfRule type="cellIs" dxfId="119" priority="292" operator="lessThan">
      <formula>0</formula>
    </cfRule>
  </conditionalFormatting>
  <conditionalFormatting sqref="BA31:BA43">
    <cfRule type="cellIs" dxfId="118" priority="48" operator="lessThan">
      <formula>0</formula>
    </cfRule>
  </conditionalFormatting>
  <conditionalFormatting sqref="BE20 BE22:BE25">
    <cfRule type="cellIs" dxfId="117" priority="324" operator="lessThan">
      <formula>0</formula>
    </cfRule>
  </conditionalFormatting>
  <conditionalFormatting sqref="BE29 BE31:BE34">
    <cfRule type="cellIs" dxfId="116" priority="323" operator="lessThan">
      <formula>0</formula>
    </cfRule>
  </conditionalFormatting>
  <conditionalFormatting sqref="BE40:BE43">
    <cfRule type="cellIs" dxfId="115" priority="322" operator="lessThan">
      <formula>0</formula>
    </cfRule>
  </conditionalFormatting>
  <conditionalFormatting sqref="W23">
    <cfRule type="cellIs" dxfId="114" priority="3" operator="lessThan">
      <formula>0</formula>
    </cfRule>
  </conditionalFormatting>
  <conditionalFormatting sqref="W14:W16">
    <cfRule type="cellIs" dxfId="113" priority="10" operator="lessThan">
      <formula>0</formula>
    </cfRule>
  </conditionalFormatting>
  <conditionalFormatting sqref="W5:W11">
    <cfRule type="cellIs" dxfId="112" priority="5" operator="lessThan">
      <formula>0</formula>
    </cfRule>
  </conditionalFormatting>
  <conditionalFormatting sqref="W30">
    <cfRule type="cellIs" dxfId="111" priority="1" operator="lessThan">
      <formula>0</formula>
    </cfRule>
  </conditionalFormatting>
  <conditionalFormatting sqref="W10:W11 W13 W22:W29 W32 W35 W37:W38 W48:W50">
    <cfRule type="cellIs" dxfId="110" priority="11" operator="lessThan">
      <formula>0</formula>
    </cfRule>
  </conditionalFormatting>
  <conditionalFormatting sqref="W14:W20">
    <cfRule type="cellIs" dxfId="109" priority="9" operator="lessThan">
      <formula>0</formula>
    </cfRule>
  </conditionalFormatting>
  <conditionalFormatting sqref="W19:W20">
    <cfRule type="cellIs" dxfId="108" priority="8" operator="lessThan">
      <formula>0</formula>
    </cfRule>
  </conditionalFormatting>
  <conditionalFormatting sqref="W21">
    <cfRule type="cellIs" dxfId="107" priority="2" operator="lessThan">
      <formula>0</formula>
    </cfRule>
  </conditionalFormatting>
  <conditionalFormatting sqref="W9">
    <cfRule type="cellIs" dxfId="106" priority="4" operator="lessThan">
      <formula>0</formula>
    </cfRule>
  </conditionalFormatting>
  <conditionalFormatting sqref="W31:W38 W40:W43">
    <cfRule type="cellIs" dxfId="105" priority="7" operator="lessThan">
      <formula>0</formula>
    </cfRule>
  </conditionalFormatting>
  <conditionalFormatting sqref="W8 W12 W39 W44:W47 W49:W50">
    <cfRule type="cellIs" dxfId="104" priority="6" operator="lessThan">
      <formula>0</formula>
    </cfRule>
  </conditionalFormatting>
  <pageMargins left="0.7" right="0.7" top="0.75" bottom="0.75" header="0.3" footer="0.3"/>
  <pageSetup scale="83" fitToWidth="0" fitToHeight="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J15" sqref="J15"/>
    </sheetView>
  </sheetViews>
  <sheetFormatPr defaultRowHeight="15"/>
  <cols>
    <col min="1" max="1" width="12.85546875" style="337" customWidth="1"/>
    <col min="2" max="2" width="15.5703125" style="337" customWidth="1"/>
    <col min="3" max="3" width="13" style="337" customWidth="1"/>
    <col min="4" max="4" width="33.28515625" style="417" customWidth="1"/>
    <col min="5" max="5" width="32.7109375" style="417" customWidth="1"/>
    <col min="6" max="6" width="15.7109375" customWidth="1"/>
    <col min="7" max="7" width="15.5703125" customWidth="1"/>
    <col min="8" max="9" width="16.7109375" customWidth="1"/>
    <col min="10" max="10" width="14.7109375" bestFit="1" customWidth="1"/>
    <col min="11" max="11" width="14.140625" customWidth="1"/>
    <col min="12" max="12" width="12.85546875" bestFit="1" customWidth="1"/>
    <col min="13" max="13" width="13.42578125" customWidth="1"/>
    <col min="14" max="14" width="12.7109375" bestFit="1" customWidth="1"/>
    <col min="15" max="15" width="21.7109375" bestFit="1" customWidth="1"/>
    <col min="16" max="16" width="15" customWidth="1"/>
    <col min="17" max="17" width="14.5703125" customWidth="1"/>
    <col min="18" max="18" width="16.7109375" customWidth="1"/>
  </cols>
  <sheetData>
    <row r="1" spans="1:18" ht="21">
      <c r="A1" s="511" t="s">
        <v>253</v>
      </c>
      <c r="B1" s="418"/>
      <c r="C1" s="418"/>
      <c r="D1" s="419"/>
      <c r="E1" s="419"/>
    </row>
    <row r="2" spans="1:18" ht="20.25">
      <c r="A2" s="418"/>
      <c r="B2" s="418"/>
      <c r="C2" s="418"/>
      <c r="D2" s="419"/>
      <c r="E2" s="419"/>
    </row>
    <row r="3" spans="1:18" ht="21" thickBot="1">
      <c r="A3" s="418"/>
      <c r="B3" s="418"/>
      <c r="C3" s="418"/>
      <c r="D3" s="419"/>
      <c r="E3" s="419"/>
    </row>
    <row r="4" spans="1:18" ht="20.25" thickTop="1" thickBot="1">
      <c r="A4" s="922">
        <v>46266</v>
      </c>
      <c r="B4" s="922"/>
      <c r="C4" s="922"/>
      <c r="D4" s="420"/>
      <c r="E4" s="420"/>
      <c r="F4" s="925" t="s">
        <v>255</v>
      </c>
      <c r="G4" s="926"/>
      <c r="H4" s="926"/>
      <c r="I4" s="926"/>
      <c r="J4" s="920" t="s">
        <v>254</v>
      </c>
      <c r="K4" s="920"/>
      <c r="L4" s="920"/>
      <c r="M4" s="920"/>
      <c r="N4" s="920"/>
      <c r="O4" s="920"/>
      <c r="P4" s="920"/>
      <c r="Q4" s="920"/>
      <c r="R4" s="921"/>
    </row>
    <row r="5" spans="1:18" s="510" customFormat="1" ht="20.25" thickTop="1" thickBot="1">
      <c r="A5" s="702" t="s">
        <v>1</v>
      </c>
      <c r="B5" s="923" t="s">
        <v>2</v>
      </c>
      <c r="C5" s="923"/>
      <c r="D5" s="512" t="s">
        <v>286</v>
      </c>
      <c r="E5" s="512" t="s">
        <v>287</v>
      </c>
      <c r="F5" s="513" t="s">
        <v>256</v>
      </c>
      <c r="G5" s="513" t="s">
        <v>257</v>
      </c>
      <c r="H5" s="513" t="s">
        <v>258</v>
      </c>
      <c r="I5" s="514" t="s">
        <v>3</v>
      </c>
      <c r="J5" s="515" t="s">
        <v>78</v>
      </c>
      <c r="K5" s="515" t="s">
        <v>79</v>
      </c>
      <c r="L5" s="515" t="s">
        <v>80</v>
      </c>
      <c r="M5" s="515" t="s">
        <v>81</v>
      </c>
      <c r="N5" s="515" t="s">
        <v>82</v>
      </c>
      <c r="O5" s="515" t="s">
        <v>83</v>
      </c>
      <c r="P5" s="515" t="s">
        <v>285</v>
      </c>
      <c r="Q5" s="515" t="s">
        <v>85</v>
      </c>
      <c r="R5" s="516" t="s">
        <v>3</v>
      </c>
    </row>
    <row r="6" spans="1:18" ht="16.5" thickTop="1">
      <c r="A6" s="924">
        <f>WEEKNUM(B6)</f>
        <v>36</v>
      </c>
      <c r="B6" s="705">
        <f>A4</f>
        <v>46266</v>
      </c>
      <c r="C6" s="705" t="str">
        <f>TEXT(B6,"ddd")</f>
        <v>Tue</v>
      </c>
      <c r="D6" s="427">
        <f t="shared" ref="D6:D7" si="0">(J6+K6)-F6</f>
        <v>-39909.120322580653</v>
      </c>
      <c r="E6" s="706">
        <f t="shared" ref="E6:E7" si="1">R6-I6</f>
        <v>-40678.136193548416</v>
      </c>
      <c r="F6" s="707">
        <f>SUM('SO September 2026 Rev.6'!E6:AS6)</f>
        <v>182416.12032258065</v>
      </c>
      <c r="G6" s="707">
        <f>SUM('SO September 2026 Rev.6'!AV6:BB6)</f>
        <v>11569.015870967756</v>
      </c>
      <c r="H6" s="707">
        <f>SUM('SO September 2026 Rev.6'!BC6:BE6)</f>
        <v>30587.096774193549</v>
      </c>
      <c r="I6" s="708">
        <f t="shared" ref="I6:I7" si="2">SUM(F6:H6)</f>
        <v>224572.23296774196</v>
      </c>
      <c r="J6" s="709">
        <f>'SO MS'!E6</f>
        <v>108187</v>
      </c>
      <c r="K6" s="709">
        <f>'SO MS'!F6</f>
        <v>34320</v>
      </c>
      <c r="L6" s="709">
        <f>'SO MS'!G6</f>
        <v>10800</v>
      </c>
      <c r="M6" s="709">
        <f>'SO MS'!H6</f>
        <v>0</v>
      </c>
      <c r="N6" s="709">
        <f>'SO MS'!I6</f>
        <v>3587.0967741935483</v>
      </c>
      <c r="O6" s="709">
        <f>'SO MS'!J6</f>
        <v>0</v>
      </c>
      <c r="P6" s="709">
        <f>'SO MS'!K6</f>
        <v>27000</v>
      </c>
      <c r="Q6" s="709">
        <f>'SO MS'!L6</f>
        <v>0</v>
      </c>
      <c r="R6" s="710">
        <f t="shared" ref="R6:R7" si="3">SUM(J6:Q6)</f>
        <v>183894.09677419355</v>
      </c>
    </row>
    <row r="7" spans="1:18" ht="15.75">
      <c r="A7" s="918"/>
      <c r="B7" s="484">
        <f t="shared" ref="B7:B11" si="4">B6+1</f>
        <v>46267</v>
      </c>
      <c r="C7" s="484" t="str">
        <f>TEXT(B7,"ddd")</f>
        <v>Wed</v>
      </c>
      <c r="D7" s="427">
        <f t="shared" si="0"/>
        <v>-39669.120322580653</v>
      </c>
      <c r="E7" s="423">
        <f t="shared" si="1"/>
        <v>-41560.036516129039</v>
      </c>
      <c r="F7" s="711">
        <f>SUM('SO September 2026 Rev.6'!E7:AS7)</f>
        <v>182416.12032258065</v>
      </c>
      <c r="G7" s="711">
        <f>SUM('SO September 2026 Rev.6'!AV7:BB7)</f>
        <v>12690.91619354839</v>
      </c>
      <c r="H7" s="711">
        <f>SUM('SO September 2026 Rev.6'!BC7:BE7)</f>
        <v>30587.096774193549</v>
      </c>
      <c r="I7" s="712">
        <f t="shared" si="2"/>
        <v>225694.13329032258</v>
      </c>
      <c r="J7" s="713">
        <f>'SO MS'!E7</f>
        <v>108187</v>
      </c>
      <c r="K7" s="713">
        <f>'SO MS'!F7</f>
        <v>34560</v>
      </c>
      <c r="L7" s="713">
        <f>'SO MS'!G7</f>
        <v>10800</v>
      </c>
      <c r="M7" s="713">
        <f>'SO MS'!H7</f>
        <v>0</v>
      </c>
      <c r="N7" s="713">
        <f>'SO MS'!I7</f>
        <v>3587.0967741935483</v>
      </c>
      <c r="O7" s="713">
        <f>'SO MS'!J7</f>
        <v>0</v>
      </c>
      <c r="P7" s="713">
        <f>'SO MS'!K7</f>
        <v>27000</v>
      </c>
      <c r="Q7" s="713">
        <f>'SO MS'!L7</f>
        <v>0</v>
      </c>
      <c r="R7" s="714">
        <f t="shared" si="3"/>
        <v>184134.09677419355</v>
      </c>
    </row>
    <row r="8" spans="1:18" ht="15.75">
      <c r="A8" s="918"/>
      <c r="B8" s="484">
        <f t="shared" si="4"/>
        <v>46268</v>
      </c>
      <c r="C8" s="484" t="str">
        <f t="shared" ref="C8:C11" si="5">TEXT(B8,"ddd")</f>
        <v>Thu</v>
      </c>
      <c r="D8" s="427">
        <f t="shared" ref="D8:D11" si="6">(J8+K8)-F8</f>
        <v>-38169.120322580653</v>
      </c>
      <c r="E8" s="423">
        <f t="shared" ref="E8:E11" si="7">R8-I8</f>
        <v>-36560.036516129039</v>
      </c>
      <c r="F8" s="711">
        <f>SUM('SO September 2026 Rev.6'!E8:AS8)</f>
        <v>180916.12032258065</v>
      </c>
      <c r="G8" s="711">
        <f>SUM('SO September 2026 Rev.6'!AV8:BB8)</f>
        <v>9190.9161935483899</v>
      </c>
      <c r="H8" s="711">
        <f>SUM('SO September 2026 Rev.6'!BC8:BE8)</f>
        <v>12587.096774193549</v>
      </c>
      <c r="I8" s="712">
        <f t="shared" ref="I8:I11" si="8">SUM(F8:H8)</f>
        <v>202694.13329032258</v>
      </c>
      <c r="J8" s="713">
        <f>'SO MS'!E8</f>
        <v>108187</v>
      </c>
      <c r="K8" s="713">
        <f>'SO MS'!F8</f>
        <v>34560</v>
      </c>
      <c r="L8" s="713">
        <f>'SO MS'!G8</f>
        <v>10800</v>
      </c>
      <c r="M8" s="713">
        <f>'SO MS'!H8</f>
        <v>0</v>
      </c>
      <c r="N8" s="713">
        <f>'SO MS'!I8</f>
        <v>3587.0967741935483</v>
      </c>
      <c r="O8" s="713">
        <f>'SO MS'!J8</f>
        <v>0</v>
      </c>
      <c r="P8" s="713">
        <f>'SO MS'!K8</f>
        <v>9000</v>
      </c>
      <c r="Q8" s="713">
        <f>'SO MS'!L8</f>
        <v>0</v>
      </c>
      <c r="R8" s="714">
        <f t="shared" ref="R8:R11" si="9">SUM(J8:Q8)</f>
        <v>166134.09677419355</v>
      </c>
    </row>
    <row r="9" spans="1:18" ht="15.75">
      <c r="A9" s="918"/>
      <c r="B9" s="484">
        <f t="shared" si="4"/>
        <v>46269</v>
      </c>
      <c r="C9" s="484" t="str">
        <f t="shared" si="5"/>
        <v>Fri</v>
      </c>
      <c r="D9" s="427">
        <f t="shared" si="6"/>
        <v>-34169.063225806458</v>
      </c>
      <c r="E9" s="423">
        <f t="shared" si="7"/>
        <v>-32559.979419354844</v>
      </c>
      <c r="F9" s="711">
        <f>SUM('SO September 2026 Rev.6'!E9:AS9)</f>
        <v>176916.06322580646</v>
      </c>
      <c r="G9" s="711">
        <f>SUM('SO September 2026 Rev.6'!AV9:BB9)</f>
        <v>9190.9161935483899</v>
      </c>
      <c r="H9" s="711">
        <f>SUM('SO September 2026 Rev.6'!BC9:BE9)</f>
        <v>12587.096774193549</v>
      </c>
      <c r="I9" s="712">
        <f t="shared" si="8"/>
        <v>198694.07619354839</v>
      </c>
      <c r="J9" s="713">
        <f>'SO MS'!E9</f>
        <v>108187</v>
      </c>
      <c r="K9" s="713">
        <f>'SO MS'!F9</f>
        <v>34560</v>
      </c>
      <c r="L9" s="713">
        <f>'SO MS'!G9</f>
        <v>10800</v>
      </c>
      <c r="M9" s="713">
        <f>'SO MS'!H9</f>
        <v>0</v>
      </c>
      <c r="N9" s="713">
        <f>'SO MS'!I9</f>
        <v>3587.0967741935483</v>
      </c>
      <c r="O9" s="713">
        <f>'SO MS'!J9</f>
        <v>0</v>
      </c>
      <c r="P9" s="713">
        <f>'SO MS'!K9</f>
        <v>9000</v>
      </c>
      <c r="Q9" s="713">
        <f>'SO MS'!L9</f>
        <v>0</v>
      </c>
      <c r="R9" s="714">
        <f t="shared" si="9"/>
        <v>166134.09677419355</v>
      </c>
    </row>
    <row r="10" spans="1:18" ht="15.75">
      <c r="A10" s="918"/>
      <c r="B10" s="796">
        <f t="shared" si="4"/>
        <v>46270</v>
      </c>
      <c r="C10" s="796" t="str">
        <f t="shared" si="5"/>
        <v>Sat</v>
      </c>
      <c r="D10" s="427">
        <f t="shared" si="6"/>
        <v>-25169.490322580619</v>
      </c>
      <c r="E10" s="423">
        <f t="shared" si="7"/>
        <v>-22438.506193548383</v>
      </c>
      <c r="F10" s="711">
        <f>SUM('SO September 2026 Rev.6'!E10:AS10)</f>
        <v>167916.49032258062</v>
      </c>
      <c r="G10" s="711">
        <f>SUM('SO September 2026 Rev.6'!AV10:BB10)</f>
        <v>8069.0158709677562</v>
      </c>
      <c r="H10" s="711">
        <f>SUM('SO September 2026 Rev.6'!BC10:BE10)</f>
        <v>12587.096774193549</v>
      </c>
      <c r="I10" s="712">
        <f t="shared" si="8"/>
        <v>188572.60296774193</v>
      </c>
      <c r="J10" s="713">
        <f>'SO MS'!E10</f>
        <v>108187</v>
      </c>
      <c r="K10" s="713">
        <f>'SO MS'!F10</f>
        <v>34560</v>
      </c>
      <c r="L10" s="713">
        <f>'SO MS'!G10</f>
        <v>10800</v>
      </c>
      <c r="M10" s="713">
        <f>'SO MS'!H10</f>
        <v>0</v>
      </c>
      <c r="N10" s="713">
        <f>'SO MS'!I10</f>
        <v>3587.0967741935483</v>
      </c>
      <c r="O10" s="713">
        <f>'SO MS'!J10</f>
        <v>0</v>
      </c>
      <c r="P10" s="713">
        <f>'SO MS'!K10</f>
        <v>9000</v>
      </c>
      <c r="Q10" s="713">
        <f>'SO MS'!L10</f>
        <v>0</v>
      </c>
      <c r="R10" s="714">
        <f t="shared" si="9"/>
        <v>166134.09677419355</v>
      </c>
    </row>
    <row r="11" spans="1:18" ht="15.75">
      <c r="A11" s="919"/>
      <c r="B11" s="796">
        <f t="shared" si="4"/>
        <v>46271</v>
      </c>
      <c r="C11" s="796" t="str">
        <f t="shared" si="5"/>
        <v>Sun</v>
      </c>
      <c r="D11" s="427">
        <f t="shared" si="6"/>
        <v>8821.5870645161194</v>
      </c>
      <c r="E11" s="423">
        <f t="shared" si="7"/>
        <v>11552.571193548356</v>
      </c>
      <c r="F11" s="711">
        <f>SUM('SO September 2026 Rev.6'!E11:AS11)</f>
        <v>133925.41293548388</v>
      </c>
      <c r="G11" s="711">
        <f>SUM('SO September 2026 Rev.6'!AV11:BB11)</f>
        <v>8069.0158709677562</v>
      </c>
      <c r="H11" s="711">
        <f>SUM('SO September 2026 Rev.6'!BC11:BE11)</f>
        <v>15587.096774193549</v>
      </c>
      <c r="I11" s="712">
        <f t="shared" si="8"/>
        <v>157581.52558064519</v>
      </c>
      <c r="J11" s="713">
        <f>'SO MS'!E11</f>
        <v>108187</v>
      </c>
      <c r="K11" s="713">
        <f>'SO MS'!F11</f>
        <v>34560</v>
      </c>
      <c r="L11" s="713">
        <f>'SO MS'!G11</f>
        <v>10800</v>
      </c>
      <c r="M11" s="713">
        <f>'SO MS'!H11</f>
        <v>0</v>
      </c>
      <c r="N11" s="713">
        <f>'SO MS'!I11</f>
        <v>6587.0967741935483</v>
      </c>
      <c r="O11" s="713">
        <f>'SO MS'!J11</f>
        <v>0</v>
      </c>
      <c r="P11" s="713">
        <f>'SO MS'!K11</f>
        <v>9000</v>
      </c>
      <c r="Q11" s="713">
        <f>'SO MS'!L11</f>
        <v>0</v>
      </c>
      <c r="R11" s="714">
        <f t="shared" si="9"/>
        <v>169134.09677419355</v>
      </c>
    </row>
    <row r="12" spans="1:18" ht="15.75">
      <c r="A12" s="718"/>
      <c r="B12" s="715" t="s">
        <v>18</v>
      </c>
      <c r="C12" s="484"/>
      <c r="D12" s="525">
        <f>SUM(D6:D11)</f>
        <v>-168264.32745161292</v>
      </c>
      <c r="E12" s="525">
        <f t="shared" ref="E12:R12" si="10">SUM(E6:E11)</f>
        <v>-162244.12364516137</v>
      </c>
      <c r="F12" s="525">
        <f t="shared" si="10"/>
        <v>1024506.3274516129</v>
      </c>
      <c r="G12" s="525">
        <f t="shared" si="10"/>
        <v>58779.796193548435</v>
      </c>
      <c r="H12" s="525">
        <f t="shared" si="10"/>
        <v>114522.58064516129</v>
      </c>
      <c r="I12" s="525">
        <f t="shared" si="10"/>
        <v>1197808.7042903225</v>
      </c>
      <c r="J12" s="525">
        <f t="shared" si="10"/>
        <v>649122</v>
      </c>
      <c r="K12" s="525">
        <f t="shared" si="10"/>
        <v>207120</v>
      </c>
      <c r="L12" s="525">
        <f t="shared" si="10"/>
        <v>64800</v>
      </c>
      <c r="M12" s="525">
        <f t="shared" si="10"/>
        <v>0</v>
      </c>
      <c r="N12" s="525">
        <f t="shared" si="10"/>
        <v>24522.580645161292</v>
      </c>
      <c r="O12" s="525">
        <f t="shared" si="10"/>
        <v>0</v>
      </c>
      <c r="P12" s="525">
        <f t="shared" si="10"/>
        <v>90000</v>
      </c>
      <c r="Q12" s="525">
        <f t="shared" si="10"/>
        <v>0</v>
      </c>
      <c r="R12" s="716">
        <f t="shared" si="10"/>
        <v>1035564.5806451613</v>
      </c>
    </row>
    <row r="13" spans="1:18" ht="15.75">
      <c r="A13" s="917">
        <f>WEEKNUM(B13)</f>
        <v>37</v>
      </c>
      <c r="B13" s="484">
        <f>B11+1</f>
        <v>46272</v>
      </c>
      <c r="C13" s="484" t="str">
        <f t="shared" ref="C13:C16" si="11">TEXT(B13,"ddd")</f>
        <v>Mon</v>
      </c>
      <c r="D13" s="424">
        <f t="shared" ref="D13:D16" si="12">(J13+K13)-F13</f>
        <v>0</v>
      </c>
      <c r="E13" s="426">
        <f t="shared" ref="E13:E16" si="13">R13-I13</f>
        <v>0</v>
      </c>
      <c r="F13" s="711">
        <f>SUM('SO September 2026 Rev.6'!E13:AS13)</f>
        <v>0</v>
      </c>
      <c r="G13" s="711">
        <f>SUM('SO September 2026 Rev.6'!AV13:BB13)</f>
        <v>0</v>
      </c>
      <c r="H13" s="711">
        <f>SUM('SO September 2026 Rev.6'!BC13:BE13)</f>
        <v>0</v>
      </c>
      <c r="I13" s="712">
        <f t="shared" ref="I13:I16" si="14">SUM(F13:H13)</f>
        <v>0</v>
      </c>
      <c r="J13" s="713">
        <f>'SO MS'!E13</f>
        <v>0</v>
      </c>
      <c r="K13" s="713">
        <f>'SO MS'!F13</f>
        <v>0</v>
      </c>
      <c r="L13" s="713">
        <f>'SO MS'!G13</f>
        <v>0</v>
      </c>
      <c r="M13" s="713">
        <f>'SO MS'!H13</f>
        <v>0</v>
      </c>
      <c r="N13" s="713">
        <f>'SO MS'!I13</f>
        <v>0</v>
      </c>
      <c r="O13" s="713">
        <f>'SO MS'!J13</f>
        <v>0</v>
      </c>
      <c r="P13" s="713">
        <f>'SO MS'!K13</f>
        <v>0</v>
      </c>
      <c r="Q13" s="713">
        <f>'SO MS'!L13</f>
        <v>0</v>
      </c>
      <c r="R13" s="714">
        <f t="shared" ref="R13:R16" si="15">SUM(J13:Q13)</f>
        <v>0</v>
      </c>
    </row>
    <row r="14" spans="1:18" ht="15.75">
      <c r="A14" s="918"/>
      <c r="B14" s="484">
        <f t="shared" ref="B14:B19" si="16">B13+1</f>
        <v>46273</v>
      </c>
      <c r="C14" s="484" t="str">
        <f t="shared" si="11"/>
        <v>Tue</v>
      </c>
      <c r="D14" s="424">
        <f t="shared" si="12"/>
        <v>11609.936774193542</v>
      </c>
      <c r="E14" s="426">
        <f t="shared" si="13"/>
        <v>13219.020580645156</v>
      </c>
      <c r="F14" s="711">
        <f>SUM('SO September 2026 Rev.6'!E14:AS14)</f>
        <v>177216.06322580646</v>
      </c>
      <c r="G14" s="711">
        <f>SUM('SO September 2026 Rev.6'!AV14:BB14)</f>
        <v>9190.9161935483899</v>
      </c>
      <c r="H14" s="711">
        <f>SUM('SO September 2026 Rev.6'!BC14:BE14)</f>
        <v>15587.096774193549</v>
      </c>
      <c r="I14" s="712">
        <f t="shared" si="14"/>
        <v>201994.07619354839</v>
      </c>
      <c r="J14" s="713">
        <f>'SO MS'!E14</f>
        <v>142826</v>
      </c>
      <c r="K14" s="713">
        <f>'SO MS'!F14</f>
        <v>46000</v>
      </c>
      <c r="L14" s="713">
        <f>'SO MS'!G14</f>
        <v>10800</v>
      </c>
      <c r="M14" s="713">
        <f>'SO MS'!H14</f>
        <v>0</v>
      </c>
      <c r="N14" s="713">
        <f>'SO MS'!I14</f>
        <v>6587.0967741935483</v>
      </c>
      <c r="O14" s="713">
        <f>'SO MS'!J14</f>
        <v>0</v>
      </c>
      <c r="P14" s="713">
        <f>'SO MS'!K14</f>
        <v>9000</v>
      </c>
      <c r="Q14" s="713">
        <f>'SO MS'!L14</f>
        <v>0</v>
      </c>
      <c r="R14" s="714">
        <f t="shared" si="15"/>
        <v>215213.09677419355</v>
      </c>
    </row>
    <row r="15" spans="1:18" ht="15.75">
      <c r="A15" s="918"/>
      <c r="B15" s="484">
        <f t="shared" si="16"/>
        <v>46274</v>
      </c>
      <c r="C15" s="484" t="str">
        <f t="shared" si="11"/>
        <v>Wed</v>
      </c>
      <c r="D15" s="424">
        <f t="shared" si="12"/>
        <v>11609.936774193542</v>
      </c>
      <c r="E15" s="426">
        <f t="shared" si="13"/>
        <v>13219.020580645156</v>
      </c>
      <c r="F15" s="711">
        <f>SUM('SO September 2026 Rev.6'!E15:AS15)</f>
        <v>177216.06322580646</v>
      </c>
      <c r="G15" s="711">
        <f>SUM('SO September 2026 Rev.6'!AV15:BB15)</f>
        <v>9190.9161935483899</v>
      </c>
      <c r="H15" s="711">
        <f>SUM('SO September 2026 Rev.6'!BC15:BE15)</f>
        <v>15587.096774193549</v>
      </c>
      <c r="I15" s="712">
        <f t="shared" si="14"/>
        <v>201994.07619354839</v>
      </c>
      <c r="J15" s="713">
        <f>'SO MS'!E15</f>
        <v>142826</v>
      </c>
      <c r="K15" s="713">
        <f>'SO MS'!F15</f>
        <v>46000</v>
      </c>
      <c r="L15" s="713">
        <f>'SO MS'!G15</f>
        <v>10800</v>
      </c>
      <c r="M15" s="713">
        <f>'SO MS'!H15</f>
        <v>0</v>
      </c>
      <c r="N15" s="713">
        <f>'SO MS'!I15</f>
        <v>6587.0967741935483</v>
      </c>
      <c r="O15" s="713">
        <f>'SO MS'!J15</f>
        <v>0</v>
      </c>
      <c r="P15" s="713">
        <f>'SO MS'!K15</f>
        <v>9000</v>
      </c>
      <c r="Q15" s="713">
        <f>'SO MS'!L15</f>
        <v>0</v>
      </c>
      <c r="R15" s="714">
        <f t="shared" si="15"/>
        <v>215213.09677419355</v>
      </c>
    </row>
    <row r="16" spans="1:18" ht="15.75">
      <c r="A16" s="918"/>
      <c r="B16" s="484">
        <f t="shared" si="16"/>
        <v>46275</v>
      </c>
      <c r="C16" s="484" t="str">
        <f t="shared" si="11"/>
        <v>Thu</v>
      </c>
      <c r="D16" s="424">
        <f t="shared" si="12"/>
        <v>11609.936774193542</v>
      </c>
      <c r="E16" s="426">
        <f t="shared" si="13"/>
        <v>13219.020580645156</v>
      </c>
      <c r="F16" s="711">
        <f>SUM('SO September 2026 Rev.6'!E16:AS16)</f>
        <v>177216.06322580646</v>
      </c>
      <c r="G16" s="711">
        <f>SUM('SO September 2026 Rev.6'!AV16:BB16)</f>
        <v>9190.9161935483899</v>
      </c>
      <c r="H16" s="711">
        <f>SUM('SO September 2026 Rev.6'!BC16:BE16)</f>
        <v>15587.096774193549</v>
      </c>
      <c r="I16" s="712">
        <f t="shared" si="14"/>
        <v>201994.07619354839</v>
      </c>
      <c r="J16" s="713">
        <f>'SO MS'!E16</f>
        <v>142826</v>
      </c>
      <c r="K16" s="713">
        <f>'SO MS'!F16</f>
        <v>46000</v>
      </c>
      <c r="L16" s="713">
        <f>'SO MS'!G16</f>
        <v>10800</v>
      </c>
      <c r="M16" s="713">
        <f>'SO MS'!H16</f>
        <v>0</v>
      </c>
      <c r="N16" s="713">
        <f>'SO MS'!I16</f>
        <v>6587.0967741935483</v>
      </c>
      <c r="O16" s="713">
        <f>'SO MS'!J16</f>
        <v>0</v>
      </c>
      <c r="P16" s="713">
        <f>'SO MS'!K16</f>
        <v>9000</v>
      </c>
      <c r="Q16" s="713">
        <f>'SO MS'!L16</f>
        <v>0</v>
      </c>
      <c r="R16" s="714">
        <f t="shared" si="15"/>
        <v>215213.09677419355</v>
      </c>
    </row>
    <row r="17" spans="1:18" ht="15.75">
      <c r="A17" s="918"/>
      <c r="B17" s="484">
        <f t="shared" si="16"/>
        <v>46276</v>
      </c>
      <c r="C17" s="484" t="str">
        <f t="shared" ref="C17:C19" si="17">TEXT(B17,"ddd")</f>
        <v>Fri</v>
      </c>
      <c r="D17" s="424">
        <f t="shared" ref="D17:D19" si="18">(J17+K17)-F17</f>
        <v>11609.936774193542</v>
      </c>
      <c r="E17" s="426">
        <f t="shared" ref="E17:E19" si="19">R17-I17</f>
        <v>13219.020580645156</v>
      </c>
      <c r="F17" s="711">
        <f>SUM('SO September 2026 Rev.6'!E17:AS17)</f>
        <v>177216.06322580646</v>
      </c>
      <c r="G17" s="711">
        <f>SUM('SO September 2026 Rev.6'!AV17:BB17)</f>
        <v>9190.9161935483899</v>
      </c>
      <c r="H17" s="711">
        <f>SUM('SO September 2026 Rev.6'!BC17:BE17)</f>
        <v>30587.096774193549</v>
      </c>
      <c r="I17" s="712">
        <f t="shared" ref="I17:I19" si="20">SUM(F17:H17)</f>
        <v>216994.07619354839</v>
      </c>
      <c r="J17" s="713">
        <f>'SO MS'!E17</f>
        <v>142826</v>
      </c>
      <c r="K17" s="713">
        <f>'SO MS'!F17</f>
        <v>46000</v>
      </c>
      <c r="L17" s="713">
        <f>'SO MS'!G17</f>
        <v>10800</v>
      </c>
      <c r="M17" s="713">
        <f>'SO MS'!H17</f>
        <v>0</v>
      </c>
      <c r="N17" s="713">
        <f>'SO MS'!I17</f>
        <v>21587.096774193549</v>
      </c>
      <c r="O17" s="713">
        <f>'SO MS'!J17</f>
        <v>0</v>
      </c>
      <c r="P17" s="713">
        <f>'SO MS'!K17</f>
        <v>9000</v>
      </c>
      <c r="Q17" s="713">
        <f>'SO MS'!L17</f>
        <v>0</v>
      </c>
      <c r="R17" s="714">
        <f t="shared" ref="R17:R19" si="21">SUM(J17:Q17)</f>
        <v>230213.09677419355</v>
      </c>
    </row>
    <row r="18" spans="1:18" ht="15.75">
      <c r="A18" s="918"/>
      <c r="B18" s="796">
        <f t="shared" si="16"/>
        <v>46277</v>
      </c>
      <c r="C18" s="796" t="str">
        <f t="shared" si="17"/>
        <v>Sat</v>
      </c>
      <c r="D18" s="424">
        <f t="shared" si="18"/>
        <v>11609.936774193542</v>
      </c>
      <c r="E18" s="426">
        <f t="shared" si="19"/>
        <v>13219.020580645156</v>
      </c>
      <c r="F18" s="711">
        <f>SUM('SO September 2026 Rev.6'!E18:AS18)</f>
        <v>177216.06322580646</v>
      </c>
      <c r="G18" s="711">
        <f>SUM('SO September 2026 Rev.6'!AV18:BB18)</f>
        <v>9190.9161935483899</v>
      </c>
      <c r="H18" s="711">
        <f>SUM('SO September 2026 Rev.6'!BC18:BE18)</f>
        <v>44087.096774193546</v>
      </c>
      <c r="I18" s="712">
        <f t="shared" si="20"/>
        <v>230494.07619354839</v>
      </c>
      <c r="J18" s="713">
        <f>'SO MS'!E18</f>
        <v>142826</v>
      </c>
      <c r="K18" s="713">
        <f>'SO MS'!F18</f>
        <v>46000</v>
      </c>
      <c r="L18" s="713">
        <f>'SO MS'!G18</f>
        <v>10800</v>
      </c>
      <c r="M18" s="713">
        <f>'SO MS'!H18</f>
        <v>0</v>
      </c>
      <c r="N18" s="713">
        <f>'SO MS'!I18</f>
        <v>35087.096774193546</v>
      </c>
      <c r="O18" s="713">
        <f>'SO MS'!J18</f>
        <v>0</v>
      </c>
      <c r="P18" s="713">
        <f>'SO MS'!K18</f>
        <v>9000</v>
      </c>
      <c r="Q18" s="713">
        <f>'SO MS'!L18</f>
        <v>0</v>
      </c>
      <c r="R18" s="714">
        <f t="shared" si="21"/>
        <v>243713.09677419355</v>
      </c>
    </row>
    <row r="19" spans="1:18" ht="15.75">
      <c r="A19" s="919"/>
      <c r="B19" s="796">
        <f t="shared" si="16"/>
        <v>46278</v>
      </c>
      <c r="C19" s="796" t="str">
        <f t="shared" si="17"/>
        <v>Sun</v>
      </c>
      <c r="D19" s="424">
        <f t="shared" si="18"/>
        <v>20109.509677419381</v>
      </c>
      <c r="E19" s="426">
        <f t="shared" si="19"/>
        <v>22840.493806451617</v>
      </c>
      <c r="F19" s="711">
        <f>SUM('SO September 2026 Rev.6'!E19:AS19)</f>
        <v>168716.49032258062</v>
      </c>
      <c r="G19" s="711">
        <f>SUM('SO September 2026 Rev.6'!AV19:BB19)</f>
        <v>8069.0158709677562</v>
      </c>
      <c r="H19" s="711">
        <f>SUM('SO September 2026 Rev.6'!BC19:BE19)</f>
        <v>44087.096774193546</v>
      </c>
      <c r="I19" s="712">
        <f t="shared" si="20"/>
        <v>220872.60296774193</v>
      </c>
      <c r="J19" s="713">
        <f>'SO MS'!E19</f>
        <v>142826</v>
      </c>
      <c r="K19" s="713">
        <f>'SO MS'!F19</f>
        <v>46000</v>
      </c>
      <c r="L19" s="713">
        <f>'SO MS'!G19</f>
        <v>10800</v>
      </c>
      <c r="M19" s="713">
        <f>'SO MS'!H19</f>
        <v>0</v>
      </c>
      <c r="N19" s="713">
        <f>'SO MS'!I19</f>
        <v>35087.096774193546</v>
      </c>
      <c r="O19" s="713">
        <f>'SO MS'!J19</f>
        <v>0</v>
      </c>
      <c r="P19" s="713">
        <f>'SO MS'!K19</f>
        <v>9000</v>
      </c>
      <c r="Q19" s="713">
        <f>'SO MS'!L19</f>
        <v>0</v>
      </c>
      <c r="R19" s="714">
        <f t="shared" si="21"/>
        <v>243713.09677419355</v>
      </c>
    </row>
    <row r="20" spans="1:18" ht="15.75">
      <c r="A20" s="718"/>
      <c r="B20" s="715" t="s">
        <v>18</v>
      </c>
      <c r="C20" s="484"/>
      <c r="D20" s="525">
        <f>SUM(D13:D19)</f>
        <v>78159.193548387091</v>
      </c>
      <c r="E20" s="525">
        <f t="shared" ref="E20:R20" si="22">SUM(E13:E19)</f>
        <v>88935.596709677397</v>
      </c>
      <c r="F20" s="525">
        <f t="shared" si="22"/>
        <v>1054796.8064516129</v>
      </c>
      <c r="G20" s="525">
        <f t="shared" si="22"/>
        <v>54023.596838709702</v>
      </c>
      <c r="H20" s="525">
        <f t="shared" si="22"/>
        <v>165522.58064516127</v>
      </c>
      <c r="I20" s="525">
        <f t="shared" si="22"/>
        <v>1274342.9839354837</v>
      </c>
      <c r="J20" s="525">
        <f t="shared" si="22"/>
        <v>856956</v>
      </c>
      <c r="K20" s="525">
        <f t="shared" si="22"/>
        <v>276000</v>
      </c>
      <c r="L20" s="525">
        <f t="shared" si="22"/>
        <v>64800</v>
      </c>
      <c r="M20" s="525">
        <f t="shared" si="22"/>
        <v>0</v>
      </c>
      <c r="N20" s="525">
        <f t="shared" si="22"/>
        <v>111522.58064516129</v>
      </c>
      <c r="O20" s="525">
        <f t="shared" si="22"/>
        <v>0</v>
      </c>
      <c r="P20" s="525">
        <f t="shared" si="22"/>
        <v>54000</v>
      </c>
      <c r="Q20" s="525">
        <f t="shared" si="22"/>
        <v>0</v>
      </c>
      <c r="R20" s="716">
        <f t="shared" si="22"/>
        <v>1363278.5806451612</v>
      </c>
    </row>
    <row r="21" spans="1:18" ht="15.75">
      <c r="A21" s="917">
        <f>WEEKNUM(B22)</f>
        <v>38</v>
      </c>
      <c r="B21" s="484">
        <f>B19+1</f>
        <v>46279</v>
      </c>
      <c r="C21" s="484" t="str">
        <f t="shared" ref="C21:C25" si="23">TEXT(B21,"ddd")</f>
        <v>Mon</v>
      </c>
      <c r="D21" s="427">
        <f t="shared" ref="D21:D25" si="24">(J21+K21)-F21</f>
        <v>134759.78061290318</v>
      </c>
      <c r="E21" s="426">
        <f t="shared" ref="E21:E25" si="25">R21-I21</f>
        <v>148267.16790322564</v>
      </c>
      <c r="F21" s="711">
        <f>SUM('SO September 2026 Rev.6'!E21:AS21)</f>
        <v>1187022.2193870968</v>
      </c>
      <c r="G21" s="711">
        <f>SUM('SO September 2026 Rev.6'!AV21:BB21)</f>
        <v>62092.612709677458</v>
      </c>
      <c r="H21" s="711">
        <f>SUM('SO September 2026 Rev.6'!BC21:BE21)</f>
        <v>209609.67741935485</v>
      </c>
      <c r="I21" s="712">
        <f t="shared" ref="I21:I25" si="26">SUM(F21:H21)</f>
        <v>1458724.5095161293</v>
      </c>
      <c r="J21" s="713">
        <f>'SO MS'!E21</f>
        <v>999782</v>
      </c>
      <c r="K21" s="713">
        <f>'SO MS'!F21</f>
        <v>322000</v>
      </c>
      <c r="L21" s="713">
        <f>'SO MS'!G21</f>
        <v>75600</v>
      </c>
      <c r="M21" s="713">
        <f>'SO MS'!H21</f>
        <v>0</v>
      </c>
      <c r="N21" s="713">
        <f>'SO MS'!I21</f>
        <v>146609.67741935485</v>
      </c>
      <c r="O21" s="713">
        <f>'SO MS'!J21</f>
        <v>0</v>
      </c>
      <c r="P21" s="713">
        <f>'SO MS'!K21</f>
        <v>63000</v>
      </c>
      <c r="Q21" s="713">
        <f>'SO MS'!L21</f>
        <v>0</v>
      </c>
      <c r="R21" s="714">
        <f t="shared" ref="R21:R25" si="27">SUM(J21:Q21)</f>
        <v>1606991.6774193549</v>
      </c>
    </row>
    <row r="22" spans="1:18" ht="15.75">
      <c r="A22" s="918"/>
      <c r="B22" s="484">
        <f>B21+1</f>
        <v>46280</v>
      </c>
      <c r="C22" s="484" t="str">
        <f t="shared" si="23"/>
        <v>Tue</v>
      </c>
      <c r="D22" s="424">
        <f t="shared" si="24"/>
        <v>0</v>
      </c>
      <c r="E22" s="426">
        <f t="shared" si="25"/>
        <v>0</v>
      </c>
      <c r="F22" s="711">
        <f>SUM('SO September 2026 Rev.6'!E22:AS22)</f>
        <v>0</v>
      </c>
      <c r="G22" s="711">
        <f>SUM('SO September 2026 Rev.6'!AV22:BB22)</f>
        <v>0</v>
      </c>
      <c r="H22" s="711">
        <f>SUM('SO September 2026 Rev.6'!BC22:BE22)</f>
        <v>0</v>
      </c>
      <c r="I22" s="712">
        <f t="shared" si="26"/>
        <v>0</v>
      </c>
      <c r="J22" s="713">
        <f>'SO MS'!E22</f>
        <v>0</v>
      </c>
      <c r="K22" s="713">
        <f>'SO MS'!F22</f>
        <v>0</v>
      </c>
      <c r="L22" s="713">
        <f>'SO MS'!G22</f>
        <v>0</v>
      </c>
      <c r="M22" s="713">
        <f>'SO MS'!H22</f>
        <v>0</v>
      </c>
      <c r="N22" s="713">
        <f>'SO MS'!I22</f>
        <v>0</v>
      </c>
      <c r="O22" s="713">
        <f>'SO MS'!J22</f>
        <v>0</v>
      </c>
      <c r="P22" s="713">
        <f>'SO MS'!K22</f>
        <v>0</v>
      </c>
      <c r="Q22" s="713">
        <f>'SO MS'!L22</f>
        <v>0</v>
      </c>
      <c r="R22" s="714">
        <f t="shared" si="27"/>
        <v>0</v>
      </c>
    </row>
    <row r="23" spans="1:18" ht="15.75">
      <c r="A23" s="918"/>
      <c r="B23" s="484">
        <f t="shared" ref="B23:B30" si="28">B22+1</f>
        <v>46281</v>
      </c>
      <c r="C23" s="484" t="str">
        <f t="shared" si="23"/>
        <v>Wed</v>
      </c>
      <c r="D23" s="424">
        <f t="shared" si="24"/>
        <v>10609.936774193542</v>
      </c>
      <c r="E23" s="426">
        <f t="shared" si="25"/>
        <v>12219.020580645156</v>
      </c>
      <c r="F23" s="711">
        <f>SUM('SO September 2026 Rev.6'!E23:AS23)</f>
        <v>178216.06322580646</v>
      </c>
      <c r="G23" s="711">
        <f>SUM('SO September 2026 Rev.6'!AV23:BB23)</f>
        <v>9190.9161935483899</v>
      </c>
      <c r="H23" s="711">
        <f>SUM('SO September 2026 Rev.6'!BC23:BE23)</f>
        <v>44087.096774193546</v>
      </c>
      <c r="I23" s="712">
        <f t="shared" si="26"/>
        <v>231494.07619354839</v>
      </c>
      <c r="J23" s="713">
        <f>'SO MS'!E23</f>
        <v>142826</v>
      </c>
      <c r="K23" s="713">
        <f>'SO MS'!F23</f>
        <v>46000</v>
      </c>
      <c r="L23" s="713">
        <f>'SO MS'!G23</f>
        <v>10800</v>
      </c>
      <c r="M23" s="713">
        <f>'SO MS'!H23</f>
        <v>0</v>
      </c>
      <c r="N23" s="713">
        <f>'SO MS'!I23</f>
        <v>35087.096774193546</v>
      </c>
      <c r="O23" s="713">
        <f>'SO MS'!J23</f>
        <v>0</v>
      </c>
      <c r="P23" s="713">
        <f>'SO MS'!K23</f>
        <v>9000</v>
      </c>
      <c r="Q23" s="713">
        <f>'SO MS'!L23</f>
        <v>0</v>
      </c>
      <c r="R23" s="714">
        <f t="shared" si="27"/>
        <v>243713.09677419355</v>
      </c>
    </row>
    <row r="24" spans="1:18" ht="15.75">
      <c r="A24" s="918"/>
      <c r="B24" s="484">
        <f t="shared" si="28"/>
        <v>46282</v>
      </c>
      <c r="C24" s="484" t="str">
        <f t="shared" si="23"/>
        <v>Thu</v>
      </c>
      <c r="D24" s="424">
        <f t="shared" si="24"/>
        <v>10609.936774193542</v>
      </c>
      <c r="E24" s="426">
        <f t="shared" si="25"/>
        <v>12219.020580645156</v>
      </c>
      <c r="F24" s="711">
        <f>SUM('SO September 2026 Rev.6'!E24:AS24)</f>
        <v>178216.06322580646</v>
      </c>
      <c r="G24" s="711">
        <f>SUM('SO September 2026 Rev.6'!AV24:BB24)</f>
        <v>9190.9161935483899</v>
      </c>
      <c r="H24" s="711">
        <f>SUM('SO September 2026 Rev.6'!BC24:BE24)</f>
        <v>44087.096774193546</v>
      </c>
      <c r="I24" s="712">
        <f t="shared" si="26"/>
        <v>231494.07619354839</v>
      </c>
      <c r="J24" s="713">
        <f>'SO MS'!E24</f>
        <v>142826</v>
      </c>
      <c r="K24" s="713">
        <f>'SO MS'!F24</f>
        <v>46000</v>
      </c>
      <c r="L24" s="713">
        <f>'SO MS'!G24</f>
        <v>10800</v>
      </c>
      <c r="M24" s="713">
        <f>'SO MS'!H24</f>
        <v>0</v>
      </c>
      <c r="N24" s="713">
        <f>'SO MS'!I24</f>
        <v>35087.096774193546</v>
      </c>
      <c r="O24" s="713">
        <f>'SO MS'!J24</f>
        <v>0</v>
      </c>
      <c r="P24" s="713">
        <f>'SO MS'!K24</f>
        <v>9000</v>
      </c>
      <c r="Q24" s="713">
        <f>'SO MS'!L24</f>
        <v>0</v>
      </c>
      <c r="R24" s="714">
        <f t="shared" si="27"/>
        <v>243713.09677419355</v>
      </c>
    </row>
    <row r="25" spans="1:18" ht="15.75">
      <c r="A25" s="918"/>
      <c r="B25" s="484">
        <f t="shared" si="28"/>
        <v>46283</v>
      </c>
      <c r="C25" s="484" t="str">
        <f t="shared" si="23"/>
        <v>Fri</v>
      </c>
      <c r="D25" s="424">
        <f t="shared" si="24"/>
        <v>32009.936774193542</v>
      </c>
      <c r="E25" s="426">
        <f t="shared" si="25"/>
        <v>33619.020580645156</v>
      </c>
      <c r="F25" s="711">
        <f>SUM('SO September 2026 Rev.6'!E25:AS25)</f>
        <v>156816.06322580646</v>
      </c>
      <c r="G25" s="711">
        <f>SUM('SO September 2026 Rev.6'!AV25:BB25)</f>
        <v>9190.9161935483899</v>
      </c>
      <c r="H25" s="711">
        <f>SUM('SO September 2026 Rev.6'!BC25:BE25)</f>
        <v>44087.096774193546</v>
      </c>
      <c r="I25" s="712">
        <f t="shared" si="26"/>
        <v>210094.07619354839</v>
      </c>
      <c r="J25" s="713">
        <f>'SO MS'!E25</f>
        <v>142826</v>
      </c>
      <c r="K25" s="713">
        <f>'SO MS'!F25</f>
        <v>46000</v>
      </c>
      <c r="L25" s="713">
        <f>'SO MS'!G25</f>
        <v>10800</v>
      </c>
      <c r="M25" s="713">
        <f>'SO MS'!H25</f>
        <v>0</v>
      </c>
      <c r="N25" s="713">
        <f>'SO MS'!I25</f>
        <v>35087.096774193546</v>
      </c>
      <c r="O25" s="713">
        <f>'SO MS'!J25</f>
        <v>0</v>
      </c>
      <c r="P25" s="713">
        <f>'SO MS'!K25</f>
        <v>9000</v>
      </c>
      <c r="Q25" s="713">
        <f>'SO MS'!L25</f>
        <v>0</v>
      </c>
      <c r="R25" s="714">
        <f t="shared" si="27"/>
        <v>243713.09677419355</v>
      </c>
    </row>
    <row r="26" spans="1:18" ht="15.75">
      <c r="A26" s="918"/>
      <c r="B26" s="796">
        <f t="shared" si="28"/>
        <v>46284</v>
      </c>
      <c r="C26" s="796" t="str">
        <f t="shared" ref="C26:C27" si="29">TEXT(B26,"ddd")</f>
        <v>Sat</v>
      </c>
      <c r="D26" s="424">
        <f t="shared" ref="D26:D27" si="30">(J26+K26)-F26</f>
        <v>32009.936774193542</v>
      </c>
      <c r="E26" s="426">
        <f t="shared" ref="E26:E27" si="31">R26-I26</f>
        <v>33619.020580645156</v>
      </c>
      <c r="F26" s="711">
        <f>SUM('SO September 2026 Rev.6'!E26:AS26)</f>
        <v>156816.06322580646</v>
      </c>
      <c r="G26" s="711">
        <f>SUM('SO September 2026 Rev.6'!AV26:BB26)</f>
        <v>9190.9161935483899</v>
      </c>
      <c r="H26" s="711">
        <f>SUM('SO September 2026 Rev.6'!BC26:BE26)</f>
        <v>44087.096774193546</v>
      </c>
      <c r="I26" s="712">
        <f t="shared" ref="I26:I27" si="32">SUM(F26:H26)</f>
        <v>210094.07619354839</v>
      </c>
      <c r="J26" s="713">
        <f>'SO MS'!E26</f>
        <v>142826</v>
      </c>
      <c r="K26" s="713">
        <f>'SO MS'!F26</f>
        <v>46000</v>
      </c>
      <c r="L26" s="713">
        <f>'SO MS'!G26</f>
        <v>10800</v>
      </c>
      <c r="M26" s="713">
        <f>'SO MS'!H26</f>
        <v>0</v>
      </c>
      <c r="N26" s="713">
        <f>'SO MS'!I26</f>
        <v>35087.096774193546</v>
      </c>
      <c r="O26" s="713">
        <f>'SO MS'!J26</f>
        <v>0</v>
      </c>
      <c r="P26" s="713">
        <f>'SO MS'!K26</f>
        <v>9000</v>
      </c>
      <c r="Q26" s="713">
        <f>'SO MS'!L26</f>
        <v>0</v>
      </c>
      <c r="R26" s="714">
        <f t="shared" ref="R26:R27" si="33">SUM(J26:Q26)</f>
        <v>243713.09677419355</v>
      </c>
    </row>
    <row r="27" spans="1:18" ht="15.75">
      <c r="A27" s="919"/>
      <c r="B27" s="796">
        <f t="shared" si="28"/>
        <v>46285</v>
      </c>
      <c r="C27" s="796" t="str">
        <f t="shared" si="29"/>
        <v>Sun</v>
      </c>
      <c r="D27" s="424">
        <f t="shared" si="30"/>
        <v>32009.936774193542</v>
      </c>
      <c r="E27" s="426">
        <f t="shared" si="31"/>
        <v>33619.020580645156</v>
      </c>
      <c r="F27" s="711">
        <f>SUM('SO September 2026 Rev.6'!E27:AS27)</f>
        <v>156816.06322580646</v>
      </c>
      <c r="G27" s="711">
        <f>SUM('SO September 2026 Rev.6'!AV27:BB27)</f>
        <v>9190.9161935483899</v>
      </c>
      <c r="H27" s="711">
        <f>SUM('SO September 2026 Rev.6'!BC27:BE27)</f>
        <v>44087.096774193546</v>
      </c>
      <c r="I27" s="712">
        <f t="shared" si="32"/>
        <v>210094.07619354839</v>
      </c>
      <c r="J27" s="713">
        <f>'SO MS'!E27</f>
        <v>142826</v>
      </c>
      <c r="K27" s="713">
        <f>'SO MS'!F27</f>
        <v>46000</v>
      </c>
      <c r="L27" s="713">
        <f>'SO MS'!G27</f>
        <v>10800</v>
      </c>
      <c r="M27" s="713">
        <f>'SO MS'!H27</f>
        <v>0</v>
      </c>
      <c r="N27" s="713">
        <f>'SO MS'!I27</f>
        <v>35087.096774193546</v>
      </c>
      <c r="O27" s="713">
        <f>'SO MS'!J27</f>
        <v>0</v>
      </c>
      <c r="P27" s="713">
        <f>'SO MS'!K27</f>
        <v>9000</v>
      </c>
      <c r="Q27" s="713">
        <f>'SO MS'!L27</f>
        <v>0</v>
      </c>
      <c r="R27" s="714">
        <f t="shared" si="33"/>
        <v>243713.09677419355</v>
      </c>
    </row>
    <row r="28" spans="1:18" ht="15.75">
      <c r="A28" s="718"/>
      <c r="B28" s="715" t="s">
        <v>18</v>
      </c>
      <c r="C28" s="484"/>
      <c r="D28" s="525">
        <f>SUM(D21:D27)</f>
        <v>252009.46448387089</v>
      </c>
      <c r="E28" s="525">
        <f t="shared" ref="E28:R28" si="34">SUM(E21:E27)</f>
        <v>273562.27080645144</v>
      </c>
      <c r="F28" s="525">
        <f t="shared" si="34"/>
        <v>2013902.5355161291</v>
      </c>
      <c r="G28" s="525">
        <f t="shared" si="34"/>
        <v>108047.19367741939</v>
      </c>
      <c r="H28" s="525">
        <f t="shared" si="34"/>
        <v>430045.16129032266</v>
      </c>
      <c r="I28" s="525">
        <f t="shared" si="34"/>
        <v>2551994.8904838706</v>
      </c>
      <c r="J28" s="525">
        <f t="shared" si="34"/>
        <v>1713912</v>
      </c>
      <c r="K28" s="525">
        <f t="shared" si="34"/>
        <v>552000</v>
      </c>
      <c r="L28" s="525">
        <f t="shared" si="34"/>
        <v>129600</v>
      </c>
      <c r="M28" s="525">
        <f t="shared" si="34"/>
        <v>0</v>
      </c>
      <c r="N28" s="525">
        <f t="shared" si="34"/>
        <v>322045.16129032255</v>
      </c>
      <c r="O28" s="525">
        <f t="shared" si="34"/>
        <v>0</v>
      </c>
      <c r="P28" s="525">
        <f t="shared" si="34"/>
        <v>108000</v>
      </c>
      <c r="Q28" s="525">
        <f t="shared" si="34"/>
        <v>0</v>
      </c>
      <c r="R28" s="716">
        <f t="shared" si="34"/>
        <v>2825557.1612903224</v>
      </c>
    </row>
    <row r="29" spans="1:18" ht="15.75">
      <c r="A29" s="917">
        <f>WEEKNUM(B31)</f>
        <v>39</v>
      </c>
      <c r="B29" s="484">
        <f>B27+1</f>
        <v>46286</v>
      </c>
      <c r="C29" s="484" t="str">
        <f t="shared" ref="C29:C34" si="35">TEXT(B29,"ddd")</f>
        <v>Mon</v>
      </c>
      <c r="D29" s="427">
        <f t="shared" ref="D29:D34" si="36">(J29+K29)-F29</f>
        <v>40600.587064516119</v>
      </c>
      <c r="E29" s="426">
        <f t="shared" ref="E29:E34" si="37">R29-I29</f>
        <v>43331.571193548356</v>
      </c>
      <c r="F29" s="711">
        <f>SUM('SO September 2026 Rev.6'!E29:AS29)</f>
        <v>148225.41293548388</v>
      </c>
      <c r="G29" s="711">
        <f>SUM('SO September 2026 Rev.6'!AV29:BB29)</f>
        <v>8069.0158709677562</v>
      </c>
      <c r="H29" s="711">
        <f>SUM('SO September 2026 Rev.6'!BC29:BE29)</f>
        <v>44087.096774193546</v>
      </c>
      <c r="I29" s="712">
        <f t="shared" ref="I29:I34" si="38">SUM(F29:H29)</f>
        <v>200381.52558064519</v>
      </c>
      <c r="J29" s="713">
        <f>'SO MS'!E29</f>
        <v>142826</v>
      </c>
      <c r="K29" s="713">
        <f>'SO MS'!F29</f>
        <v>46000</v>
      </c>
      <c r="L29" s="713">
        <f>'SO MS'!G29</f>
        <v>10800</v>
      </c>
      <c r="M29" s="713">
        <f>'SO MS'!H29</f>
        <v>0</v>
      </c>
      <c r="N29" s="713">
        <f>'SO MS'!I29</f>
        <v>35087.096774193546</v>
      </c>
      <c r="O29" s="713">
        <f>'SO MS'!J29</f>
        <v>0</v>
      </c>
      <c r="P29" s="713">
        <f>'SO MS'!K29</f>
        <v>9000</v>
      </c>
      <c r="Q29" s="713">
        <f>'SO MS'!L29</f>
        <v>0</v>
      </c>
      <c r="R29" s="714">
        <f t="shared" ref="R29:R34" si="39">SUM(J29:Q29)</f>
        <v>243713.09677419355</v>
      </c>
    </row>
    <row r="30" spans="1:18" ht="15.75">
      <c r="A30" s="918"/>
      <c r="B30" s="484">
        <f t="shared" si="28"/>
        <v>46287</v>
      </c>
      <c r="C30" s="484" t="str">
        <f t="shared" si="35"/>
        <v>Tue</v>
      </c>
      <c r="D30" s="427">
        <f t="shared" si="36"/>
        <v>190859.78061290318</v>
      </c>
      <c r="E30" s="426">
        <f t="shared" si="37"/>
        <v>204367.16790322564</v>
      </c>
      <c r="F30" s="711">
        <f>SUM('SO September 2026 Rev.6'!E30:AS30)</f>
        <v>1130922.2193870968</v>
      </c>
      <c r="G30" s="711">
        <f>SUM('SO September 2026 Rev.6'!AV30:BB30)</f>
        <v>62092.612709677458</v>
      </c>
      <c r="H30" s="711">
        <f>SUM('SO September 2026 Rev.6'!BC30:BE30)</f>
        <v>308609.67741935485</v>
      </c>
      <c r="I30" s="712">
        <f t="shared" si="38"/>
        <v>1501624.5095161293</v>
      </c>
      <c r="J30" s="713">
        <f>'SO MS'!E30</f>
        <v>999782</v>
      </c>
      <c r="K30" s="713">
        <f>'SO MS'!F30</f>
        <v>322000</v>
      </c>
      <c r="L30" s="713">
        <f>'SO MS'!G30</f>
        <v>75600</v>
      </c>
      <c r="M30" s="713">
        <f>'SO MS'!H30</f>
        <v>0</v>
      </c>
      <c r="N30" s="713">
        <f>'SO MS'!I30</f>
        <v>245609.67741935482</v>
      </c>
      <c r="O30" s="713">
        <f>'SO MS'!J30</f>
        <v>0</v>
      </c>
      <c r="P30" s="713">
        <f>'SO MS'!K30</f>
        <v>63000</v>
      </c>
      <c r="Q30" s="713">
        <f>'SO MS'!L30</f>
        <v>0</v>
      </c>
      <c r="R30" s="714">
        <f t="shared" si="39"/>
        <v>1705991.6774193549</v>
      </c>
    </row>
    <row r="31" spans="1:18" ht="15.75">
      <c r="A31" s="918"/>
      <c r="B31" s="484">
        <f>B30+1</f>
        <v>46288</v>
      </c>
      <c r="C31" s="484" t="str">
        <f t="shared" si="35"/>
        <v>Wed</v>
      </c>
      <c r="D31" s="424">
        <f t="shared" si="36"/>
        <v>0</v>
      </c>
      <c r="E31" s="426">
        <f t="shared" si="37"/>
        <v>0</v>
      </c>
      <c r="F31" s="711">
        <f>SUM('SO September 2026 Rev.6'!E31:AS31)</f>
        <v>0</v>
      </c>
      <c r="G31" s="711">
        <f>SUM('SO September 2026 Rev.6'!AV31:BB31)</f>
        <v>0</v>
      </c>
      <c r="H31" s="711">
        <f>SUM('SO September 2026 Rev.6'!BC31:BE31)</f>
        <v>0</v>
      </c>
      <c r="I31" s="712">
        <f t="shared" si="38"/>
        <v>0</v>
      </c>
      <c r="J31" s="713">
        <f>'SO MS'!E31</f>
        <v>0</v>
      </c>
      <c r="K31" s="713">
        <f>'SO MS'!F31</f>
        <v>0</v>
      </c>
      <c r="L31" s="713">
        <f>'SO MS'!G31</f>
        <v>0</v>
      </c>
      <c r="M31" s="713">
        <f>'SO MS'!H31</f>
        <v>0</v>
      </c>
      <c r="N31" s="713">
        <f>'SO MS'!I31</f>
        <v>0</v>
      </c>
      <c r="O31" s="713">
        <f>'SO MS'!J31</f>
        <v>0</v>
      </c>
      <c r="P31" s="713">
        <f>'SO MS'!K31</f>
        <v>0</v>
      </c>
      <c r="Q31" s="713">
        <f>'SO MS'!L31</f>
        <v>0</v>
      </c>
      <c r="R31" s="714">
        <f t="shared" si="39"/>
        <v>0</v>
      </c>
    </row>
    <row r="32" spans="1:18" ht="15.75">
      <c r="A32" s="918"/>
      <c r="B32" s="484">
        <f t="shared" ref="B32:B39" si="40">B31+1</f>
        <v>46289</v>
      </c>
      <c r="C32" s="484" t="str">
        <f t="shared" si="35"/>
        <v>Thu</v>
      </c>
      <c r="D32" s="424">
        <f t="shared" si="36"/>
        <v>22009.936774193542</v>
      </c>
      <c r="E32" s="426">
        <f t="shared" si="37"/>
        <v>20119.020580645156</v>
      </c>
      <c r="F32" s="711">
        <f>SUM('SO September 2026 Rev.6'!E32:AS32)</f>
        <v>166816.06322580646</v>
      </c>
      <c r="G32" s="711">
        <f>SUM('SO September 2026 Rev.6'!AV32:BB32)</f>
        <v>12690.91619354839</v>
      </c>
      <c r="H32" s="711">
        <f>SUM('SO September 2026 Rev.6'!BC32:BE32)</f>
        <v>44087.096774193546</v>
      </c>
      <c r="I32" s="712">
        <f t="shared" si="38"/>
        <v>223594.07619354839</v>
      </c>
      <c r="J32" s="713">
        <f>'SO MS'!E32</f>
        <v>142826</v>
      </c>
      <c r="K32" s="713">
        <f>'SO MS'!F32</f>
        <v>46000</v>
      </c>
      <c r="L32" s="713">
        <f>'SO MS'!G32</f>
        <v>10800</v>
      </c>
      <c r="M32" s="713">
        <f>'SO MS'!H32</f>
        <v>0</v>
      </c>
      <c r="N32" s="713">
        <f>'SO MS'!I32</f>
        <v>35087.096774193546</v>
      </c>
      <c r="O32" s="713">
        <f>'SO MS'!J32</f>
        <v>0</v>
      </c>
      <c r="P32" s="713">
        <f>'SO MS'!K32</f>
        <v>9000</v>
      </c>
      <c r="Q32" s="713">
        <f>'SO MS'!L32</f>
        <v>0</v>
      </c>
      <c r="R32" s="714">
        <f t="shared" si="39"/>
        <v>243713.09677419355</v>
      </c>
    </row>
    <row r="33" spans="1:18" ht="15.75">
      <c r="A33" s="918"/>
      <c r="B33" s="484">
        <f t="shared" si="40"/>
        <v>46290</v>
      </c>
      <c r="C33" s="484" t="str">
        <f t="shared" si="35"/>
        <v>Fri</v>
      </c>
      <c r="D33" s="424">
        <f t="shared" si="36"/>
        <v>22809.936774193542</v>
      </c>
      <c r="E33" s="426">
        <f t="shared" si="37"/>
        <v>20919.020580645156</v>
      </c>
      <c r="F33" s="711">
        <f>SUM('SO September 2026 Rev.6'!E33:AS33)</f>
        <v>166016.06322580646</v>
      </c>
      <c r="G33" s="711">
        <f>SUM('SO September 2026 Rev.6'!AV33:BB33)</f>
        <v>12690.91619354839</v>
      </c>
      <c r="H33" s="711">
        <f>SUM('SO September 2026 Rev.6'!BC33:BE33)</f>
        <v>44087.096774193546</v>
      </c>
      <c r="I33" s="712">
        <f t="shared" si="38"/>
        <v>222794.07619354839</v>
      </c>
      <c r="J33" s="713">
        <f>'SO MS'!E33</f>
        <v>142826</v>
      </c>
      <c r="K33" s="713">
        <f>'SO MS'!F33</f>
        <v>46000</v>
      </c>
      <c r="L33" s="713">
        <f>'SO MS'!G33</f>
        <v>10800</v>
      </c>
      <c r="M33" s="713">
        <f>'SO MS'!H33</f>
        <v>0</v>
      </c>
      <c r="N33" s="713">
        <f>'SO MS'!I33</f>
        <v>35087.096774193546</v>
      </c>
      <c r="O33" s="713">
        <f>'SO MS'!J33</f>
        <v>0</v>
      </c>
      <c r="P33" s="713">
        <f>'SO MS'!K33</f>
        <v>9000</v>
      </c>
      <c r="Q33" s="713">
        <f>'SO MS'!L33</f>
        <v>0</v>
      </c>
      <c r="R33" s="714">
        <f t="shared" si="39"/>
        <v>243713.09677419355</v>
      </c>
    </row>
    <row r="34" spans="1:18" ht="15.75">
      <c r="A34" s="918"/>
      <c r="B34" s="796">
        <f t="shared" si="40"/>
        <v>46291</v>
      </c>
      <c r="C34" s="796" t="str">
        <f t="shared" si="35"/>
        <v>Sat</v>
      </c>
      <c r="D34" s="424">
        <f t="shared" si="36"/>
        <v>20809.936774193542</v>
      </c>
      <c r="E34" s="426">
        <f t="shared" si="37"/>
        <v>18919.020580645156</v>
      </c>
      <c r="F34" s="711">
        <f>SUM('SO September 2026 Rev.6'!E34:AS34)</f>
        <v>168016.06322580646</v>
      </c>
      <c r="G34" s="711">
        <f>SUM('SO September 2026 Rev.6'!AV34:BB34)</f>
        <v>12690.91619354839</v>
      </c>
      <c r="H34" s="711">
        <f>SUM('SO September 2026 Rev.6'!BC34:BE34)</f>
        <v>44087.096774193546</v>
      </c>
      <c r="I34" s="712">
        <f t="shared" si="38"/>
        <v>224794.07619354839</v>
      </c>
      <c r="J34" s="713">
        <f>'SO MS'!E34</f>
        <v>142826</v>
      </c>
      <c r="K34" s="713">
        <f>'SO MS'!F34</f>
        <v>46000</v>
      </c>
      <c r="L34" s="713">
        <f>'SO MS'!G34</f>
        <v>10800</v>
      </c>
      <c r="M34" s="713">
        <f>'SO MS'!H34</f>
        <v>0</v>
      </c>
      <c r="N34" s="713">
        <f>'SO MS'!I34</f>
        <v>35087.096774193546</v>
      </c>
      <c r="O34" s="713">
        <f>'SO MS'!J34</f>
        <v>0</v>
      </c>
      <c r="P34" s="713">
        <f>'SO MS'!K34</f>
        <v>9000</v>
      </c>
      <c r="Q34" s="713">
        <f>'SO MS'!L34</f>
        <v>0</v>
      </c>
      <c r="R34" s="714">
        <f t="shared" si="39"/>
        <v>243713.09677419355</v>
      </c>
    </row>
    <row r="35" spans="1:18" ht="15.75">
      <c r="A35" s="919"/>
      <c r="B35" s="796">
        <f t="shared" si="40"/>
        <v>46292</v>
      </c>
      <c r="C35" s="796" t="str">
        <f t="shared" ref="C35" si="41">TEXT(B35,"ddd")</f>
        <v>Sun</v>
      </c>
      <c r="D35" s="424">
        <f t="shared" ref="D35" si="42">(J35+K35)-F35</f>
        <v>22109.936774193542</v>
      </c>
      <c r="E35" s="426">
        <f t="shared" ref="E35" si="43">R35-I35</f>
        <v>20219.020580645156</v>
      </c>
      <c r="F35" s="711">
        <f>SUM('SO September 2026 Rev.6'!E35:AS35)</f>
        <v>166716.06322580646</v>
      </c>
      <c r="G35" s="711">
        <f>SUM('SO September 2026 Rev.6'!AV35:BB35)</f>
        <v>12690.91619354839</v>
      </c>
      <c r="H35" s="711">
        <f>SUM('SO September 2026 Rev.6'!BC35:BE35)</f>
        <v>44087.096774193546</v>
      </c>
      <c r="I35" s="712">
        <f t="shared" ref="I35" si="44">SUM(F35:H35)</f>
        <v>223494.07619354839</v>
      </c>
      <c r="J35" s="713">
        <f>'SO MS'!E35</f>
        <v>142826</v>
      </c>
      <c r="K35" s="713">
        <f>'SO MS'!F35</f>
        <v>46000</v>
      </c>
      <c r="L35" s="713">
        <f>'SO MS'!G35</f>
        <v>10800</v>
      </c>
      <c r="M35" s="713">
        <f>'SO MS'!H35</f>
        <v>0</v>
      </c>
      <c r="N35" s="713">
        <f>'SO MS'!I35</f>
        <v>35087.096774193546</v>
      </c>
      <c r="O35" s="713">
        <f>'SO MS'!J35</f>
        <v>0</v>
      </c>
      <c r="P35" s="713">
        <f>'SO MS'!K35</f>
        <v>9000</v>
      </c>
      <c r="Q35" s="713">
        <f>'SO MS'!L35</f>
        <v>0</v>
      </c>
      <c r="R35" s="714">
        <f t="shared" ref="R35" si="45">SUM(J35:Q35)</f>
        <v>243713.09677419355</v>
      </c>
    </row>
    <row r="36" spans="1:18" ht="15.75">
      <c r="A36" s="718"/>
      <c r="B36" s="715" t="s">
        <v>18</v>
      </c>
      <c r="C36" s="484"/>
      <c r="D36" s="525">
        <f>SUM(D29:D35)</f>
        <v>319200.1147741935</v>
      </c>
      <c r="E36" s="525">
        <f t="shared" ref="E36:R36" si="46">SUM(E29:E35)</f>
        <v>327874.82141935464</v>
      </c>
      <c r="F36" s="525">
        <f t="shared" si="46"/>
        <v>1946711.8852258066</v>
      </c>
      <c r="G36" s="525">
        <f t="shared" si="46"/>
        <v>120925.29335483877</v>
      </c>
      <c r="H36" s="525">
        <f t="shared" si="46"/>
        <v>529045.16129032266</v>
      </c>
      <c r="I36" s="525">
        <f t="shared" si="46"/>
        <v>2596682.3398709674</v>
      </c>
      <c r="J36" s="525">
        <f t="shared" si="46"/>
        <v>1713912</v>
      </c>
      <c r="K36" s="525">
        <f t="shared" si="46"/>
        <v>552000</v>
      </c>
      <c r="L36" s="525">
        <f t="shared" si="46"/>
        <v>129600</v>
      </c>
      <c r="M36" s="525">
        <f t="shared" si="46"/>
        <v>0</v>
      </c>
      <c r="N36" s="525">
        <f t="shared" si="46"/>
        <v>421045.16129032266</v>
      </c>
      <c r="O36" s="525">
        <f t="shared" si="46"/>
        <v>0</v>
      </c>
      <c r="P36" s="525">
        <f t="shared" si="46"/>
        <v>108000</v>
      </c>
      <c r="Q36" s="525">
        <f t="shared" si="46"/>
        <v>0</v>
      </c>
      <c r="R36" s="716">
        <f t="shared" si="46"/>
        <v>2924557.1612903224</v>
      </c>
    </row>
    <row r="37" spans="1:18" ht="15.75">
      <c r="A37" s="917">
        <f>WEEKNUM(B39)</f>
        <v>40</v>
      </c>
      <c r="B37" s="484">
        <f>B35+1</f>
        <v>46293</v>
      </c>
      <c r="C37" s="484" t="str">
        <f t="shared" ref="C37:C39" si="47">TEXT(B37,"ddd")</f>
        <v>Mon</v>
      </c>
      <c r="D37" s="424">
        <f t="shared" ref="D37:D39" si="48">(J37+K37)-F37</f>
        <v>18609.509677419381</v>
      </c>
      <c r="E37" s="426">
        <f t="shared" ref="E37:E39" si="49">R37-I37</f>
        <v>17840.493806451617</v>
      </c>
      <c r="F37" s="711">
        <f>SUM('SO September 2026 Rev.6'!E37:AS37)</f>
        <v>170216.49032258062</v>
      </c>
      <c r="G37" s="711">
        <f>SUM('SO September 2026 Rev.6'!AV37:BB37)</f>
        <v>11569.015870967756</v>
      </c>
      <c r="H37" s="711">
        <f>SUM('SO September 2026 Rev.6'!BC37:BE37)</f>
        <v>44087.096774193546</v>
      </c>
      <c r="I37" s="712">
        <f t="shared" ref="I37:I39" si="50">SUM(F37:H37)</f>
        <v>225872.60296774193</v>
      </c>
      <c r="J37" s="713">
        <f>'SO MS'!E37</f>
        <v>142826</v>
      </c>
      <c r="K37" s="713">
        <f>'SO MS'!F37</f>
        <v>46000</v>
      </c>
      <c r="L37" s="713">
        <f>'SO MS'!G37</f>
        <v>10800</v>
      </c>
      <c r="M37" s="713">
        <f>'SO MS'!H37</f>
        <v>0</v>
      </c>
      <c r="N37" s="713">
        <f>'SO MS'!I37</f>
        <v>35087.096774193546</v>
      </c>
      <c r="O37" s="713">
        <f>'SO MS'!J37</f>
        <v>0</v>
      </c>
      <c r="P37" s="713">
        <f>'SO MS'!K37</f>
        <v>9000</v>
      </c>
      <c r="Q37" s="713">
        <f>'SO MS'!L37</f>
        <v>0</v>
      </c>
      <c r="R37" s="714">
        <f t="shared" ref="R37:R39" si="51">SUM(J37:Q37)</f>
        <v>243713.09677419355</v>
      </c>
    </row>
    <row r="38" spans="1:18" ht="15.75">
      <c r="A38" s="918"/>
      <c r="B38" s="484">
        <f t="shared" si="40"/>
        <v>46294</v>
      </c>
      <c r="C38" s="484" t="str">
        <f t="shared" si="47"/>
        <v>Tue</v>
      </c>
      <c r="D38" s="427">
        <f t="shared" si="48"/>
        <v>33700.587064516119</v>
      </c>
      <c r="E38" s="426">
        <f t="shared" si="49"/>
        <v>32931.571193548356</v>
      </c>
      <c r="F38" s="711">
        <f>SUM('SO September 2026 Rev.6'!E38:AS38)</f>
        <v>155125.41293548388</v>
      </c>
      <c r="G38" s="711">
        <f>SUM('SO September 2026 Rev.6'!AV38:BB38)</f>
        <v>11569.015870967756</v>
      </c>
      <c r="H38" s="711">
        <f>SUM('SO September 2026 Rev.6'!BC38:BE38)</f>
        <v>44087.096774193546</v>
      </c>
      <c r="I38" s="712">
        <f t="shared" si="50"/>
        <v>210781.52558064519</v>
      </c>
      <c r="J38" s="713">
        <f>'SO MS'!E38</f>
        <v>142826</v>
      </c>
      <c r="K38" s="713">
        <f>'SO MS'!F38</f>
        <v>46000</v>
      </c>
      <c r="L38" s="713">
        <f>'SO MS'!G38</f>
        <v>10800</v>
      </c>
      <c r="M38" s="713">
        <f>'SO MS'!H38</f>
        <v>0</v>
      </c>
      <c r="N38" s="713">
        <f>'SO MS'!I38</f>
        <v>35087.096774193546</v>
      </c>
      <c r="O38" s="713">
        <f>'SO MS'!J38</f>
        <v>0</v>
      </c>
      <c r="P38" s="713">
        <f>'SO MS'!K38</f>
        <v>9000</v>
      </c>
      <c r="Q38" s="713">
        <f>'SO MS'!L38</f>
        <v>0</v>
      </c>
      <c r="R38" s="714">
        <f t="shared" si="51"/>
        <v>243713.09677419355</v>
      </c>
    </row>
    <row r="39" spans="1:18" ht="15.75">
      <c r="A39" s="919"/>
      <c r="B39" s="484">
        <f t="shared" si="40"/>
        <v>46295</v>
      </c>
      <c r="C39" s="484" t="str">
        <f t="shared" si="47"/>
        <v>Wed</v>
      </c>
      <c r="D39" s="427">
        <f t="shared" si="48"/>
        <v>162159.78061290318</v>
      </c>
      <c r="E39" s="426">
        <f t="shared" si="49"/>
        <v>151167.16790322564</v>
      </c>
      <c r="F39" s="711">
        <f>SUM('SO September 2026 Rev.6'!E39:AS39)</f>
        <v>1159622.2193870968</v>
      </c>
      <c r="G39" s="711">
        <f>SUM('SO September 2026 Rev.6'!AV39:BB39)</f>
        <v>86592.612709677458</v>
      </c>
      <c r="H39" s="711">
        <f>SUM('SO September 2026 Rev.6'!BC39:BE39)</f>
        <v>308609.67741935485</v>
      </c>
      <c r="I39" s="712">
        <f t="shared" si="50"/>
        <v>1554824.5095161293</v>
      </c>
      <c r="J39" s="713">
        <f>'SO MS'!E39</f>
        <v>999782</v>
      </c>
      <c r="K39" s="713">
        <f>'SO MS'!F39</f>
        <v>322000</v>
      </c>
      <c r="L39" s="713">
        <f>'SO MS'!G39</f>
        <v>75600</v>
      </c>
      <c r="M39" s="713">
        <f>'SO MS'!H39</f>
        <v>0</v>
      </c>
      <c r="N39" s="713">
        <f>'SO MS'!I39</f>
        <v>245609.67741935482</v>
      </c>
      <c r="O39" s="713">
        <f>'SO MS'!J39</f>
        <v>0</v>
      </c>
      <c r="P39" s="713">
        <f>'SO MS'!K39</f>
        <v>63000</v>
      </c>
      <c r="Q39" s="713">
        <f>'SO MS'!L39</f>
        <v>0</v>
      </c>
      <c r="R39" s="714">
        <f t="shared" si="51"/>
        <v>1705991.6774193549</v>
      </c>
    </row>
    <row r="40" spans="1:18" ht="15.75">
      <c r="A40" s="718"/>
      <c r="B40" s="715" t="s">
        <v>18</v>
      </c>
      <c r="C40" s="484"/>
      <c r="D40" s="525">
        <f t="shared" ref="D40:R40" si="52">SUM(D37:D39)</f>
        <v>214469.87735483868</v>
      </c>
      <c r="E40" s="525">
        <f t="shared" si="52"/>
        <v>201939.23290322561</v>
      </c>
      <c r="F40" s="525">
        <f t="shared" si="52"/>
        <v>1484964.1226451613</v>
      </c>
      <c r="G40" s="525">
        <f t="shared" si="52"/>
        <v>109730.64445161297</v>
      </c>
      <c r="H40" s="525">
        <f t="shared" si="52"/>
        <v>396783.87096774194</v>
      </c>
      <c r="I40" s="525">
        <f t="shared" si="52"/>
        <v>1991478.6380645162</v>
      </c>
      <c r="J40" s="525">
        <f t="shared" si="52"/>
        <v>1285434</v>
      </c>
      <c r="K40" s="525">
        <f t="shared" si="52"/>
        <v>414000</v>
      </c>
      <c r="L40" s="525">
        <f t="shared" si="52"/>
        <v>97200</v>
      </c>
      <c r="M40" s="525">
        <f t="shared" si="52"/>
        <v>0</v>
      </c>
      <c r="N40" s="525">
        <f t="shared" si="52"/>
        <v>315783.87096774194</v>
      </c>
      <c r="O40" s="525">
        <f t="shared" si="52"/>
        <v>0</v>
      </c>
      <c r="P40" s="525">
        <f t="shared" si="52"/>
        <v>81000</v>
      </c>
      <c r="Q40" s="525">
        <f t="shared" si="52"/>
        <v>0</v>
      </c>
      <c r="R40" s="716">
        <f t="shared" si="52"/>
        <v>2193417.8709677421</v>
      </c>
    </row>
    <row r="41" spans="1:18" ht="16.5" thickBot="1">
      <c r="A41" s="393"/>
      <c r="B41" s="703"/>
      <c r="C41" s="704"/>
      <c r="D41" s="719"/>
      <c r="E41" s="701"/>
      <c r="F41" s="701"/>
      <c r="G41" s="701"/>
      <c r="H41" s="701"/>
      <c r="I41" s="701"/>
      <c r="J41" s="701"/>
      <c r="K41" s="701"/>
      <c r="L41" s="701"/>
      <c r="M41" s="701"/>
      <c r="N41" s="701"/>
      <c r="O41" s="701"/>
      <c r="P41" s="701"/>
      <c r="Q41" s="701"/>
      <c r="R41" s="701"/>
    </row>
    <row r="42" spans="1:18" ht="16.5" thickTop="1">
      <c r="A42" s="430"/>
      <c r="B42" s="380" t="s">
        <v>18</v>
      </c>
      <c r="C42" s="376"/>
      <c r="D42" s="720">
        <f t="shared" ref="D42:R42" si="53">D12+D20+D28+D36+D40</f>
        <v>695574.32270967728</v>
      </c>
      <c r="E42" s="386">
        <f t="shared" si="53"/>
        <v>730067.79819354764</v>
      </c>
      <c r="F42" s="386">
        <f t="shared" si="53"/>
        <v>7524881.6772903223</v>
      </c>
      <c r="G42" s="386">
        <f t="shared" si="53"/>
        <v>451506.52451612928</v>
      </c>
      <c r="H42" s="386">
        <f t="shared" si="53"/>
        <v>1635919.3548387098</v>
      </c>
      <c r="I42" s="386">
        <f t="shared" si="53"/>
        <v>9612307.5566451605</v>
      </c>
      <c r="J42" s="386">
        <f t="shared" si="53"/>
        <v>6219336</v>
      </c>
      <c r="K42" s="386">
        <f t="shared" si="53"/>
        <v>2001120</v>
      </c>
      <c r="L42" s="386">
        <f t="shared" si="53"/>
        <v>486000</v>
      </c>
      <c r="M42" s="386">
        <f t="shared" si="53"/>
        <v>0</v>
      </c>
      <c r="N42" s="386">
        <f t="shared" si="53"/>
        <v>1194919.3548387098</v>
      </c>
      <c r="O42" s="386">
        <f t="shared" si="53"/>
        <v>0</v>
      </c>
      <c r="P42" s="386">
        <f t="shared" si="53"/>
        <v>441000</v>
      </c>
      <c r="Q42" s="386">
        <f t="shared" si="53"/>
        <v>0</v>
      </c>
      <c r="R42" s="386">
        <f t="shared" si="53"/>
        <v>10342375.35483871</v>
      </c>
    </row>
    <row r="43" spans="1:18" ht="16.5" thickBot="1">
      <c r="A43" s="430"/>
      <c r="B43" s="555" t="s">
        <v>19</v>
      </c>
      <c r="C43" s="556"/>
      <c r="D43" s="721">
        <f t="shared" ref="D43:R43" si="54">SUM(D6:D11,D13:D19,D21:D27,D29:D35,D37:D39)</f>
        <v>695574.32270967716</v>
      </c>
      <c r="E43" s="551">
        <f t="shared" si="54"/>
        <v>730067.79819354787</v>
      </c>
      <c r="F43" s="551">
        <f t="shared" si="54"/>
        <v>7524881.677290326</v>
      </c>
      <c r="G43" s="551">
        <f t="shared" si="54"/>
        <v>451506.5245161294</v>
      </c>
      <c r="H43" s="551">
        <f t="shared" si="54"/>
        <v>1635919.3548387093</v>
      </c>
      <c r="I43" s="551">
        <f t="shared" si="54"/>
        <v>9612307.5566451643</v>
      </c>
      <c r="J43" s="551">
        <f t="shared" si="54"/>
        <v>6219336</v>
      </c>
      <c r="K43" s="551">
        <f t="shared" si="54"/>
        <v>2001120</v>
      </c>
      <c r="L43" s="551">
        <f t="shared" si="54"/>
        <v>486000</v>
      </c>
      <c r="M43" s="551">
        <f t="shared" si="54"/>
        <v>0</v>
      </c>
      <c r="N43" s="551">
        <f t="shared" si="54"/>
        <v>1194919.35483871</v>
      </c>
      <c r="O43" s="551">
        <f t="shared" si="54"/>
        <v>0</v>
      </c>
      <c r="P43" s="551">
        <f t="shared" si="54"/>
        <v>441000</v>
      </c>
      <c r="Q43" s="551">
        <f t="shared" si="54"/>
        <v>0</v>
      </c>
      <c r="R43" s="551">
        <f t="shared" si="54"/>
        <v>10342375.35483871</v>
      </c>
    </row>
    <row r="44" spans="1:18" ht="16.5" thickTop="1">
      <c r="A44" s="432"/>
      <c r="B44" s="417"/>
      <c r="C44" s="417"/>
    </row>
    <row r="45" spans="1:18" ht="15.75">
      <c r="A45" s="417"/>
      <c r="B45" s="434"/>
      <c r="C45" s="434"/>
      <c r="D45" s="722"/>
    </row>
    <row r="46" spans="1:18">
      <c r="A46" s="417"/>
      <c r="B46" s="417"/>
      <c r="C46" s="417"/>
    </row>
    <row r="47" spans="1:18" ht="15.75">
      <c r="A47" s="434"/>
      <c r="B47" s="417"/>
      <c r="C47" s="417"/>
      <c r="E47" s="434"/>
    </row>
    <row r="48" spans="1:18">
      <c r="A48" s="417"/>
    </row>
    <row r="49" spans="1:1">
      <c r="A49" s="417"/>
    </row>
  </sheetData>
  <mergeCells count="9">
    <mergeCell ref="A13:A19"/>
    <mergeCell ref="A21:A27"/>
    <mergeCell ref="A29:A35"/>
    <mergeCell ref="A37:A39"/>
    <mergeCell ref="J4:R4"/>
    <mergeCell ref="A4:C4"/>
    <mergeCell ref="B5:C5"/>
    <mergeCell ref="A6:A11"/>
    <mergeCell ref="F4:I4"/>
  </mergeCells>
  <conditionalFormatting sqref="A44:A48">
    <cfRule type="cellIs" dxfId="103" priority="103" operator="lessThan">
      <formula>0</formula>
    </cfRule>
  </conditionalFormatting>
  <conditionalFormatting sqref="A5:B5 B42:C43 B44:D46">
    <cfRule type="cellIs" dxfId="102" priority="104" operator="lessThan">
      <formula>0</formula>
    </cfRule>
  </conditionalFormatting>
  <conditionalFormatting sqref="B12:C12">
    <cfRule type="cellIs" dxfId="101" priority="25" operator="lessThan">
      <formula>0</formula>
    </cfRule>
  </conditionalFormatting>
  <conditionalFormatting sqref="B20:C20">
    <cfRule type="cellIs" dxfId="100" priority="18" operator="lessThan">
      <formula>0</formula>
    </cfRule>
  </conditionalFormatting>
  <conditionalFormatting sqref="B28:C28">
    <cfRule type="cellIs" dxfId="99" priority="14" operator="lessThan">
      <formula>0</formula>
    </cfRule>
  </conditionalFormatting>
  <conditionalFormatting sqref="B36:C36">
    <cfRule type="cellIs" dxfId="98" priority="8" operator="lessThan">
      <formula>0</formula>
    </cfRule>
  </conditionalFormatting>
  <conditionalFormatting sqref="B40:C40">
    <cfRule type="cellIs" dxfId="97" priority="4" operator="lessThan">
      <formula>0</formula>
    </cfRule>
  </conditionalFormatting>
  <conditionalFormatting sqref="B6:E11 B21:E27 B37:E39 B41:D41">
    <cfRule type="cellIs" dxfId="96" priority="43" operator="lessThan">
      <formula>0</formula>
    </cfRule>
  </conditionalFormatting>
  <conditionalFormatting sqref="B13:E19">
    <cfRule type="cellIs" dxfId="95" priority="20" operator="lessThan">
      <formula>0</formula>
    </cfRule>
  </conditionalFormatting>
  <conditionalFormatting sqref="B29:E35">
    <cfRule type="cellIs" dxfId="94" priority="10" operator="lessThan">
      <formula>0</formula>
    </cfRule>
  </conditionalFormatting>
  <conditionalFormatting sqref="D1:D1048576">
    <cfRule type="cellIs" dxfId="93" priority="1" operator="greaterThan">
      <formula>0</formula>
    </cfRule>
  </conditionalFormatting>
  <conditionalFormatting sqref="D8">
    <cfRule type="cellIs" dxfId="92" priority="33" operator="lessThan">
      <formula>0</formula>
    </cfRule>
  </conditionalFormatting>
  <conditionalFormatting sqref="D26">
    <cfRule type="cellIs" dxfId="91" priority="31" operator="lessThan">
      <formula>0</formula>
    </cfRule>
  </conditionalFormatting>
  <conditionalFormatting sqref="D28">
    <cfRule type="cellIs" dxfId="90" priority="12" operator="lessThan">
      <formula>0</formula>
    </cfRule>
  </conditionalFormatting>
  <conditionalFormatting sqref="D40">
    <cfRule type="cellIs" dxfId="89" priority="2" operator="lessThan">
      <formula>0</formula>
    </cfRule>
  </conditionalFormatting>
  <conditionalFormatting sqref="D12:R12">
    <cfRule type="cellIs" dxfId="88" priority="23" operator="lessThan">
      <formula>0</formula>
    </cfRule>
  </conditionalFormatting>
  <conditionalFormatting sqref="D20:R20">
    <cfRule type="cellIs" dxfId="87" priority="16" operator="lessThan">
      <formula>0</formula>
    </cfRule>
  </conditionalFormatting>
  <conditionalFormatting sqref="D36:R36">
    <cfRule type="cellIs" dxfId="86" priority="6" operator="lessThan">
      <formula>0</formula>
    </cfRule>
  </conditionalFormatting>
  <conditionalFormatting sqref="D42:R43">
    <cfRule type="cellIs" dxfId="85" priority="27" operator="lessThan">
      <formula>0</formula>
    </cfRule>
  </conditionalFormatting>
  <conditionalFormatting sqref="E10:E11">
    <cfRule type="cellIs" dxfId="84" priority="44" operator="lessThan">
      <formula>0</formula>
    </cfRule>
  </conditionalFormatting>
  <conditionalFormatting sqref="E8:R9">
    <cfRule type="cellIs" dxfId="83" priority="41" operator="lessThan">
      <formula>0</formula>
    </cfRule>
  </conditionalFormatting>
  <conditionalFormatting sqref="E26:R28">
    <cfRule type="cellIs" dxfId="82" priority="13" operator="lessThan">
      <formula>0</formula>
    </cfRule>
  </conditionalFormatting>
  <conditionalFormatting sqref="E40:R41">
    <cfRule type="cellIs" dxfId="81" priority="3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zoomScale="85" zoomScaleNormal="85" workbookViewId="0">
      <pane xSplit="3" ySplit="5" topLeftCell="D24" activePane="bottomRight" state="frozen"/>
      <selection pane="topRight"/>
      <selection pane="bottomLeft"/>
      <selection pane="bottomRight" activeCell="E42" sqref="E42"/>
    </sheetView>
  </sheetViews>
  <sheetFormatPr defaultColWidth="9.140625" defaultRowHeight="15"/>
  <cols>
    <col min="1" max="1" width="12.85546875" style="337" customWidth="1"/>
    <col min="2" max="2" width="15.5703125" style="337" customWidth="1"/>
    <col min="3" max="3" width="13" style="337" customWidth="1"/>
    <col min="4" max="4" width="25.5703125" style="417" customWidth="1"/>
    <col min="5" max="5" width="24.5703125" style="417" customWidth="1"/>
    <col min="6" max="12" width="24.7109375" style="417" customWidth="1"/>
    <col min="13" max="16384" width="9.140625" style="337"/>
  </cols>
  <sheetData>
    <row r="1" spans="1:12" ht="15" customHeight="1">
      <c r="A1" s="418" t="s">
        <v>77</v>
      </c>
      <c r="B1" s="418"/>
      <c r="C1" s="418"/>
      <c r="D1" s="419"/>
    </row>
    <row r="2" spans="1:12" ht="15" customHeight="1">
      <c r="A2" s="418"/>
      <c r="B2" s="418"/>
      <c r="C2" s="418"/>
      <c r="D2" s="419"/>
    </row>
    <row r="3" spans="1:12" ht="15" customHeight="1">
      <c r="A3" s="418"/>
      <c r="B3" s="418"/>
      <c r="C3" s="418"/>
      <c r="D3" s="419"/>
    </row>
    <row r="4" spans="1:12" ht="15" customHeight="1" thickBot="1">
      <c r="A4" s="922">
        <v>46266</v>
      </c>
      <c r="B4" s="922"/>
      <c r="C4" s="922"/>
      <c r="D4" s="420"/>
    </row>
    <row r="5" spans="1:12" ht="15" customHeight="1" thickTop="1" thickBot="1">
      <c r="A5" s="547" t="s">
        <v>1</v>
      </c>
      <c r="B5" s="927" t="s">
        <v>2</v>
      </c>
      <c r="C5" s="928"/>
      <c r="D5" s="421" t="s">
        <v>3</v>
      </c>
      <c r="E5" s="422" t="s">
        <v>78</v>
      </c>
      <c r="F5" s="422" t="s">
        <v>79</v>
      </c>
      <c r="G5" s="422" t="s">
        <v>80</v>
      </c>
      <c r="H5" s="422" t="s">
        <v>81</v>
      </c>
      <c r="I5" s="422" t="s">
        <v>82</v>
      </c>
      <c r="J5" s="422" t="s">
        <v>83</v>
      </c>
      <c r="K5" s="436" t="s">
        <v>285</v>
      </c>
      <c r="L5" s="437" t="s">
        <v>85</v>
      </c>
    </row>
    <row r="6" spans="1:12" ht="16.5" thickTop="1">
      <c r="A6" s="924">
        <f>WEEKNUM(B6)</f>
        <v>36</v>
      </c>
      <c r="B6" s="705">
        <f>A4</f>
        <v>46266</v>
      </c>
      <c r="C6" s="705" t="str">
        <f t="shared" ref="C6:C43" si="0">TEXT(B6,"ddd")</f>
        <v>Tue</v>
      </c>
      <c r="D6" s="706">
        <f t="shared" ref="D6:D7" si="1">SUM(E6:O6)</f>
        <v>183894.09677419355</v>
      </c>
      <c r="E6" s="723">
        <v>108187</v>
      </c>
      <c r="F6" s="723">
        <f>1.43*24000</f>
        <v>34320</v>
      </c>
      <c r="G6" s="723">
        <f t="shared" ref="G6:G19" si="2">0.45*24000</f>
        <v>10800</v>
      </c>
      <c r="H6" s="724">
        <v>0</v>
      </c>
      <c r="I6" s="724">
        <f>'SO September 2026 Rev.6'!BC6+'SO September 2026 Rev.6'!BD6</f>
        <v>3587.0967741935483</v>
      </c>
      <c r="J6" s="723">
        <v>0</v>
      </c>
      <c r="K6" s="723">
        <f>'SO September 2026 Rev.6'!BE6</f>
        <v>27000</v>
      </c>
      <c r="L6" s="725">
        <f>'Summary sales'!L8</f>
        <v>0</v>
      </c>
    </row>
    <row r="7" spans="1:12" ht="15.75">
      <c r="A7" s="918"/>
      <c r="B7" s="484">
        <f t="shared" ref="B7:B11" si="3">B6+1</f>
        <v>46267</v>
      </c>
      <c r="C7" s="484" t="str">
        <f t="shared" si="0"/>
        <v>Wed</v>
      </c>
      <c r="D7" s="423">
        <f t="shared" si="1"/>
        <v>184134.09677419355</v>
      </c>
      <c r="E7" s="424">
        <v>108187</v>
      </c>
      <c r="F7" s="424">
        <f t="shared" ref="F7:F11" si="4">1.44*24000</f>
        <v>34560</v>
      </c>
      <c r="G7" s="424">
        <f t="shared" si="2"/>
        <v>10800</v>
      </c>
      <c r="H7" s="425">
        <v>0</v>
      </c>
      <c r="I7" s="425">
        <f>'SO September 2026 Rev.6'!BC7+'SO September 2026 Rev.6'!BD7</f>
        <v>3587.0967741935483</v>
      </c>
      <c r="J7" s="424">
        <v>0</v>
      </c>
      <c r="K7" s="424">
        <f>'SO September 2026 Rev.6'!BE7</f>
        <v>27000</v>
      </c>
      <c r="L7" s="726">
        <f>'Summary sales'!L9</f>
        <v>0</v>
      </c>
    </row>
    <row r="8" spans="1:12" ht="15.75">
      <c r="A8" s="918"/>
      <c r="B8" s="484">
        <f t="shared" si="3"/>
        <v>46268</v>
      </c>
      <c r="C8" s="484" t="str">
        <f t="shared" ref="C8:C10" si="5">TEXT(B8,"ddd")</f>
        <v>Thu</v>
      </c>
      <c r="D8" s="423">
        <f t="shared" ref="D8:D10" si="6">SUM(E8:O8)</f>
        <v>166134.09677419355</v>
      </c>
      <c r="E8" s="424">
        <v>108187</v>
      </c>
      <c r="F8" s="424">
        <f t="shared" si="4"/>
        <v>34560</v>
      </c>
      <c r="G8" s="424">
        <f t="shared" si="2"/>
        <v>10800</v>
      </c>
      <c r="H8" s="425">
        <v>0</v>
      </c>
      <c r="I8" s="425">
        <f>'SO September 2026 Rev.6'!BC8+'SO September 2026 Rev.6'!BD8</f>
        <v>3587.0967741935483</v>
      </c>
      <c r="J8" s="424">
        <v>0</v>
      </c>
      <c r="K8" s="424">
        <f>'SO September 2026 Rev.6'!BE8</f>
        <v>9000</v>
      </c>
      <c r="L8" s="726">
        <f>'Summary sales'!L10</f>
        <v>0</v>
      </c>
    </row>
    <row r="9" spans="1:12" ht="15.75">
      <c r="A9" s="918"/>
      <c r="B9" s="484">
        <f t="shared" si="3"/>
        <v>46269</v>
      </c>
      <c r="C9" s="484" t="str">
        <f t="shared" si="5"/>
        <v>Fri</v>
      </c>
      <c r="D9" s="423">
        <f t="shared" si="6"/>
        <v>166134.09677419355</v>
      </c>
      <c r="E9" s="424">
        <v>108187</v>
      </c>
      <c r="F9" s="424">
        <f t="shared" si="4"/>
        <v>34560</v>
      </c>
      <c r="G9" s="424">
        <f t="shared" si="2"/>
        <v>10800</v>
      </c>
      <c r="H9" s="425">
        <v>0</v>
      </c>
      <c r="I9" s="425">
        <f>'SO September 2026 Rev.6'!BC9+'SO September 2026 Rev.6'!BD9</f>
        <v>3587.0967741935483</v>
      </c>
      <c r="J9" s="424">
        <v>0</v>
      </c>
      <c r="K9" s="424">
        <f>'SO September 2026 Rev.6'!BE9</f>
        <v>9000</v>
      </c>
      <c r="L9" s="726">
        <f>'Summary sales'!L11</f>
        <v>0</v>
      </c>
    </row>
    <row r="10" spans="1:12" ht="15.75">
      <c r="A10" s="918"/>
      <c r="B10" s="404">
        <f t="shared" si="3"/>
        <v>46270</v>
      </c>
      <c r="C10" s="404" t="str">
        <f t="shared" si="5"/>
        <v>Sat</v>
      </c>
      <c r="D10" s="426">
        <f t="shared" si="6"/>
        <v>166134.09677419355</v>
      </c>
      <c r="E10" s="427">
        <v>108187</v>
      </c>
      <c r="F10" s="427">
        <f t="shared" si="4"/>
        <v>34560</v>
      </c>
      <c r="G10" s="427">
        <f t="shared" si="2"/>
        <v>10800</v>
      </c>
      <c r="H10" s="428">
        <v>0</v>
      </c>
      <c r="I10" s="428">
        <f>'SO September 2026 Rev.6'!BC10+'SO September 2026 Rev.6'!BD10</f>
        <v>3587.0967741935483</v>
      </c>
      <c r="J10" s="427">
        <v>0</v>
      </c>
      <c r="K10" s="427">
        <f>'SO September 2026 Rev.6'!BE10</f>
        <v>9000</v>
      </c>
      <c r="L10" s="727">
        <f>'Summary sales'!L12</f>
        <v>0</v>
      </c>
    </row>
    <row r="11" spans="1:12" ht="15.75">
      <c r="A11" s="919"/>
      <c r="B11" s="404">
        <f t="shared" si="3"/>
        <v>46271</v>
      </c>
      <c r="C11" s="404" t="str">
        <f t="shared" si="0"/>
        <v>Sun</v>
      </c>
      <c r="D11" s="426">
        <f t="shared" ref="D11:D16" si="7">SUM(E11:O11)</f>
        <v>169134.09677419355</v>
      </c>
      <c r="E11" s="427">
        <v>108187</v>
      </c>
      <c r="F11" s="427">
        <f t="shared" si="4"/>
        <v>34560</v>
      </c>
      <c r="G11" s="427">
        <f t="shared" si="2"/>
        <v>10800</v>
      </c>
      <c r="H11" s="428">
        <v>0</v>
      </c>
      <c r="I11" s="428">
        <f>'SO September 2026 Rev.6'!BC11+'SO September 2026 Rev.6'!BD11</f>
        <v>6587.0967741935483</v>
      </c>
      <c r="J11" s="427">
        <v>0</v>
      </c>
      <c r="K11" s="427">
        <f>'SO September 2026 Rev.6'!BE11</f>
        <v>9000</v>
      </c>
      <c r="L11" s="727">
        <f>'Summary sales'!L13</f>
        <v>0</v>
      </c>
    </row>
    <row r="12" spans="1:12" s="366" customFormat="1" ht="15.75">
      <c r="A12" s="718"/>
      <c r="B12" s="715" t="s">
        <v>18</v>
      </c>
      <c r="C12" s="484"/>
      <c r="D12" s="525">
        <f>SUM(D6:D11)</f>
        <v>1035564.5806451613</v>
      </c>
      <c r="E12" s="525">
        <f t="shared" ref="E12:L12" si="8">SUM(E6:E11)</f>
        <v>649122</v>
      </c>
      <c r="F12" s="525">
        <f t="shared" si="8"/>
        <v>207120</v>
      </c>
      <c r="G12" s="525">
        <f t="shared" si="8"/>
        <v>64800</v>
      </c>
      <c r="H12" s="525">
        <f t="shared" si="8"/>
        <v>0</v>
      </c>
      <c r="I12" s="525">
        <f t="shared" si="8"/>
        <v>24522.580645161292</v>
      </c>
      <c r="J12" s="525">
        <f t="shared" si="8"/>
        <v>0</v>
      </c>
      <c r="K12" s="525">
        <f t="shared" si="8"/>
        <v>90000</v>
      </c>
      <c r="L12" s="525">
        <f t="shared" si="8"/>
        <v>0</v>
      </c>
    </row>
    <row r="13" spans="1:12" s="366" customFormat="1" ht="15.75">
      <c r="A13" s="718"/>
      <c r="B13" s="484"/>
      <c r="C13" s="484"/>
      <c r="D13" s="385"/>
      <c r="E13" s="385"/>
      <c r="F13" s="385"/>
      <c r="G13" s="385"/>
      <c r="H13" s="385"/>
      <c r="I13" s="385"/>
      <c r="J13" s="385"/>
      <c r="K13" s="385"/>
      <c r="L13" s="717"/>
    </row>
    <row r="14" spans="1:12" ht="15.75">
      <c r="A14" s="917">
        <f>WEEKNUM(B16)</f>
        <v>37</v>
      </c>
      <c r="B14" s="484">
        <f>B11+1</f>
        <v>46272</v>
      </c>
      <c r="C14" s="484" t="str">
        <f t="shared" si="0"/>
        <v>Mon</v>
      </c>
      <c r="D14" s="423">
        <f t="shared" si="7"/>
        <v>215213.09677419355</v>
      </c>
      <c r="E14" s="424">
        <v>142826</v>
      </c>
      <c r="F14" s="424">
        <v>46000</v>
      </c>
      <c r="G14" s="424">
        <f t="shared" si="2"/>
        <v>10800</v>
      </c>
      <c r="H14" s="425">
        <v>0</v>
      </c>
      <c r="I14" s="425">
        <f>'SO September 2026 Rev.6'!BC14+'SO September 2026 Rev.6'!BD14</f>
        <v>6587.0967741935483</v>
      </c>
      <c r="J14" s="424">
        <v>0</v>
      </c>
      <c r="K14" s="424">
        <f>'SO September 2026 Rev.6'!BE14</f>
        <v>9000</v>
      </c>
      <c r="L14" s="726">
        <f>'Summary sales'!L16</f>
        <v>0</v>
      </c>
    </row>
    <row r="15" spans="1:12" ht="15.75">
      <c r="A15" s="918"/>
      <c r="B15" s="484">
        <f t="shared" ref="B15:B20" si="9">B14+1</f>
        <v>46273</v>
      </c>
      <c r="C15" s="484" t="str">
        <f t="shared" si="0"/>
        <v>Tue</v>
      </c>
      <c r="D15" s="423">
        <f t="shared" si="7"/>
        <v>215213.09677419355</v>
      </c>
      <c r="E15" s="424">
        <v>142826</v>
      </c>
      <c r="F15" s="424">
        <v>46000</v>
      </c>
      <c r="G15" s="424">
        <f t="shared" si="2"/>
        <v>10800</v>
      </c>
      <c r="H15" s="425">
        <v>0</v>
      </c>
      <c r="I15" s="425">
        <f>'SO September 2026 Rev.6'!BC15+'SO September 2026 Rev.6'!BD15</f>
        <v>6587.0967741935483</v>
      </c>
      <c r="J15" s="424">
        <v>0</v>
      </c>
      <c r="K15" s="424">
        <f>'SO September 2026 Rev.6'!BE15</f>
        <v>9000</v>
      </c>
      <c r="L15" s="726">
        <f>'Summary sales'!L17</f>
        <v>0</v>
      </c>
    </row>
    <row r="16" spans="1:12" ht="15.75">
      <c r="A16" s="918"/>
      <c r="B16" s="484">
        <f t="shared" si="9"/>
        <v>46274</v>
      </c>
      <c r="C16" s="484" t="str">
        <f t="shared" si="0"/>
        <v>Wed</v>
      </c>
      <c r="D16" s="423">
        <f t="shared" si="7"/>
        <v>215213.09677419355</v>
      </c>
      <c r="E16" s="424">
        <v>142826</v>
      </c>
      <c r="F16" s="424">
        <v>46000</v>
      </c>
      <c r="G16" s="424">
        <f t="shared" si="2"/>
        <v>10800</v>
      </c>
      <c r="H16" s="425">
        <v>0</v>
      </c>
      <c r="I16" s="425">
        <f>'SO September 2026 Rev.6'!BC16+'SO September 2026 Rev.6'!BD16</f>
        <v>6587.0967741935483</v>
      </c>
      <c r="J16" s="424">
        <v>0</v>
      </c>
      <c r="K16" s="424">
        <f>'SO September 2026 Rev.6'!BE16</f>
        <v>9000</v>
      </c>
      <c r="L16" s="726">
        <f>'Summary sales'!L18</f>
        <v>0</v>
      </c>
    </row>
    <row r="17" spans="1:12" ht="15.75">
      <c r="A17" s="918"/>
      <c r="B17" s="484">
        <f t="shared" si="9"/>
        <v>46275</v>
      </c>
      <c r="C17" s="484" t="str">
        <f t="shared" ref="C17:C19" si="10">TEXT(B17,"ddd")</f>
        <v>Thu</v>
      </c>
      <c r="D17" s="423">
        <f t="shared" ref="D17:D19" si="11">SUM(E17:O17)</f>
        <v>230213.09677419355</v>
      </c>
      <c r="E17" s="424">
        <v>142826</v>
      </c>
      <c r="F17" s="424">
        <v>46000</v>
      </c>
      <c r="G17" s="424">
        <f t="shared" si="2"/>
        <v>10800</v>
      </c>
      <c r="H17" s="425">
        <v>0</v>
      </c>
      <c r="I17" s="425">
        <f>'SO September 2026 Rev.6'!BC17+'SO September 2026 Rev.6'!BD17</f>
        <v>21587.096774193549</v>
      </c>
      <c r="J17" s="424">
        <v>0</v>
      </c>
      <c r="K17" s="424">
        <f>'SO September 2026 Rev.6'!BE17</f>
        <v>9000</v>
      </c>
      <c r="L17" s="726">
        <f>'Summary sales'!L19</f>
        <v>0</v>
      </c>
    </row>
    <row r="18" spans="1:12" ht="15.75">
      <c r="A18" s="918"/>
      <c r="B18" s="484">
        <f t="shared" si="9"/>
        <v>46276</v>
      </c>
      <c r="C18" s="484" t="str">
        <f t="shared" si="10"/>
        <v>Fri</v>
      </c>
      <c r="D18" s="423">
        <f t="shared" si="11"/>
        <v>243713.09677419355</v>
      </c>
      <c r="E18" s="424">
        <v>142826</v>
      </c>
      <c r="F18" s="424">
        <v>46000</v>
      </c>
      <c r="G18" s="424">
        <f t="shared" si="2"/>
        <v>10800</v>
      </c>
      <c r="H18" s="425">
        <v>0</v>
      </c>
      <c r="I18" s="425">
        <f>'SO September 2026 Rev.6'!BC18+'SO September 2026 Rev.6'!BD18</f>
        <v>35087.096774193546</v>
      </c>
      <c r="J18" s="424">
        <v>0</v>
      </c>
      <c r="K18" s="424">
        <f>'SO September 2026 Rev.6'!BE18</f>
        <v>9000</v>
      </c>
      <c r="L18" s="726">
        <f>'Summary sales'!L20</f>
        <v>0</v>
      </c>
    </row>
    <row r="19" spans="1:12" ht="15.75">
      <c r="A19" s="918"/>
      <c r="B19" s="404">
        <f t="shared" si="9"/>
        <v>46277</v>
      </c>
      <c r="C19" s="404" t="str">
        <f t="shared" si="10"/>
        <v>Sat</v>
      </c>
      <c r="D19" s="426">
        <f t="shared" si="11"/>
        <v>243713.09677419355</v>
      </c>
      <c r="E19" s="427">
        <v>142826</v>
      </c>
      <c r="F19" s="427">
        <v>46000</v>
      </c>
      <c r="G19" s="427">
        <f t="shared" si="2"/>
        <v>10800</v>
      </c>
      <c r="H19" s="428">
        <v>0</v>
      </c>
      <c r="I19" s="428">
        <f>'SO September 2026 Rev.6'!BC19+'SO September 2026 Rev.6'!BD19</f>
        <v>35087.096774193546</v>
      </c>
      <c r="J19" s="427">
        <v>0</v>
      </c>
      <c r="K19" s="427">
        <f>'SO September 2026 Rev.6'!BE19</f>
        <v>9000</v>
      </c>
      <c r="L19" s="727">
        <f>'Summary sales'!L21</f>
        <v>0</v>
      </c>
    </row>
    <row r="20" spans="1:12" ht="15.75">
      <c r="A20" s="919"/>
      <c r="B20" s="404">
        <f t="shared" si="9"/>
        <v>46278</v>
      </c>
      <c r="C20" s="404" t="str">
        <f t="shared" si="0"/>
        <v>Sun</v>
      </c>
      <c r="D20" s="426">
        <f t="shared" ref="D20:D25" si="12">SUM(E20:O20)</f>
        <v>243713.09677419355</v>
      </c>
      <c r="E20" s="427">
        <v>142826</v>
      </c>
      <c r="F20" s="427">
        <v>46000</v>
      </c>
      <c r="G20" s="427">
        <f t="shared" ref="G20:G37" si="13">0.45*24000</f>
        <v>10800</v>
      </c>
      <c r="H20" s="428">
        <v>0</v>
      </c>
      <c r="I20" s="428">
        <f>'SO September 2026 Rev.6'!BC20+'SO September 2026 Rev.6'!BD20</f>
        <v>35087.096774193546</v>
      </c>
      <c r="J20" s="427">
        <v>0</v>
      </c>
      <c r="K20" s="427">
        <f>'SO September 2026 Rev.6'!BE20</f>
        <v>9000</v>
      </c>
      <c r="L20" s="727">
        <f>'Summary sales'!L22</f>
        <v>0</v>
      </c>
    </row>
    <row r="21" spans="1:12" s="366" customFormat="1" ht="15.75">
      <c r="A21" s="718"/>
      <c r="B21" s="715" t="s">
        <v>18</v>
      </c>
      <c r="C21" s="484"/>
      <c r="D21" s="525">
        <f>SUM(D14:D20)</f>
        <v>1606991.6774193547</v>
      </c>
      <c r="E21" s="525">
        <f t="shared" ref="E21:L21" si="14">SUM(E14:E20)</f>
        <v>999782</v>
      </c>
      <c r="F21" s="525">
        <f t="shared" si="14"/>
        <v>322000</v>
      </c>
      <c r="G21" s="525">
        <f t="shared" si="14"/>
        <v>75600</v>
      </c>
      <c r="H21" s="525">
        <f t="shared" si="14"/>
        <v>0</v>
      </c>
      <c r="I21" s="525">
        <f t="shared" si="14"/>
        <v>146609.67741935485</v>
      </c>
      <c r="J21" s="525">
        <f t="shared" si="14"/>
        <v>0</v>
      </c>
      <c r="K21" s="525">
        <f t="shared" si="14"/>
        <v>63000</v>
      </c>
      <c r="L21" s="525">
        <f t="shared" si="14"/>
        <v>0</v>
      </c>
    </row>
    <row r="22" spans="1:12" s="366" customFormat="1" ht="15.75">
      <c r="A22" s="718"/>
      <c r="B22" s="484"/>
      <c r="C22" s="484"/>
      <c r="D22" s="385"/>
      <c r="E22" s="385"/>
      <c r="F22" s="385"/>
      <c r="G22" s="385"/>
      <c r="H22" s="385"/>
      <c r="I22" s="385"/>
      <c r="J22" s="385"/>
      <c r="K22" s="385"/>
      <c r="L22" s="717"/>
    </row>
    <row r="23" spans="1:12" ht="15.75">
      <c r="A23" s="718"/>
      <c r="B23" s="484">
        <f>B20+1</f>
        <v>46279</v>
      </c>
      <c r="C23" s="484" t="str">
        <f t="shared" si="0"/>
        <v>Mon</v>
      </c>
      <c r="D23" s="423">
        <f t="shared" si="12"/>
        <v>243713.09677419355</v>
      </c>
      <c r="E23" s="424">
        <v>142826</v>
      </c>
      <c r="F23" s="424">
        <v>46000</v>
      </c>
      <c r="G23" s="424">
        <f t="shared" si="13"/>
        <v>10800</v>
      </c>
      <c r="H23" s="425">
        <v>0</v>
      </c>
      <c r="I23" s="425">
        <f>'SO September 2026 Rev.6'!BC23+'SO September 2026 Rev.6'!BD23</f>
        <v>35087.096774193546</v>
      </c>
      <c r="J23" s="424">
        <v>0</v>
      </c>
      <c r="K23" s="424">
        <f>'SO September 2026 Rev.6'!BE23</f>
        <v>9000</v>
      </c>
      <c r="L23" s="726">
        <f>'Summary sales'!L25</f>
        <v>0</v>
      </c>
    </row>
    <row r="24" spans="1:12" ht="15.75">
      <c r="A24" s="718"/>
      <c r="B24" s="484">
        <f t="shared" ref="B24:B29" si="15">B23+1</f>
        <v>46280</v>
      </c>
      <c r="C24" s="484" t="str">
        <f t="shared" si="0"/>
        <v>Tue</v>
      </c>
      <c r="D24" s="423">
        <f t="shared" si="12"/>
        <v>243713.09677419355</v>
      </c>
      <c r="E24" s="424">
        <v>142826</v>
      </c>
      <c r="F24" s="424">
        <v>46000</v>
      </c>
      <c r="G24" s="424">
        <f t="shared" si="13"/>
        <v>10800</v>
      </c>
      <c r="H24" s="425">
        <v>0</v>
      </c>
      <c r="I24" s="425">
        <f>'SO September 2026 Rev.6'!BC24+'SO September 2026 Rev.6'!BD24</f>
        <v>35087.096774193546</v>
      </c>
      <c r="J24" s="424">
        <v>0</v>
      </c>
      <c r="K24" s="424">
        <f>'SO September 2026 Rev.6'!BE24</f>
        <v>9000</v>
      </c>
      <c r="L24" s="726">
        <f>'Summary sales'!L26</f>
        <v>0</v>
      </c>
    </row>
    <row r="25" spans="1:12" ht="15.75">
      <c r="A25" s="718"/>
      <c r="B25" s="484">
        <f t="shared" si="15"/>
        <v>46281</v>
      </c>
      <c r="C25" s="484" t="str">
        <f t="shared" si="0"/>
        <v>Wed</v>
      </c>
      <c r="D25" s="423">
        <f t="shared" si="12"/>
        <v>243713.09677419355</v>
      </c>
      <c r="E25" s="424">
        <v>142826</v>
      </c>
      <c r="F25" s="424">
        <v>46000</v>
      </c>
      <c r="G25" s="424">
        <f t="shared" si="13"/>
        <v>10800</v>
      </c>
      <c r="H25" s="425">
        <v>0</v>
      </c>
      <c r="I25" s="425">
        <f>'SO September 2026 Rev.6'!BC25+'SO September 2026 Rev.6'!BD25</f>
        <v>35087.096774193546</v>
      </c>
      <c r="J25" s="424">
        <v>0</v>
      </c>
      <c r="K25" s="424">
        <f>'SO September 2026 Rev.6'!BE25</f>
        <v>9000</v>
      </c>
      <c r="L25" s="726">
        <f>'Summary sales'!L27</f>
        <v>0</v>
      </c>
    </row>
    <row r="26" spans="1:12" ht="15.75">
      <c r="A26" s="718"/>
      <c r="B26" s="484">
        <f t="shared" si="15"/>
        <v>46282</v>
      </c>
      <c r="C26" s="484" t="str">
        <f t="shared" ref="C26:C29" si="16">TEXT(B26,"ddd")</f>
        <v>Thu</v>
      </c>
      <c r="D26" s="423">
        <f t="shared" ref="D26:D29" si="17">SUM(E26:O26)</f>
        <v>243713.09677419355</v>
      </c>
      <c r="E26" s="424">
        <v>142826</v>
      </c>
      <c r="F26" s="424">
        <v>46000</v>
      </c>
      <c r="G26" s="424">
        <f t="shared" si="13"/>
        <v>10800</v>
      </c>
      <c r="H26" s="425">
        <v>0</v>
      </c>
      <c r="I26" s="425">
        <f>'SO September 2026 Rev.6'!BC26+'SO September 2026 Rev.6'!BD26</f>
        <v>35087.096774193546</v>
      </c>
      <c r="J26" s="424">
        <v>0</v>
      </c>
      <c r="K26" s="424">
        <f>'SO September 2026 Rev.6'!BE26</f>
        <v>9000</v>
      </c>
      <c r="L26" s="726">
        <f>'Summary sales'!L28</f>
        <v>0</v>
      </c>
    </row>
    <row r="27" spans="1:12" ht="15.75">
      <c r="A27" s="718"/>
      <c r="B27" s="484">
        <f t="shared" si="15"/>
        <v>46283</v>
      </c>
      <c r="C27" s="484" t="str">
        <f t="shared" si="16"/>
        <v>Fri</v>
      </c>
      <c r="D27" s="423">
        <f t="shared" si="17"/>
        <v>243713.09677419355</v>
      </c>
      <c r="E27" s="424">
        <v>142826</v>
      </c>
      <c r="F27" s="424">
        <v>46000</v>
      </c>
      <c r="G27" s="424">
        <f t="shared" si="13"/>
        <v>10800</v>
      </c>
      <c r="H27" s="425">
        <v>0</v>
      </c>
      <c r="I27" s="425">
        <f>'SO September 2026 Rev.6'!BC27+'SO September 2026 Rev.6'!BD27</f>
        <v>35087.096774193546</v>
      </c>
      <c r="J27" s="424">
        <v>0</v>
      </c>
      <c r="K27" s="424">
        <f>'SO September 2026 Rev.6'!BE27</f>
        <v>9000</v>
      </c>
      <c r="L27" s="726">
        <f>'Summary sales'!L29</f>
        <v>0</v>
      </c>
    </row>
    <row r="28" spans="1:12" ht="15.75">
      <c r="A28" s="718"/>
      <c r="B28" s="404">
        <f t="shared" si="15"/>
        <v>46284</v>
      </c>
      <c r="C28" s="404" t="str">
        <f t="shared" si="16"/>
        <v>Sat</v>
      </c>
      <c r="D28" s="426">
        <f t="shared" si="17"/>
        <v>243713.09677419355</v>
      </c>
      <c r="E28" s="427">
        <v>142826</v>
      </c>
      <c r="F28" s="427">
        <v>46000</v>
      </c>
      <c r="G28" s="427">
        <f t="shared" si="13"/>
        <v>10800</v>
      </c>
      <c r="H28" s="428">
        <v>0</v>
      </c>
      <c r="I28" s="428">
        <f>'SO September 2026 Rev.6'!BC28+'SO September 2026 Rev.6'!BD28</f>
        <v>35087.096774193546</v>
      </c>
      <c r="J28" s="427">
        <v>0</v>
      </c>
      <c r="K28" s="427">
        <f>'SO September 2026 Rev.6'!BE28</f>
        <v>9000</v>
      </c>
      <c r="L28" s="727">
        <f>'Summary sales'!L30</f>
        <v>0</v>
      </c>
    </row>
    <row r="29" spans="1:12" ht="15.75">
      <c r="A29" s="718"/>
      <c r="B29" s="404">
        <f t="shared" si="15"/>
        <v>46285</v>
      </c>
      <c r="C29" s="404" t="str">
        <f t="shared" si="16"/>
        <v>Sun</v>
      </c>
      <c r="D29" s="426">
        <f t="shared" si="17"/>
        <v>243713.09677419355</v>
      </c>
      <c r="E29" s="427">
        <v>142826</v>
      </c>
      <c r="F29" s="427">
        <v>46000</v>
      </c>
      <c r="G29" s="427">
        <f t="shared" si="13"/>
        <v>10800</v>
      </c>
      <c r="H29" s="428">
        <v>0</v>
      </c>
      <c r="I29" s="428">
        <f>'SO September 2026 Rev.6'!BC29+'SO September 2026 Rev.6'!BD29</f>
        <v>35087.096774193546</v>
      </c>
      <c r="J29" s="427">
        <v>0</v>
      </c>
      <c r="K29" s="427">
        <f>'SO September 2026 Rev.6'!BE29</f>
        <v>9000</v>
      </c>
      <c r="L29" s="727">
        <f>'Summary sales'!L31</f>
        <v>0</v>
      </c>
    </row>
    <row r="30" spans="1:12" s="366" customFormat="1" ht="15.75">
      <c r="A30" s="718"/>
      <c r="B30" s="715" t="s">
        <v>18</v>
      </c>
      <c r="C30" s="484"/>
      <c r="D30" s="525">
        <f>SUM(D23:D29)</f>
        <v>1705991.6774193547</v>
      </c>
      <c r="E30" s="525">
        <f t="shared" ref="E30:L30" si="18">SUM(E23:E29)</f>
        <v>999782</v>
      </c>
      <c r="F30" s="525">
        <f t="shared" si="18"/>
        <v>322000</v>
      </c>
      <c r="G30" s="525">
        <f t="shared" si="18"/>
        <v>75600</v>
      </c>
      <c r="H30" s="525">
        <f t="shared" si="18"/>
        <v>0</v>
      </c>
      <c r="I30" s="525">
        <f t="shared" si="18"/>
        <v>245609.67741935482</v>
      </c>
      <c r="J30" s="525">
        <f t="shared" si="18"/>
        <v>0</v>
      </c>
      <c r="K30" s="525">
        <f t="shared" si="18"/>
        <v>63000</v>
      </c>
      <c r="L30" s="525">
        <f t="shared" si="18"/>
        <v>0</v>
      </c>
    </row>
    <row r="31" spans="1:12" s="366" customFormat="1" ht="15.75">
      <c r="A31" s="718"/>
      <c r="B31" s="484"/>
      <c r="C31" s="484"/>
      <c r="D31" s="385"/>
      <c r="E31" s="385"/>
      <c r="F31" s="385"/>
      <c r="G31" s="385"/>
      <c r="H31" s="385"/>
      <c r="I31" s="385"/>
      <c r="J31" s="385"/>
      <c r="K31" s="385"/>
      <c r="L31" s="717"/>
    </row>
    <row r="32" spans="1:12" ht="15.75">
      <c r="A32" s="718"/>
      <c r="B32" s="484">
        <f>B29+1</f>
        <v>46286</v>
      </c>
      <c r="C32" s="484" t="str">
        <f t="shared" si="0"/>
        <v>Mon</v>
      </c>
      <c r="D32" s="423">
        <f t="shared" ref="D32:D34" si="19">SUM(E32:O32)</f>
        <v>243713.09677419355</v>
      </c>
      <c r="E32" s="424">
        <v>142826</v>
      </c>
      <c r="F32" s="424">
        <v>46000</v>
      </c>
      <c r="G32" s="424">
        <f t="shared" si="13"/>
        <v>10800</v>
      </c>
      <c r="H32" s="425">
        <v>0</v>
      </c>
      <c r="I32" s="425">
        <f>'SO September 2026 Rev.6'!BC32+'SO September 2026 Rev.6'!BD32</f>
        <v>35087.096774193546</v>
      </c>
      <c r="J32" s="424">
        <v>0</v>
      </c>
      <c r="K32" s="424">
        <f>'SO September 2026 Rev.6'!BE32</f>
        <v>9000</v>
      </c>
      <c r="L32" s="726">
        <f>'Summary sales'!L34</f>
        <v>0</v>
      </c>
    </row>
    <row r="33" spans="1:12" ht="15.75">
      <c r="A33" s="718"/>
      <c r="B33" s="484">
        <f t="shared" ref="B33:B38" si="20">B32+1</f>
        <v>46287</v>
      </c>
      <c r="C33" s="484" t="str">
        <f t="shared" si="0"/>
        <v>Tue</v>
      </c>
      <c r="D33" s="423">
        <f t="shared" si="19"/>
        <v>243713.09677419355</v>
      </c>
      <c r="E33" s="424">
        <v>142826</v>
      </c>
      <c r="F33" s="424">
        <v>46000</v>
      </c>
      <c r="G33" s="424">
        <f t="shared" si="13"/>
        <v>10800</v>
      </c>
      <c r="H33" s="425">
        <v>0</v>
      </c>
      <c r="I33" s="425">
        <f>'SO September 2026 Rev.6'!BC33+'SO September 2026 Rev.6'!BD33</f>
        <v>35087.096774193546</v>
      </c>
      <c r="J33" s="424">
        <v>0</v>
      </c>
      <c r="K33" s="424">
        <f>'SO September 2026 Rev.6'!BE33</f>
        <v>9000</v>
      </c>
      <c r="L33" s="726">
        <f>'Summary sales'!L35</f>
        <v>0</v>
      </c>
    </row>
    <row r="34" spans="1:12" ht="15.75">
      <c r="A34" s="718"/>
      <c r="B34" s="484">
        <f t="shared" si="20"/>
        <v>46288</v>
      </c>
      <c r="C34" s="484" t="str">
        <f t="shared" si="0"/>
        <v>Wed</v>
      </c>
      <c r="D34" s="423">
        <f t="shared" si="19"/>
        <v>243713.09677419355</v>
      </c>
      <c r="E34" s="424">
        <v>142826</v>
      </c>
      <c r="F34" s="424">
        <v>46000</v>
      </c>
      <c r="G34" s="424">
        <f t="shared" si="13"/>
        <v>10800</v>
      </c>
      <c r="H34" s="425">
        <v>0</v>
      </c>
      <c r="I34" s="425">
        <f>'SO September 2026 Rev.6'!BC34+'SO September 2026 Rev.6'!BD34</f>
        <v>35087.096774193546</v>
      </c>
      <c r="J34" s="424">
        <v>0</v>
      </c>
      <c r="K34" s="424">
        <f>'SO September 2026 Rev.6'!BE34</f>
        <v>9000</v>
      </c>
      <c r="L34" s="726">
        <f>'Summary sales'!L36</f>
        <v>0</v>
      </c>
    </row>
    <row r="35" spans="1:12" ht="15.75">
      <c r="A35" s="718"/>
      <c r="B35" s="484">
        <f t="shared" si="20"/>
        <v>46289</v>
      </c>
      <c r="C35" s="484" t="str">
        <f t="shared" ref="C35:C37" si="21">TEXT(B35,"ddd")</f>
        <v>Thu</v>
      </c>
      <c r="D35" s="423">
        <f t="shared" ref="D35:D37" si="22">SUM(E35:O35)</f>
        <v>243713.09677419355</v>
      </c>
      <c r="E35" s="424">
        <v>142826</v>
      </c>
      <c r="F35" s="424">
        <v>46000</v>
      </c>
      <c r="G35" s="424">
        <f t="shared" si="13"/>
        <v>10800</v>
      </c>
      <c r="H35" s="425">
        <v>0</v>
      </c>
      <c r="I35" s="425">
        <f>'SO September 2026 Rev.6'!BC35+'SO September 2026 Rev.6'!BD35</f>
        <v>35087.096774193546</v>
      </c>
      <c r="J35" s="424">
        <v>0</v>
      </c>
      <c r="K35" s="424">
        <f>'SO September 2026 Rev.6'!BE35</f>
        <v>9000</v>
      </c>
      <c r="L35" s="726">
        <f>'Summary sales'!L37</f>
        <v>0</v>
      </c>
    </row>
    <row r="36" spans="1:12" ht="15.75">
      <c r="A36" s="718"/>
      <c r="B36" s="484">
        <f t="shared" si="20"/>
        <v>46290</v>
      </c>
      <c r="C36" s="484" t="str">
        <f t="shared" si="21"/>
        <v>Fri</v>
      </c>
      <c r="D36" s="423">
        <f t="shared" si="22"/>
        <v>243713.09677419355</v>
      </c>
      <c r="E36" s="424">
        <v>142826</v>
      </c>
      <c r="F36" s="424">
        <v>46000</v>
      </c>
      <c r="G36" s="424">
        <f t="shared" si="13"/>
        <v>10800</v>
      </c>
      <c r="H36" s="425">
        <v>0</v>
      </c>
      <c r="I36" s="425">
        <f>'SO September 2026 Rev.6'!BC36+'SO September 2026 Rev.6'!BD36</f>
        <v>35087.096774193546</v>
      </c>
      <c r="J36" s="424">
        <v>0</v>
      </c>
      <c r="K36" s="424">
        <f>'SO September 2026 Rev.6'!BE36</f>
        <v>9000</v>
      </c>
      <c r="L36" s="726">
        <f>'Summary sales'!L38</f>
        <v>0</v>
      </c>
    </row>
    <row r="37" spans="1:12" ht="15.75">
      <c r="A37" s="718"/>
      <c r="B37" s="404">
        <f t="shared" si="20"/>
        <v>46291</v>
      </c>
      <c r="C37" s="404" t="str">
        <f t="shared" si="21"/>
        <v>Sat</v>
      </c>
      <c r="D37" s="426">
        <f t="shared" si="22"/>
        <v>243713.09677419355</v>
      </c>
      <c r="E37" s="427">
        <v>142826</v>
      </c>
      <c r="F37" s="427">
        <v>46000</v>
      </c>
      <c r="G37" s="427">
        <f t="shared" si="13"/>
        <v>10800</v>
      </c>
      <c r="H37" s="428">
        <v>0</v>
      </c>
      <c r="I37" s="428">
        <f>'SO September 2026 Rev.6'!BC37+'SO September 2026 Rev.6'!BD37</f>
        <v>35087.096774193546</v>
      </c>
      <c r="J37" s="427">
        <v>0</v>
      </c>
      <c r="K37" s="427">
        <f>'SO September 2026 Rev.6'!BE37</f>
        <v>9000</v>
      </c>
      <c r="L37" s="727">
        <f>'Summary sales'!L39</f>
        <v>0</v>
      </c>
    </row>
    <row r="38" spans="1:12" ht="15.75">
      <c r="A38" s="718"/>
      <c r="B38" s="404">
        <f t="shared" si="20"/>
        <v>46292</v>
      </c>
      <c r="C38" s="404" t="str">
        <f t="shared" si="0"/>
        <v>Sun</v>
      </c>
      <c r="D38" s="426">
        <f t="shared" ref="D38:D43" si="23">SUM(E38:O38)</f>
        <v>243713.09677419355</v>
      </c>
      <c r="E38" s="427">
        <v>142826</v>
      </c>
      <c r="F38" s="427">
        <v>46000</v>
      </c>
      <c r="G38" s="427">
        <f t="shared" ref="G38:G43" si="24">0.45*24000</f>
        <v>10800</v>
      </c>
      <c r="H38" s="428">
        <v>0</v>
      </c>
      <c r="I38" s="428">
        <f>'SO September 2026 Rev.6'!BC38+'SO September 2026 Rev.6'!BD38</f>
        <v>35087.096774193546</v>
      </c>
      <c r="J38" s="427">
        <v>0</v>
      </c>
      <c r="K38" s="427">
        <f>'SO September 2026 Rev.6'!BE38</f>
        <v>9000</v>
      </c>
      <c r="L38" s="727">
        <f>'Summary sales'!L40</f>
        <v>0</v>
      </c>
    </row>
    <row r="39" spans="1:12" s="366" customFormat="1" ht="15.75">
      <c r="A39" s="718"/>
      <c r="B39" s="715" t="s">
        <v>18</v>
      </c>
      <c r="C39" s="484"/>
      <c r="D39" s="525">
        <f>SUM(D32:D38)</f>
        <v>1705991.6774193547</v>
      </c>
      <c r="E39" s="525">
        <f t="shared" ref="E39:L39" si="25">SUM(E32:E38)</f>
        <v>999782</v>
      </c>
      <c r="F39" s="525">
        <f t="shared" si="25"/>
        <v>322000</v>
      </c>
      <c r="G39" s="525">
        <f t="shared" si="25"/>
        <v>75600</v>
      </c>
      <c r="H39" s="525">
        <f t="shared" si="25"/>
        <v>0</v>
      </c>
      <c r="I39" s="525">
        <f t="shared" si="25"/>
        <v>245609.67741935482</v>
      </c>
      <c r="J39" s="525">
        <f t="shared" si="25"/>
        <v>0</v>
      </c>
      <c r="K39" s="525">
        <f t="shared" si="25"/>
        <v>63000</v>
      </c>
      <c r="L39" s="525">
        <f t="shared" si="25"/>
        <v>0</v>
      </c>
    </row>
    <row r="40" spans="1:12" s="366" customFormat="1" ht="15.75">
      <c r="A40" s="718"/>
      <c r="B40" s="484"/>
      <c r="C40" s="484"/>
      <c r="D40" s="385"/>
      <c r="E40" s="385"/>
      <c r="F40" s="385"/>
      <c r="G40" s="385"/>
      <c r="H40" s="385"/>
      <c r="I40" s="385"/>
      <c r="J40" s="385"/>
      <c r="K40" s="385"/>
      <c r="L40" s="717"/>
    </row>
    <row r="41" spans="1:12" ht="15.75">
      <c r="A41" s="718"/>
      <c r="B41" s="484">
        <f>B38+1</f>
        <v>46293</v>
      </c>
      <c r="C41" s="484" t="str">
        <f t="shared" si="0"/>
        <v>Mon</v>
      </c>
      <c r="D41" s="423">
        <f t="shared" si="23"/>
        <v>243713.09677419355</v>
      </c>
      <c r="E41" s="424">
        <v>142826</v>
      </c>
      <c r="F41" s="424">
        <v>46000</v>
      </c>
      <c r="G41" s="424">
        <f t="shared" si="24"/>
        <v>10800</v>
      </c>
      <c r="H41" s="425">
        <v>0</v>
      </c>
      <c r="I41" s="425">
        <f>'SO September 2026 Rev.6'!BC41+'SO September 2026 Rev.6'!BD41</f>
        <v>35087.096774193546</v>
      </c>
      <c r="J41" s="424">
        <v>0</v>
      </c>
      <c r="K41" s="424">
        <f>'SO September 2026 Rev.6'!BE41</f>
        <v>9000</v>
      </c>
      <c r="L41" s="726">
        <f>'Summary sales'!L43</f>
        <v>0</v>
      </c>
    </row>
    <row r="42" spans="1:12" ht="15.75">
      <c r="A42" s="718"/>
      <c r="B42" s="484">
        <f t="shared" ref="B42:B43" si="26">B41+1</f>
        <v>46294</v>
      </c>
      <c r="C42" s="484" t="str">
        <f t="shared" si="0"/>
        <v>Tue</v>
      </c>
      <c r="D42" s="423">
        <f t="shared" si="23"/>
        <v>243713.09677419355</v>
      </c>
      <c r="E42" s="424">
        <v>142826</v>
      </c>
      <c r="F42" s="424">
        <v>46000</v>
      </c>
      <c r="G42" s="424">
        <f t="shared" si="24"/>
        <v>10800</v>
      </c>
      <c r="H42" s="425">
        <v>0</v>
      </c>
      <c r="I42" s="425">
        <f>'SO September 2026 Rev.6'!BC42+'SO September 2026 Rev.6'!BD42</f>
        <v>35087.096774193546</v>
      </c>
      <c r="J42" s="424">
        <v>0</v>
      </c>
      <c r="K42" s="424">
        <f>'SO September 2026 Rev.6'!BE42</f>
        <v>9000</v>
      </c>
      <c r="L42" s="726">
        <f>'Summary sales'!L44</f>
        <v>0</v>
      </c>
    </row>
    <row r="43" spans="1:12" ht="15.75">
      <c r="A43" s="718"/>
      <c r="B43" s="484">
        <f t="shared" si="26"/>
        <v>46295</v>
      </c>
      <c r="C43" s="484" t="str">
        <f t="shared" si="0"/>
        <v>Wed</v>
      </c>
      <c r="D43" s="423">
        <f t="shared" si="23"/>
        <v>243713.09677419355</v>
      </c>
      <c r="E43" s="424">
        <v>142826</v>
      </c>
      <c r="F43" s="424">
        <v>46000</v>
      </c>
      <c r="G43" s="424">
        <f t="shared" si="24"/>
        <v>10800</v>
      </c>
      <c r="H43" s="425">
        <v>0</v>
      </c>
      <c r="I43" s="425">
        <f>'SO September 2026 Rev.6'!BC43+'SO September 2026 Rev.6'!BD43</f>
        <v>35087.096774193546</v>
      </c>
      <c r="J43" s="424">
        <v>0</v>
      </c>
      <c r="K43" s="424">
        <f>'SO September 2026 Rev.6'!BE43</f>
        <v>9000</v>
      </c>
      <c r="L43" s="726">
        <f>'Summary sales'!L45</f>
        <v>0</v>
      </c>
    </row>
    <row r="44" spans="1:12" ht="15.75">
      <c r="A44" s="718"/>
      <c r="B44" s="715" t="s">
        <v>18</v>
      </c>
      <c r="C44" s="484"/>
      <c r="D44" s="525">
        <f>SUM(D41:D43)</f>
        <v>731139.29032258061</v>
      </c>
      <c r="E44" s="525">
        <f t="shared" ref="E44:L44" si="27">SUM(E41:E43)</f>
        <v>428478</v>
      </c>
      <c r="F44" s="525">
        <f t="shared" si="27"/>
        <v>138000</v>
      </c>
      <c r="G44" s="525">
        <f t="shared" si="27"/>
        <v>32400</v>
      </c>
      <c r="H44" s="525">
        <f t="shared" si="27"/>
        <v>0</v>
      </c>
      <c r="I44" s="525">
        <f t="shared" si="27"/>
        <v>105261.29032258064</v>
      </c>
      <c r="J44" s="525">
        <f t="shared" si="27"/>
        <v>0</v>
      </c>
      <c r="K44" s="525">
        <f t="shared" si="27"/>
        <v>27000</v>
      </c>
      <c r="L44" s="525">
        <f t="shared" si="27"/>
        <v>0</v>
      </c>
    </row>
    <row r="45" spans="1:12" ht="16.5" thickBot="1">
      <c r="A45" s="798"/>
      <c r="B45" s="729"/>
      <c r="C45" s="729"/>
      <c r="D45" s="429"/>
      <c r="E45" s="429"/>
      <c r="F45" s="429"/>
      <c r="G45" s="429"/>
      <c r="H45" s="429"/>
      <c r="I45" s="429"/>
      <c r="J45" s="429"/>
      <c r="K45" s="429"/>
      <c r="L45" s="728"/>
    </row>
    <row r="46" spans="1:12" ht="16.5" thickTop="1">
      <c r="A46" s="548"/>
      <c r="B46" s="797" t="s">
        <v>18</v>
      </c>
      <c r="C46" s="704"/>
      <c r="D46" s="386">
        <f>D12+D21+D30+D39+D44</f>
        <v>6785678.9032258065</v>
      </c>
      <c r="E46" s="386">
        <f t="shared" ref="E46:L46" si="28">E12+E21+E30+E39+E44</f>
        <v>4076946</v>
      </c>
      <c r="F46" s="386">
        <f t="shared" si="28"/>
        <v>1311120</v>
      </c>
      <c r="G46" s="386">
        <f t="shared" si="28"/>
        <v>324000</v>
      </c>
      <c r="H46" s="386">
        <f t="shared" si="28"/>
        <v>0</v>
      </c>
      <c r="I46" s="386">
        <f t="shared" si="28"/>
        <v>767612.90322580643</v>
      </c>
      <c r="J46" s="386">
        <f t="shared" si="28"/>
        <v>0</v>
      </c>
      <c r="K46" s="386">
        <f t="shared" si="28"/>
        <v>306000</v>
      </c>
      <c r="L46" s="386">
        <f t="shared" si="28"/>
        <v>0</v>
      </c>
    </row>
    <row r="47" spans="1:12" ht="16.5" thickBot="1">
      <c r="A47" s="550"/>
      <c r="B47" s="555" t="s">
        <v>19</v>
      </c>
      <c r="C47" s="556"/>
      <c r="D47" s="551">
        <f>SUM(D6:D11,D14:D20,D23:D29,D32:D38,D41:D43)</f>
        <v>6785678.9032258047</v>
      </c>
      <c r="E47" s="551">
        <f t="shared" ref="E47:L47" si="29">SUM(E6:E11,E14:E20,E23:E29,E32:E38,E41:E43)</f>
        <v>4076946</v>
      </c>
      <c r="F47" s="551">
        <f t="shared" si="29"/>
        <v>1311120</v>
      </c>
      <c r="G47" s="551">
        <f t="shared" si="29"/>
        <v>324000</v>
      </c>
      <c r="H47" s="551">
        <f t="shared" si="29"/>
        <v>0</v>
      </c>
      <c r="I47" s="551">
        <f t="shared" si="29"/>
        <v>767612.90322580677</v>
      </c>
      <c r="J47" s="551">
        <f t="shared" si="29"/>
        <v>0</v>
      </c>
      <c r="K47" s="551">
        <f t="shared" si="29"/>
        <v>306000</v>
      </c>
      <c r="L47" s="551">
        <f t="shared" si="29"/>
        <v>0</v>
      </c>
    </row>
    <row r="48" spans="1:12" ht="16.5" thickTop="1">
      <c r="A48" s="433"/>
      <c r="B48" s="433"/>
      <c r="C48" s="433"/>
    </row>
    <row r="49" spans="1:5">
      <c r="A49" s="417"/>
      <c r="B49" s="417"/>
      <c r="C49" s="417"/>
    </row>
    <row r="50" spans="1:5">
      <c r="A50" s="417"/>
      <c r="B50" s="417"/>
      <c r="C50" s="417"/>
    </row>
    <row r="51" spans="1:5" ht="15.75">
      <c r="A51" s="434"/>
      <c r="B51" s="434"/>
      <c r="C51" s="434"/>
      <c r="D51" s="434"/>
    </row>
    <row r="52" spans="1:5">
      <c r="A52" s="417"/>
      <c r="B52" s="417"/>
      <c r="C52" s="417"/>
      <c r="E52" s="435"/>
    </row>
    <row r="53" spans="1:5">
      <c r="A53" s="417"/>
      <c r="B53" s="417"/>
      <c r="C53" s="417"/>
    </row>
  </sheetData>
  <mergeCells count="4">
    <mergeCell ref="A4:C4"/>
    <mergeCell ref="B5:C5"/>
    <mergeCell ref="A6:A11"/>
    <mergeCell ref="A14:A20"/>
  </mergeCells>
  <conditionalFormatting sqref="A5:B5 B46:C47">
    <cfRule type="cellIs" dxfId="80" priority="295" operator="lessThan">
      <formula>0</formula>
    </cfRule>
  </conditionalFormatting>
  <conditionalFormatting sqref="A48:C52">
    <cfRule type="cellIs" dxfId="79" priority="294" operator="lessThan">
      <formula>0</formula>
    </cfRule>
  </conditionalFormatting>
  <conditionalFormatting sqref="B6:C44">
    <cfRule type="cellIs" dxfId="78" priority="2" operator="lessThan">
      <formula>0</formula>
    </cfRule>
  </conditionalFormatting>
  <conditionalFormatting sqref="B45:L45">
    <cfRule type="cellIs" dxfId="77" priority="17" operator="lessThan">
      <formula>0</formula>
    </cfRule>
  </conditionalFormatting>
  <conditionalFormatting sqref="D6:D10 D7:L11">
    <cfRule type="cellIs" dxfId="76" priority="47" operator="lessThan">
      <formula>0</formula>
    </cfRule>
  </conditionalFormatting>
  <conditionalFormatting sqref="D12:L13">
    <cfRule type="cellIs" dxfId="75" priority="10" operator="lessThan">
      <formula>0</formula>
    </cfRule>
  </conditionalFormatting>
  <conditionalFormatting sqref="D14:L20">
    <cfRule type="cellIs" dxfId="74" priority="36" operator="lessThan">
      <formula>0</formula>
    </cfRule>
  </conditionalFormatting>
  <conditionalFormatting sqref="D17:L18">
    <cfRule type="cellIs" dxfId="73" priority="40" operator="lessThan">
      <formula>0</formula>
    </cfRule>
  </conditionalFormatting>
  <conditionalFormatting sqref="D21:L22">
    <cfRule type="cellIs" dxfId="72" priority="7" operator="lessThan">
      <formula>0</formula>
    </cfRule>
  </conditionalFormatting>
  <conditionalFormatting sqref="D23:L29">
    <cfRule type="cellIs" dxfId="71" priority="29" operator="lessThan">
      <formula>0</formula>
    </cfRule>
  </conditionalFormatting>
  <conditionalFormatting sqref="D26:L27">
    <cfRule type="cellIs" dxfId="70" priority="33" operator="lessThan">
      <formula>0</formula>
    </cfRule>
  </conditionalFormatting>
  <conditionalFormatting sqref="D30:L31">
    <cfRule type="cellIs" dxfId="69" priority="4" operator="lessThan">
      <formula>0</formula>
    </cfRule>
  </conditionalFormatting>
  <conditionalFormatting sqref="D32:L38 D41:L43">
    <cfRule type="cellIs" dxfId="68" priority="22" operator="lessThan">
      <formula>0</formula>
    </cfRule>
  </conditionalFormatting>
  <conditionalFormatting sqref="D35:L36">
    <cfRule type="cellIs" dxfId="67" priority="26" operator="lessThan">
      <formula>0</formula>
    </cfRule>
  </conditionalFormatting>
  <conditionalFormatting sqref="D39:L40">
    <cfRule type="cellIs" dxfId="66" priority="1" operator="lessThan">
      <formula>0</formula>
    </cfRule>
  </conditionalFormatting>
  <conditionalFormatting sqref="D44:L44">
    <cfRule type="cellIs" dxfId="65" priority="20" operator="lessThan">
      <formula>0</formula>
    </cfRule>
  </conditionalFormatting>
  <conditionalFormatting sqref="D46:L47">
    <cfRule type="cellIs" dxfId="64" priority="14" operator="lessThan">
      <formula>0</formula>
    </cfRule>
  </conditionalFormatting>
  <conditionalFormatting sqref="D8:XFD9">
    <cfRule type="cellIs" dxfId="63" priority="41" operator="lessThan">
      <formula>0</formula>
    </cfRule>
  </conditionalFormatting>
  <conditionalFormatting sqref="E15:E19">
    <cfRule type="cellIs" dxfId="62" priority="13" operator="lessThan">
      <formula>0</formula>
    </cfRule>
  </conditionalFormatting>
  <conditionalFormatting sqref="E6:L11 G26:L27 G35:L36 G44:L44">
    <cfRule type="cellIs" dxfId="61" priority="46" operator="lessThan">
      <formula>0</formula>
    </cfRule>
  </conditionalFormatting>
  <conditionalFormatting sqref="E14:L20">
    <cfRule type="cellIs" dxfId="60" priority="35" operator="lessThan">
      <formula>0</formula>
    </cfRule>
  </conditionalFormatting>
  <conditionalFormatting sqref="E23:L29">
    <cfRule type="cellIs" dxfId="59" priority="28" operator="lessThan">
      <formula>0</formula>
    </cfRule>
  </conditionalFormatting>
  <conditionalFormatting sqref="E32:L38 E41:L43">
    <cfRule type="cellIs" dxfId="58" priority="21" operator="lessThan">
      <formula>0</formula>
    </cfRule>
  </conditionalFormatting>
  <conditionalFormatting sqref="E45:L45">
    <cfRule type="cellIs" dxfId="57" priority="16" operator="lessThan">
      <formula>0</formula>
    </cfRule>
  </conditionalFormatting>
  <conditionalFormatting sqref="E46:L47">
    <cfRule type="cellIs" dxfId="56" priority="169" operator="lessThan">
      <formula>0</formula>
    </cfRule>
  </conditionalFormatting>
  <conditionalFormatting sqref="G12:L13">
    <cfRule type="cellIs" dxfId="55" priority="12" operator="lessThan">
      <formula>0</formula>
    </cfRule>
  </conditionalFormatting>
  <conditionalFormatting sqref="G21:L22">
    <cfRule type="cellIs" dxfId="54" priority="9" operator="lessThan">
      <formula>0</formula>
    </cfRule>
  </conditionalFormatting>
  <conditionalFormatting sqref="G30:L31">
    <cfRule type="cellIs" dxfId="53" priority="6" operator="lessThan">
      <formula>0</formula>
    </cfRule>
  </conditionalFormatting>
  <conditionalFormatting sqref="G39:L40">
    <cfRule type="cellIs" dxfId="52" priority="3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88"/>
  <sheetViews>
    <sheetView tabSelected="1" zoomScale="60" zoomScaleNormal="60" workbookViewId="0">
      <pane xSplit="4" ySplit="3" topLeftCell="E10" activePane="bottomRight" state="frozen"/>
      <selection pane="topRight" activeCell="E1" sqref="E1"/>
      <selection pane="bottomLeft" activeCell="A4" sqref="A4"/>
      <selection pane="bottomRight" activeCell="D42" sqref="D42"/>
    </sheetView>
  </sheetViews>
  <sheetFormatPr defaultColWidth="9.140625" defaultRowHeight="15.75"/>
  <cols>
    <col min="1" max="1" width="13" style="395" customWidth="1"/>
    <col min="2" max="2" width="39" style="395" customWidth="1"/>
    <col min="3" max="3" width="15.85546875" style="395" customWidth="1"/>
    <col min="4" max="4" width="24.140625" style="396" customWidth="1"/>
    <col min="5" max="5" width="30.42578125" style="396" customWidth="1"/>
    <col min="6" max="6" width="24.140625" style="396" customWidth="1"/>
    <col min="7" max="7" width="24.140625" style="397" customWidth="1"/>
    <col min="8" max="8" width="19.7109375" style="398" customWidth="1"/>
    <col min="9" max="9" width="21.140625" style="398" customWidth="1"/>
    <col min="10" max="10" width="22.5703125" style="398" customWidth="1"/>
    <col min="11" max="11" width="24.140625" style="397" customWidth="1"/>
    <col min="12" max="14" width="19.7109375" style="398" customWidth="1"/>
    <col min="15" max="15" width="24.140625" style="397" customWidth="1"/>
    <col min="16" max="18" width="19.7109375" style="398" customWidth="1"/>
    <col min="19" max="19" width="24.140625" style="397" customWidth="1"/>
    <col min="20" max="22" width="19.7109375" style="398" customWidth="1"/>
    <col min="23" max="23" width="24.140625" style="397" customWidth="1"/>
    <col min="24" max="26" width="19.7109375" style="398" customWidth="1"/>
    <col min="27" max="27" width="24.140625" style="397" customWidth="1"/>
    <col min="28" max="30" width="19.7109375" style="398" customWidth="1"/>
    <col min="31" max="31" width="24.140625" style="397" customWidth="1"/>
    <col min="32" max="34" width="19.7109375" style="398" customWidth="1"/>
    <col min="35" max="35" width="24.140625" style="397" customWidth="1"/>
    <col min="36" max="38" width="19.7109375" style="398" customWidth="1"/>
    <col min="39" max="39" width="24.140625" style="397" customWidth="1"/>
    <col min="40" max="42" width="19.7109375" style="398" customWidth="1"/>
    <col min="43" max="43" width="24.140625" style="397" customWidth="1"/>
    <col min="44" max="46" width="19.7109375" style="398" customWidth="1"/>
    <col min="47" max="47" width="24.140625" style="397" customWidth="1"/>
    <col min="48" max="50" width="19.7109375" style="398" customWidth="1"/>
    <col min="51" max="51" width="24.140625" style="397" customWidth="1"/>
    <col min="52" max="54" width="19.7109375" style="398" customWidth="1"/>
    <col min="55" max="55" width="24.140625" style="397" customWidth="1"/>
    <col min="56" max="58" width="19.7109375" style="398" customWidth="1"/>
    <col min="59" max="59" width="24.140625" style="397" customWidth="1"/>
    <col min="60" max="62" width="19.7109375" style="398" customWidth="1"/>
    <col min="63" max="63" width="24.140625" style="397" customWidth="1"/>
    <col min="64" max="66" width="19.7109375" style="398" customWidth="1"/>
    <col min="67" max="67" width="24.140625" style="397" customWidth="1"/>
    <col min="68" max="70" width="19.7109375" style="398" customWidth="1"/>
    <col min="71" max="71" width="24.140625" style="397" customWidth="1"/>
    <col min="72" max="74" width="19.7109375" style="398" customWidth="1"/>
    <col min="75" max="75" width="24.140625" style="397" customWidth="1"/>
    <col min="76" max="78" width="19.7109375" style="398" customWidth="1"/>
    <col min="79" max="79" width="24.140625" style="397" customWidth="1"/>
    <col min="80" max="82" width="19.7109375" style="398" customWidth="1"/>
    <col min="83" max="83" width="24.140625" style="397" customWidth="1"/>
    <col min="84" max="86" width="19.7109375" style="398" customWidth="1"/>
    <col min="87" max="87" width="24.140625" style="397" customWidth="1"/>
    <col min="88" max="90" width="19.7109375" style="398" customWidth="1"/>
    <col min="91" max="91" width="24.140625" style="397" customWidth="1"/>
    <col min="92" max="94" width="19.7109375" style="398" customWidth="1"/>
    <col min="95" max="98" width="24.140625" style="397" customWidth="1"/>
    <col min="99" max="99" width="26" style="397" customWidth="1"/>
    <col min="100" max="102" width="19.7109375" style="398" customWidth="1"/>
    <col min="103" max="103" width="24.140625" style="397" customWidth="1"/>
    <col min="104" max="106" width="19.7109375" style="398" customWidth="1"/>
    <col min="107" max="107" width="24.140625" style="397" customWidth="1"/>
    <col min="108" max="110" width="19.7109375" style="398" customWidth="1"/>
    <col min="111" max="111" width="24.140625" style="397" customWidth="1"/>
    <col min="112" max="114" width="19.7109375" style="398" customWidth="1"/>
    <col min="115" max="115" width="24.140625" style="397" customWidth="1"/>
    <col min="116" max="118" width="19.7109375" style="398" customWidth="1"/>
    <col min="119" max="119" width="24.140625" style="397" customWidth="1"/>
    <col min="120" max="122" width="19.7109375" style="398" customWidth="1"/>
    <col min="123" max="123" width="24.140625" style="397" customWidth="1"/>
    <col min="124" max="126" width="19.7109375" style="398" customWidth="1"/>
    <col min="127" max="127" width="24.140625" style="397" customWidth="1"/>
    <col min="128" max="130" width="19.7109375" style="398" customWidth="1"/>
    <col min="131" max="131" width="24.140625" style="397" customWidth="1"/>
    <col min="132" max="132" width="17.7109375" style="396" customWidth="1"/>
    <col min="133" max="133" width="18.5703125" style="396" customWidth="1"/>
    <col min="134" max="134" width="16.42578125" style="396" customWidth="1"/>
    <col min="135" max="135" width="24.140625" style="397" customWidth="1"/>
    <col min="136" max="136" width="18.28515625" style="396" customWidth="1"/>
    <col min="137" max="137" width="17.5703125" style="396" customWidth="1"/>
    <col min="138" max="138" width="22" style="396" customWidth="1"/>
    <col min="139" max="139" width="24.140625" style="397" customWidth="1"/>
    <col min="140" max="142" width="22" style="396" customWidth="1"/>
    <col min="143" max="143" width="24.140625" style="397" customWidth="1"/>
    <col min="144" max="146" width="22" style="396" customWidth="1"/>
    <col min="147" max="147" width="24.140625" style="397" customWidth="1"/>
    <col min="148" max="150" width="22" style="396" customWidth="1"/>
    <col min="151" max="151" width="24.140625" style="397" customWidth="1"/>
    <col min="152" max="154" width="22" style="396" customWidth="1"/>
    <col min="155" max="155" width="24.140625" style="397" customWidth="1"/>
    <col min="156" max="156" width="18.28515625" style="396" customWidth="1"/>
    <col min="157" max="157" width="17.5703125" style="396" customWidth="1"/>
    <col min="158" max="158" width="22" style="396" customWidth="1"/>
    <col min="159" max="159" width="24.140625" style="397" customWidth="1"/>
    <col min="160" max="160" width="18.28515625" style="396" customWidth="1"/>
    <col min="161" max="161" width="17.5703125" style="396" customWidth="1"/>
    <col min="162" max="166" width="22" style="396" customWidth="1"/>
    <col min="167" max="167" width="24.140625" style="397" customWidth="1"/>
    <col min="168" max="168" width="18.28515625" style="396" customWidth="1"/>
    <col min="169" max="169" width="17.5703125" style="396" customWidth="1"/>
    <col min="170" max="170" width="22" style="396" customWidth="1"/>
    <col min="171" max="171" width="24.140625" style="397" customWidth="1"/>
    <col min="172" max="172" width="18.28515625" style="396" customWidth="1"/>
    <col min="173" max="173" width="17.5703125" style="396" customWidth="1"/>
    <col min="174" max="174" width="22" style="396" customWidth="1"/>
    <col min="175" max="175" width="24.140625" style="397" customWidth="1"/>
    <col min="176" max="176" width="17.7109375" style="396" customWidth="1"/>
    <col min="177" max="177" width="18.5703125" style="396" customWidth="1"/>
    <col min="178" max="178" width="16.42578125" style="396" customWidth="1"/>
    <col min="179" max="179" width="24.140625" style="397" customWidth="1"/>
    <col min="180" max="180" width="18.28515625" style="396" customWidth="1"/>
    <col min="181" max="181" width="17.5703125" style="396" customWidth="1"/>
    <col min="182" max="182" width="22" style="396" customWidth="1"/>
    <col min="183" max="183" width="24.140625" style="397" customWidth="1"/>
    <col min="184" max="184" width="18.28515625" style="396" customWidth="1"/>
    <col min="185" max="185" width="17.5703125" style="396" customWidth="1"/>
    <col min="186" max="186" width="22" style="396" customWidth="1"/>
    <col min="187" max="187" width="24.140625" style="397" customWidth="1"/>
    <col min="188" max="188" width="17.7109375" style="396" customWidth="1"/>
    <col min="189" max="189" width="18.5703125" style="396" customWidth="1"/>
    <col min="190" max="190" width="16.42578125" style="396" customWidth="1"/>
    <col min="191" max="191" width="24.140625" style="397" customWidth="1"/>
    <col min="192" max="192" width="17.7109375" style="396" customWidth="1"/>
    <col min="193" max="193" width="18.5703125" style="396" customWidth="1"/>
    <col min="194" max="194" width="16.42578125" style="396" customWidth="1"/>
    <col min="195" max="195" width="24.140625" style="397" customWidth="1"/>
    <col min="196" max="196" width="17.7109375" style="396" customWidth="1"/>
    <col min="197" max="197" width="18.5703125" style="396" customWidth="1"/>
    <col min="198" max="198" width="16.42578125" style="396" customWidth="1"/>
    <col min="199" max="203" width="24.140625" style="397" customWidth="1"/>
    <col min="204" max="204" width="17.7109375" style="396" customWidth="1"/>
    <col min="205" max="205" width="18.5703125" style="396" customWidth="1"/>
    <col min="206" max="206" width="16.42578125" style="396" customWidth="1"/>
    <col min="207" max="207" width="24.140625" style="397" customWidth="1"/>
    <col min="208" max="208" width="17.7109375" style="396" customWidth="1"/>
    <col min="209" max="209" width="18.5703125" style="396" customWidth="1"/>
    <col min="210" max="210" width="16.42578125" style="396" customWidth="1"/>
    <col min="211" max="211" width="24.140625" style="397" customWidth="1"/>
    <col min="212" max="212" width="9.140625" style="395"/>
    <col min="213" max="213" width="11.42578125" style="395" customWidth="1"/>
    <col min="214" max="16384" width="9.140625" style="395"/>
  </cols>
  <sheetData>
    <row r="1" spans="1:226" ht="15.75" customHeight="1">
      <c r="A1" s="399" t="s">
        <v>86</v>
      </c>
      <c r="B1" s="399"/>
      <c r="C1" s="399"/>
      <c r="H1" s="396"/>
      <c r="I1" s="396"/>
      <c r="J1" s="396"/>
      <c r="L1" s="396"/>
      <c r="M1" s="396"/>
      <c r="N1" s="396"/>
      <c r="P1" s="396"/>
      <c r="Q1" s="396"/>
      <c r="R1" s="396"/>
      <c r="T1" s="396"/>
      <c r="U1" s="396"/>
      <c r="V1" s="396"/>
      <c r="X1" s="396"/>
      <c r="Y1" s="396"/>
      <c r="Z1" s="396"/>
      <c r="AB1" s="396"/>
      <c r="AC1" s="396"/>
      <c r="AD1" s="396"/>
      <c r="AF1" s="396"/>
      <c r="AG1" s="396"/>
      <c r="AH1" s="396"/>
      <c r="AJ1" s="396"/>
      <c r="AK1" s="396"/>
      <c r="AL1" s="396"/>
      <c r="AN1" s="396"/>
      <c r="AO1" s="396"/>
      <c r="AP1" s="396"/>
      <c r="AR1" s="396"/>
      <c r="AS1" s="396"/>
      <c r="AT1" s="396"/>
      <c r="AV1" s="396"/>
      <c r="AW1" s="396"/>
      <c r="AX1" s="396"/>
      <c r="AZ1" s="396"/>
      <c r="BA1" s="396"/>
      <c r="BB1" s="396"/>
      <c r="BD1" s="396"/>
      <c r="BE1" s="396"/>
      <c r="BF1" s="396"/>
      <c r="BH1" s="396"/>
      <c r="BI1" s="396"/>
      <c r="BJ1" s="396"/>
      <c r="BL1" s="396"/>
      <c r="BM1" s="396"/>
      <c r="BN1" s="396"/>
      <c r="BP1" s="396"/>
      <c r="BQ1" s="396"/>
      <c r="BR1" s="396"/>
      <c r="BT1" s="396"/>
      <c r="BU1" s="396"/>
      <c r="BV1" s="396"/>
      <c r="BX1" s="396"/>
      <c r="BY1" s="396"/>
      <c r="BZ1" s="396"/>
      <c r="CB1" s="396"/>
      <c r="CC1" s="396"/>
      <c r="CD1" s="396"/>
      <c r="CF1" s="396"/>
      <c r="CG1" s="396"/>
      <c r="CH1" s="396"/>
      <c r="CJ1" s="396"/>
      <c r="CK1" s="396"/>
      <c r="CL1" s="396"/>
      <c r="CN1" s="396"/>
      <c r="CO1" s="396"/>
      <c r="CP1" s="396"/>
      <c r="CV1" s="396"/>
      <c r="CW1" s="396"/>
      <c r="CX1" s="396"/>
      <c r="CZ1" s="396"/>
      <c r="DA1" s="396"/>
      <c r="DB1" s="396"/>
      <c r="DD1" s="396"/>
      <c r="DE1" s="396"/>
      <c r="DF1" s="396"/>
      <c r="DH1" s="396"/>
      <c r="DI1" s="396"/>
      <c r="DJ1" s="396"/>
      <c r="DL1" s="396"/>
      <c r="DM1" s="396"/>
      <c r="DN1" s="396"/>
      <c r="DP1" s="396"/>
      <c r="DQ1" s="396"/>
      <c r="DR1" s="396"/>
      <c r="DT1" s="396"/>
      <c r="DU1" s="396"/>
      <c r="DV1" s="396"/>
      <c r="DX1" s="396"/>
      <c r="DY1" s="396"/>
      <c r="DZ1" s="396"/>
      <c r="HD1" s="396"/>
      <c r="HE1" s="396"/>
      <c r="HF1" s="396"/>
      <c r="HG1" s="396"/>
      <c r="HH1" s="396"/>
      <c r="HI1" s="396"/>
      <c r="HJ1" s="396"/>
      <c r="HK1" s="396"/>
      <c r="HL1" s="396"/>
      <c r="HM1" s="396"/>
      <c r="HN1" s="396"/>
      <c r="HO1" s="396"/>
      <c r="HP1" s="396"/>
      <c r="HQ1" s="396"/>
      <c r="HR1" s="396"/>
    </row>
    <row r="2" spans="1:226" ht="85.5" customHeight="1" thickBot="1">
      <c r="A2" s="940">
        <v>46266</v>
      </c>
      <c r="B2" s="940"/>
      <c r="C2" s="940"/>
      <c r="H2" s="398">
        <f>H19/24</f>
        <v>29.166666666666668</v>
      </c>
      <c r="I2" s="396"/>
      <c r="J2" s="396"/>
      <c r="L2" s="398">
        <f>L19/24</f>
        <v>41.666666666666664</v>
      </c>
      <c r="M2" s="396"/>
      <c r="N2" s="396"/>
      <c r="P2" s="398">
        <f>P19/24</f>
        <v>41.646505376344408</v>
      </c>
      <c r="T2" s="398">
        <f>T19/24</f>
        <v>20.833333333333332</v>
      </c>
      <c r="X2" s="398">
        <f>X19/24</f>
        <v>0</v>
      </c>
      <c r="AB2" s="398">
        <f>AB19/24</f>
        <v>25.156801075268703</v>
      </c>
      <c r="AF2" s="398">
        <f>AF19/24</f>
        <v>28.053145161290292</v>
      </c>
      <c r="AJ2" s="398">
        <f>AJ19/24</f>
        <v>0</v>
      </c>
      <c r="AN2" s="398">
        <f>AN19/24</f>
        <v>83.333333333333329</v>
      </c>
      <c r="AR2" s="398">
        <f>AR19/24</f>
        <v>12.5</v>
      </c>
      <c r="AV2" s="398">
        <f>AV19/24</f>
        <v>54.166666666666664</v>
      </c>
      <c r="AZ2" s="398">
        <f>AZ19/24</f>
        <v>650</v>
      </c>
      <c r="BD2" s="398">
        <f>BD19/24</f>
        <v>208.33333333333334</v>
      </c>
      <c r="BH2" s="398">
        <f>BH19/24</f>
        <v>0</v>
      </c>
      <c r="BL2" s="398">
        <f>BL19/24</f>
        <v>104.16666666666667</v>
      </c>
      <c r="BP2" s="398">
        <f>BP19/24</f>
        <v>0</v>
      </c>
      <c r="BX2" s="398">
        <f>BX19/24</f>
        <v>41.666666666666664</v>
      </c>
      <c r="CB2" s="398">
        <f>CB19/24</f>
        <v>54.166666666666664</v>
      </c>
      <c r="CF2" s="398">
        <f>CF19/12</f>
        <v>0</v>
      </c>
      <c r="CJ2" s="398">
        <f>CJ19/24</f>
        <v>250</v>
      </c>
      <c r="CN2" s="398">
        <f>CN31/24</f>
        <v>166.66666666666666</v>
      </c>
      <c r="CR2" s="398">
        <f>CR31/24</f>
        <v>83.333333333333329</v>
      </c>
      <c r="CV2" s="398">
        <f>CV19/24</f>
        <v>277.48143951612855</v>
      </c>
      <c r="CZ2" s="398">
        <f>CZ19/24</f>
        <v>20.833333333333332</v>
      </c>
      <c r="DD2" s="398">
        <f>DD19/24</f>
        <v>0</v>
      </c>
      <c r="DH2" s="398">
        <f>DH19/24</f>
        <v>124.99383064516144</v>
      </c>
      <c r="DL2" s="398">
        <f>DL19/17</f>
        <v>0</v>
      </c>
      <c r="DP2" s="398">
        <f>DP19/24</f>
        <v>83.333333333333329</v>
      </c>
      <c r="DT2" s="398">
        <f>DT19/24</f>
        <v>0</v>
      </c>
      <c r="DX2" s="398">
        <f>DX19/24</f>
        <v>416.66666666666669</v>
      </c>
      <c r="EB2" s="398">
        <f>EB19/24</f>
        <v>83.333333333333329</v>
      </c>
      <c r="EF2" s="398">
        <f>EF14/24</f>
        <v>166.66666666666666</v>
      </c>
      <c r="EJ2" s="398">
        <f>EJ19/24</f>
        <v>0</v>
      </c>
      <c r="EN2" s="398">
        <f>EN19/24</f>
        <v>208.33333333333334</v>
      </c>
      <c r="ER2" s="398">
        <f>ER31/24</f>
        <v>500</v>
      </c>
      <c r="EV2" s="398">
        <f>EV19/16</f>
        <v>500</v>
      </c>
      <c r="EZ2" s="398">
        <f>EZ19/24</f>
        <v>145.83333333333334</v>
      </c>
      <c r="FD2" s="398">
        <f>FD31/24</f>
        <v>41.666666666666664</v>
      </c>
      <c r="FH2" s="398">
        <f>FH33/24</f>
        <v>500</v>
      </c>
      <c r="FP2" s="398">
        <f>FP19/24</f>
        <v>270.83333333333331</v>
      </c>
      <c r="FT2" s="398">
        <f>FT19/24</f>
        <v>0</v>
      </c>
      <c r="FX2" s="398">
        <f>FX19/24</f>
        <v>83.333333333333329</v>
      </c>
      <c r="GB2" s="398">
        <f>GB19/24</f>
        <v>15.400446236559022</v>
      </c>
      <c r="GF2" s="398">
        <f>GF19/24</f>
        <v>375</v>
      </c>
      <c r="GJ2" s="398">
        <f>GJ19/24</f>
        <v>0</v>
      </c>
      <c r="GV2" s="398">
        <f>GV19/24</f>
        <v>104.15427419354874</v>
      </c>
      <c r="GZ2" s="398">
        <f>GZ19/24</f>
        <v>1312.5</v>
      </c>
      <c r="HD2" s="396"/>
    </row>
    <row r="3" spans="1:226" ht="23.25" customHeight="1" thickTop="1">
      <c r="A3" s="944" t="s">
        <v>1</v>
      </c>
      <c r="B3" s="946" t="s">
        <v>2</v>
      </c>
      <c r="C3" s="946" t="s">
        <v>87</v>
      </c>
      <c r="D3" s="941" t="s">
        <v>19</v>
      </c>
      <c r="E3" s="942"/>
      <c r="F3" s="942"/>
      <c r="G3" s="943"/>
      <c r="H3" s="929" t="s">
        <v>21</v>
      </c>
      <c r="I3" s="929"/>
      <c r="J3" s="929"/>
      <c r="K3" s="400"/>
      <c r="L3" s="929" t="s">
        <v>22</v>
      </c>
      <c r="M3" s="929"/>
      <c r="N3" s="929"/>
      <c r="O3" s="400"/>
      <c r="P3" s="929" t="s">
        <v>23</v>
      </c>
      <c r="Q3" s="929"/>
      <c r="R3" s="929"/>
      <c r="S3" s="400"/>
      <c r="T3" s="929" t="s">
        <v>24</v>
      </c>
      <c r="U3" s="929"/>
      <c r="V3" s="929"/>
      <c r="W3" s="400"/>
      <c r="X3" s="929" t="s">
        <v>26</v>
      </c>
      <c r="Y3" s="929"/>
      <c r="Z3" s="929"/>
      <c r="AA3" s="400"/>
      <c r="AB3" s="929" t="s">
        <v>27</v>
      </c>
      <c r="AC3" s="929"/>
      <c r="AD3" s="929"/>
      <c r="AE3" s="400"/>
      <c r="AF3" s="929" t="s">
        <v>28</v>
      </c>
      <c r="AG3" s="929"/>
      <c r="AH3" s="929"/>
      <c r="AI3" s="400"/>
      <c r="AJ3" s="929" t="s">
        <v>29</v>
      </c>
      <c r="AK3" s="929"/>
      <c r="AL3" s="929"/>
      <c r="AM3" s="400"/>
      <c r="AN3" s="929" t="s">
        <v>30</v>
      </c>
      <c r="AO3" s="929"/>
      <c r="AP3" s="929"/>
      <c r="AQ3" s="400"/>
      <c r="AR3" s="929" t="s">
        <v>31</v>
      </c>
      <c r="AS3" s="929"/>
      <c r="AT3" s="929"/>
      <c r="AU3" s="400"/>
      <c r="AV3" s="929" t="s">
        <v>37</v>
      </c>
      <c r="AW3" s="929"/>
      <c r="AX3" s="929"/>
      <c r="AY3" s="400"/>
      <c r="AZ3" s="929" t="s">
        <v>33</v>
      </c>
      <c r="BA3" s="929"/>
      <c r="BB3" s="929"/>
      <c r="BC3" s="400"/>
      <c r="BD3" s="929" t="s">
        <v>34</v>
      </c>
      <c r="BE3" s="929"/>
      <c r="BF3" s="929"/>
      <c r="BG3" s="400"/>
      <c r="BH3" s="929" t="s">
        <v>38</v>
      </c>
      <c r="BI3" s="929"/>
      <c r="BJ3" s="929"/>
      <c r="BK3" s="400"/>
      <c r="BL3" s="930" t="s">
        <v>39</v>
      </c>
      <c r="BM3" s="929"/>
      <c r="BN3" s="929"/>
      <c r="BO3" s="400"/>
      <c r="BP3" s="930" t="s">
        <v>25</v>
      </c>
      <c r="BQ3" s="929"/>
      <c r="BR3" s="929"/>
      <c r="BS3" s="400"/>
      <c r="BT3" s="930" t="s">
        <v>41</v>
      </c>
      <c r="BU3" s="929"/>
      <c r="BV3" s="929"/>
      <c r="BW3" s="400"/>
      <c r="BX3" s="930" t="s">
        <v>42</v>
      </c>
      <c r="BY3" s="929"/>
      <c r="BZ3" s="929"/>
      <c r="CA3" s="400"/>
      <c r="CB3" s="930" t="s">
        <v>43</v>
      </c>
      <c r="CC3" s="929"/>
      <c r="CD3" s="929"/>
      <c r="CE3" s="400"/>
      <c r="CF3" s="930" t="s">
        <v>44</v>
      </c>
      <c r="CG3" s="929"/>
      <c r="CH3" s="929"/>
      <c r="CI3" s="400"/>
      <c r="CJ3" s="930" t="s">
        <v>36</v>
      </c>
      <c r="CK3" s="929"/>
      <c r="CL3" s="929"/>
      <c r="CM3" s="400"/>
      <c r="CN3" s="929" t="s">
        <v>48</v>
      </c>
      <c r="CO3" s="929"/>
      <c r="CP3" s="929"/>
      <c r="CQ3" s="400"/>
      <c r="CR3" s="931" t="s">
        <v>306</v>
      </c>
      <c r="CS3" s="932"/>
      <c r="CT3" s="933"/>
      <c r="CU3" s="400"/>
      <c r="CV3" s="929" t="s">
        <v>32</v>
      </c>
      <c r="CW3" s="929"/>
      <c r="CX3" s="929"/>
      <c r="CY3" s="400"/>
      <c r="CZ3" s="929" t="s">
        <v>49</v>
      </c>
      <c r="DA3" s="929"/>
      <c r="DB3" s="929"/>
      <c r="DC3" s="400"/>
      <c r="DD3" s="930" t="s">
        <v>50</v>
      </c>
      <c r="DE3" s="929"/>
      <c r="DF3" s="929"/>
      <c r="DG3" s="400"/>
      <c r="DH3" s="929" t="s">
        <v>51</v>
      </c>
      <c r="DI3" s="929"/>
      <c r="DJ3" s="929"/>
      <c r="DK3" s="400"/>
      <c r="DL3" s="929" t="s">
        <v>52</v>
      </c>
      <c r="DM3" s="929"/>
      <c r="DN3" s="929"/>
      <c r="DO3" s="400"/>
      <c r="DP3" s="929" t="s">
        <v>53</v>
      </c>
      <c r="DQ3" s="929"/>
      <c r="DR3" s="929"/>
      <c r="DS3" s="400"/>
      <c r="DT3" s="929" t="s">
        <v>54</v>
      </c>
      <c r="DU3" s="929"/>
      <c r="DV3" s="929"/>
      <c r="DW3" s="400"/>
      <c r="DX3" s="929" t="s">
        <v>55</v>
      </c>
      <c r="DY3" s="929"/>
      <c r="DZ3" s="929"/>
      <c r="EA3" s="400"/>
      <c r="EB3" s="929" t="s">
        <v>56</v>
      </c>
      <c r="EC3" s="929"/>
      <c r="ED3" s="929"/>
      <c r="EE3" s="400"/>
      <c r="EF3" s="929" t="s">
        <v>57</v>
      </c>
      <c r="EG3" s="929"/>
      <c r="EH3" s="929"/>
      <c r="EI3" s="400"/>
      <c r="EJ3" s="929" t="s">
        <v>58</v>
      </c>
      <c r="EK3" s="929"/>
      <c r="EL3" s="929"/>
      <c r="EM3" s="400"/>
      <c r="EN3" s="929" t="s">
        <v>35</v>
      </c>
      <c r="EO3" s="929"/>
      <c r="EP3" s="929"/>
      <c r="EQ3" s="400"/>
      <c r="ER3" s="929" t="s">
        <v>59</v>
      </c>
      <c r="ES3" s="929"/>
      <c r="ET3" s="929"/>
      <c r="EU3" s="400"/>
      <c r="EV3" s="929" t="s">
        <v>60</v>
      </c>
      <c r="EW3" s="929"/>
      <c r="EX3" s="929"/>
      <c r="EY3" s="400"/>
      <c r="EZ3" s="929" t="s">
        <v>61</v>
      </c>
      <c r="FA3" s="929"/>
      <c r="FB3" s="929"/>
      <c r="FC3" s="400"/>
      <c r="FD3" s="929" t="s">
        <v>280</v>
      </c>
      <c r="FE3" s="929"/>
      <c r="FF3" s="929"/>
      <c r="FG3" s="400"/>
      <c r="FH3" s="931" t="s">
        <v>406</v>
      </c>
      <c r="FI3" s="932"/>
      <c r="FJ3" s="933"/>
      <c r="FK3" s="400"/>
      <c r="FL3" s="929" t="s">
        <v>64</v>
      </c>
      <c r="FM3" s="929"/>
      <c r="FN3" s="929"/>
      <c r="FO3" s="400"/>
      <c r="FP3" s="929" t="s">
        <v>269</v>
      </c>
      <c r="FQ3" s="929"/>
      <c r="FR3" s="929"/>
      <c r="FS3" s="400"/>
      <c r="FT3" s="929" t="s">
        <v>66</v>
      </c>
      <c r="FU3" s="929"/>
      <c r="FV3" s="929"/>
      <c r="FW3" s="400"/>
      <c r="FX3" s="929" t="s">
        <v>67</v>
      </c>
      <c r="FY3" s="929"/>
      <c r="FZ3" s="929"/>
      <c r="GA3" s="400"/>
      <c r="GB3" s="929" t="s">
        <v>68</v>
      </c>
      <c r="GC3" s="929"/>
      <c r="GD3" s="929"/>
      <c r="GE3" s="400"/>
      <c r="GF3" s="929" t="s">
        <v>270</v>
      </c>
      <c r="GG3" s="929" t="s">
        <v>270</v>
      </c>
      <c r="GH3" s="929" t="s">
        <v>270</v>
      </c>
      <c r="GI3" s="400"/>
      <c r="GJ3" s="929" t="s">
        <v>70</v>
      </c>
      <c r="GK3" s="929"/>
      <c r="GL3" s="929"/>
      <c r="GM3" s="400"/>
      <c r="GN3" s="929" t="s">
        <v>72</v>
      </c>
      <c r="GO3" s="929"/>
      <c r="GP3" s="929"/>
      <c r="GQ3" s="400"/>
      <c r="GR3" s="929" t="s">
        <v>275</v>
      </c>
      <c r="GS3" s="929"/>
      <c r="GT3" s="929"/>
      <c r="GU3" s="400"/>
      <c r="GV3" s="929" t="s">
        <v>73</v>
      </c>
      <c r="GW3" s="929"/>
      <c r="GX3" s="929"/>
      <c r="GY3" s="400"/>
      <c r="GZ3" s="929" t="s">
        <v>74</v>
      </c>
      <c r="HA3" s="929"/>
      <c r="HB3" s="929"/>
      <c r="HC3" s="934"/>
    </row>
    <row r="4" spans="1:226" ht="15.75" customHeight="1" thickBot="1">
      <c r="A4" s="945"/>
      <c r="B4" s="947"/>
      <c r="C4" s="947"/>
      <c r="D4" s="401" t="s">
        <v>88</v>
      </c>
      <c r="E4" s="401" t="s">
        <v>89</v>
      </c>
      <c r="F4" s="401" t="s">
        <v>90</v>
      </c>
      <c r="G4" s="402" t="s">
        <v>91</v>
      </c>
      <c r="H4" s="403" t="s">
        <v>88</v>
      </c>
      <c r="I4" s="403" t="s">
        <v>89</v>
      </c>
      <c r="J4" s="403" t="s">
        <v>90</v>
      </c>
      <c r="K4" s="414" t="s">
        <v>91</v>
      </c>
      <c r="L4" s="403" t="s">
        <v>88</v>
      </c>
      <c r="M4" s="403" t="s">
        <v>89</v>
      </c>
      <c r="N4" s="403" t="s">
        <v>90</v>
      </c>
      <c r="O4" s="414" t="s">
        <v>91</v>
      </c>
      <c r="P4" s="403" t="s">
        <v>88</v>
      </c>
      <c r="Q4" s="403" t="s">
        <v>89</v>
      </c>
      <c r="R4" s="403" t="s">
        <v>90</v>
      </c>
      <c r="S4" s="414" t="s">
        <v>91</v>
      </c>
      <c r="T4" s="403" t="s">
        <v>88</v>
      </c>
      <c r="U4" s="403" t="s">
        <v>89</v>
      </c>
      <c r="V4" s="403" t="s">
        <v>90</v>
      </c>
      <c r="W4" s="414" t="s">
        <v>91</v>
      </c>
      <c r="X4" s="403" t="s">
        <v>88</v>
      </c>
      <c r="Y4" s="403" t="s">
        <v>89</v>
      </c>
      <c r="Z4" s="403" t="s">
        <v>90</v>
      </c>
      <c r="AA4" s="414" t="s">
        <v>91</v>
      </c>
      <c r="AB4" s="403" t="s">
        <v>88</v>
      </c>
      <c r="AC4" s="403" t="s">
        <v>89</v>
      </c>
      <c r="AD4" s="403" t="s">
        <v>90</v>
      </c>
      <c r="AE4" s="414" t="s">
        <v>91</v>
      </c>
      <c r="AF4" s="403" t="s">
        <v>88</v>
      </c>
      <c r="AG4" s="403" t="s">
        <v>89</v>
      </c>
      <c r="AH4" s="403" t="s">
        <v>90</v>
      </c>
      <c r="AI4" s="414" t="s">
        <v>91</v>
      </c>
      <c r="AJ4" s="403" t="s">
        <v>88</v>
      </c>
      <c r="AK4" s="403" t="s">
        <v>89</v>
      </c>
      <c r="AL4" s="403" t="s">
        <v>90</v>
      </c>
      <c r="AM4" s="414" t="s">
        <v>91</v>
      </c>
      <c r="AN4" s="403" t="s">
        <v>88</v>
      </c>
      <c r="AO4" s="403" t="s">
        <v>89</v>
      </c>
      <c r="AP4" s="403" t="s">
        <v>90</v>
      </c>
      <c r="AQ4" s="414" t="s">
        <v>91</v>
      </c>
      <c r="AR4" s="403" t="s">
        <v>88</v>
      </c>
      <c r="AS4" s="403" t="s">
        <v>89</v>
      </c>
      <c r="AT4" s="403" t="s">
        <v>90</v>
      </c>
      <c r="AU4" s="414" t="s">
        <v>91</v>
      </c>
      <c r="AV4" s="403" t="s">
        <v>88</v>
      </c>
      <c r="AW4" s="403" t="s">
        <v>89</v>
      </c>
      <c r="AX4" s="403" t="s">
        <v>90</v>
      </c>
      <c r="AY4" s="414" t="s">
        <v>91</v>
      </c>
      <c r="AZ4" s="403" t="s">
        <v>88</v>
      </c>
      <c r="BA4" s="403" t="s">
        <v>89</v>
      </c>
      <c r="BB4" s="403" t="s">
        <v>90</v>
      </c>
      <c r="BC4" s="414" t="s">
        <v>91</v>
      </c>
      <c r="BD4" s="403" t="s">
        <v>88</v>
      </c>
      <c r="BE4" s="403" t="s">
        <v>89</v>
      </c>
      <c r="BF4" s="403" t="s">
        <v>90</v>
      </c>
      <c r="BG4" s="414" t="s">
        <v>91</v>
      </c>
      <c r="BH4" s="403" t="s">
        <v>88</v>
      </c>
      <c r="BI4" s="403" t="s">
        <v>89</v>
      </c>
      <c r="BJ4" s="403" t="s">
        <v>90</v>
      </c>
      <c r="BK4" s="414" t="s">
        <v>91</v>
      </c>
      <c r="BL4" s="403" t="s">
        <v>88</v>
      </c>
      <c r="BM4" s="403" t="s">
        <v>89</v>
      </c>
      <c r="BN4" s="403" t="s">
        <v>90</v>
      </c>
      <c r="BO4" s="414" t="s">
        <v>91</v>
      </c>
      <c r="BP4" s="403" t="s">
        <v>88</v>
      </c>
      <c r="BQ4" s="403" t="s">
        <v>89</v>
      </c>
      <c r="BR4" s="403" t="s">
        <v>90</v>
      </c>
      <c r="BS4" s="414" t="s">
        <v>91</v>
      </c>
      <c r="BT4" s="403" t="s">
        <v>88</v>
      </c>
      <c r="BU4" s="403" t="s">
        <v>89</v>
      </c>
      <c r="BV4" s="403" t="s">
        <v>90</v>
      </c>
      <c r="BW4" s="414" t="s">
        <v>91</v>
      </c>
      <c r="BX4" s="403" t="s">
        <v>88</v>
      </c>
      <c r="BY4" s="403" t="s">
        <v>89</v>
      </c>
      <c r="BZ4" s="403" t="s">
        <v>90</v>
      </c>
      <c r="CA4" s="414" t="s">
        <v>91</v>
      </c>
      <c r="CB4" s="403" t="s">
        <v>88</v>
      </c>
      <c r="CC4" s="403" t="s">
        <v>89</v>
      </c>
      <c r="CD4" s="403" t="s">
        <v>90</v>
      </c>
      <c r="CE4" s="414" t="s">
        <v>91</v>
      </c>
      <c r="CF4" s="403" t="s">
        <v>88</v>
      </c>
      <c r="CG4" s="403" t="s">
        <v>89</v>
      </c>
      <c r="CH4" s="403" t="s">
        <v>90</v>
      </c>
      <c r="CI4" s="414" t="s">
        <v>91</v>
      </c>
      <c r="CJ4" s="403" t="s">
        <v>88</v>
      </c>
      <c r="CK4" s="403" t="s">
        <v>89</v>
      </c>
      <c r="CL4" s="403" t="s">
        <v>90</v>
      </c>
      <c r="CM4" s="414" t="s">
        <v>91</v>
      </c>
      <c r="CN4" s="403" t="s">
        <v>88</v>
      </c>
      <c r="CO4" s="403" t="s">
        <v>89</v>
      </c>
      <c r="CP4" s="403" t="s">
        <v>90</v>
      </c>
      <c r="CQ4" s="414" t="s">
        <v>91</v>
      </c>
      <c r="CR4" s="403" t="s">
        <v>88</v>
      </c>
      <c r="CS4" s="403" t="s">
        <v>89</v>
      </c>
      <c r="CT4" s="403" t="s">
        <v>90</v>
      </c>
      <c r="CU4" s="414" t="s">
        <v>91</v>
      </c>
      <c r="CV4" s="403" t="s">
        <v>88</v>
      </c>
      <c r="CW4" s="403" t="s">
        <v>89</v>
      </c>
      <c r="CX4" s="403" t="s">
        <v>90</v>
      </c>
      <c r="CY4" s="414" t="s">
        <v>91</v>
      </c>
      <c r="CZ4" s="403" t="s">
        <v>88</v>
      </c>
      <c r="DA4" s="403" t="s">
        <v>89</v>
      </c>
      <c r="DB4" s="403" t="s">
        <v>90</v>
      </c>
      <c r="DC4" s="414" t="s">
        <v>91</v>
      </c>
      <c r="DD4" s="403" t="s">
        <v>88</v>
      </c>
      <c r="DE4" s="403" t="s">
        <v>89</v>
      </c>
      <c r="DF4" s="403" t="s">
        <v>90</v>
      </c>
      <c r="DG4" s="414" t="s">
        <v>91</v>
      </c>
      <c r="DH4" s="403" t="s">
        <v>88</v>
      </c>
      <c r="DI4" s="403" t="s">
        <v>89</v>
      </c>
      <c r="DJ4" s="403" t="s">
        <v>90</v>
      </c>
      <c r="DK4" s="414" t="s">
        <v>91</v>
      </c>
      <c r="DL4" s="403" t="s">
        <v>88</v>
      </c>
      <c r="DM4" s="403" t="s">
        <v>89</v>
      </c>
      <c r="DN4" s="403" t="s">
        <v>90</v>
      </c>
      <c r="DO4" s="414" t="s">
        <v>91</v>
      </c>
      <c r="DP4" s="403" t="s">
        <v>88</v>
      </c>
      <c r="DQ4" s="403" t="s">
        <v>89</v>
      </c>
      <c r="DR4" s="403" t="s">
        <v>90</v>
      </c>
      <c r="DS4" s="414" t="s">
        <v>91</v>
      </c>
      <c r="DT4" s="403" t="s">
        <v>88</v>
      </c>
      <c r="DU4" s="403" t="s">
        <v>89</v>
      </c>
      <c r="DV4" s="403" t="s">
        <v>90</v>
      </c>
      <c r="DW4" s="414" t="s">
        <v>91</v>
      </c>
      <c r="DX4" s="403" t="s">
        <v>88</v>
      </c>
      <c r="DY4" s="403" t="s">
        <v>89</v>
      </c>
      <c r="DZ4" s="403" t="s">
        <v>90</v>
      </c>
      <c r="EA4" s="414" t="s">
        <v>91</v>
      </c>
      <c r="EB4" s="403" t="s">
        <v>88</v>
      </c>
      <c r="EC4" s="403" t="s">
        <v>89</v>
      </c>
      <c r="ED4" s="403" t="s">
        <v>90</v>
      </c>
      <c r="EE4" s="414" t="s">
        <v>91</v>
      </c>
      <c r="EF4" s="403" t="s">
        <v>88</v>
      </c>
      <c r="EG4" s="403" t="s">
        <v>89</v>
      </c>
      <c r="EH4" s="403" t="s">
        <v>90</v>
      </c>
      <c r="EI4" s="414" t="s">
        <v>91</v>
      </c>
      <c r="EJ4" s="403" t="s">
        <v>88</v>
      </c>
      <c r="EK4" s="403" t="s">
        <v>89</v>
      </c>
      <c r="EL4" s="403" t="s">
        <v>90</v>
      </c>
      <c r="EM4" s="414" t="s">
        <v>91</v>
      </c>
      <c r="EN4" s="403" t="s">
        <v>88</v>
      </c>
      <c r="EO4" s="403" t="s">
        <v>89</v>
      </c>
      <c r="EP4" s="403" t="s">
        <v>90</v>
      </c>
      <c r="EQ4" s="414" t="s">
        <v>91</v>
      </c>
      <c r="ER4" s="403" t="s">
        <v>88</v>
      </c>
      <c r="ES4" s="403" t="s">
        <v>89</v>
      </c>
      <c r="ET4" s="403" t="s">
        <v>90</v>
      </c>
      <c r="EU4" s="414" t="s">
        <v>91</v>
      </c>
      <c r="EV4" s="403" t="s">
        <v>88</v>
      </c>
      <c r="EW4" s="403" t="s">
        <v>89</v>
      </c>
      <c r="EX4" s="403" t="s">
        <v>90</v>
      </c>
      <c r="EY4" s="414" t="s">
        <v>91</v>
      </c>
      <c r="EZ4" s="403" t="s">
        <v>88</v>
      </c>
      <c r="FA4" s="403" t="s">
        <v>89</v>
      </c>
      <c r="FB4" s="403" t="s">
        <v>90</v>
      </c>
      <c r="FC4" s="414" t="s">
        <v>91</v>
      </c>
      <c r="FD4" s="403" t="s">
        <v>88</v>
      </c>
      <c r="FE4" s="403" t="s">
        <v>89</v>
      </c>
      <c r="FF4" s="403" t="s">
        <v>90</v>
      </c>
      <c r="FG4" s="414" t="s">
        <v>91</v>
      </c>
      <c r="FH4" s="403" t="s">
        <v>88</v>
      </c>
      <c r="FI4" s="403" t="s">
        <v>89</v>
      </c>
      <c r="FJ4" s="403" t="s">
        <v>90</v>
      </c>
      <c r="FK4" s="414" t="s">
        <v>91</v>
      </c>
      <c r="FL4" s="403" t="s">
        <v>88</v>
      </c>
      <c r="FM4" s="403" t="s">
        <v>89</v>
      </c>
      <c r="FN4" s="403" t="s">
        <v>90</v>
      </c>
      <c r="FO4" s="414" t="s">
        <v>91</v>
      </c>
      <c r="FP4" s="403" t="s">
        <v>88</v>
      </c>
      <c r="FQ4" s="403" t="s">
        <v>89</v>
      </c>
      <c r="FR4" s="403" t="s">
        <v>90</v>
      </c>
      <c r="FS4" s="414" t="s">
        <v>91</v>
      </c>
      <c r="FT4" s="403" t="s">
        <v>88</v>
      </c>
      <c r="FU4" s="403" t="s">
        <v>89</v>
      </c>
      <c r="FV4" s="403" t="s">
        <v>90</v>
      </c>
      <c r="FW4" s="414" t="s">
        <v>91</v>
      </c>
      <c r="FX4" s="403" t="s">
        <v>88</v>
      </c>
      <c r="FY4" s="403" t="s">
        <v>89</v>
      </c>
      <c r="FZ4" s="403" t="s">
        <v>90</v>
      </c>
      <c r="GA4" s="414" t="s">
        <v>91</v>
      </c>
      <c r="GB4" s="403" t="s">
        <v>88</v>
      </c>
      <c r="GC4" s="403" t="s">
        <v>89</v>
      </c>
      <c r="GD4" s="403" t="s">
        <v>90</v>
      </c>
      <c r="GE4" s="414" t="s">
        <v>91</v>
      </c>
      <c r="GF4" s="403" t="s">
        <v>88</v>
      </c>
      <c r="GG4" s="403" t="s">
        <v>89</v>
      </c>
      <c r="GH4" s="403" t="s">
        <v>90</v>
      </c>
      <c r="GI4" s="414" t="s">
        <v>91</v>
      </c>
      <c r="GJ4" s="403" t="s">
        <v>88</v>
      </c>
      <c r="GK4" s="403" t="s">
        <v>89</v>
      </c>
      <c r="GL4" s="403" t="s">
        <v>90</v>
      </c>
      <c r="GM4" s="414" t="s">
        <v>91</v>
      </c>
      <c r="GN4" s="403" t="s">
        <v>88</v>
      </c>
      <c r="GO4" s="403" t="s">
        <v>89</v>
      </c>
      <c r="GP4" s="403" t="s">
        <v>90</v>
      </c>
      <c r="GQ4" s="414" t="s">
        <v>91</v>
      </c>
      <c r="GR4" s="403" t="s">
        <v>88</v>
      </c>
      <c r="GS4" s="403" t="s">
        <v>89</v>
      </c>
      <c r="GT4" s="403" t="s">
        <v>90</v>
      </c>
      <c r="GU4" s="414" t="s">
        <v>91</v>
      </c>
      <c r="GV4" s="403" t="s">
        <v>88</v>
      </c>
      <c r="GW4" s="403" t="s">
        <v>89</v>
      </c>
      <c r="GX4" s="403" t="s">
        <v>90</v>
      </c>
      <c r="GY4" s="414" t="s">
        <v>91</v>
      </c>
      <c r="GZ4" s="403" t="s">
        <v>88</v>
      </c>
      <c r="HA4" s="403" t="s">
        <v>89</v>
      </c>
      <c r="HB4" s="403" t="s">
        <v>90</v>
      </c>
      <c r="HC4" s="415" t="s">
        <v>91</v>
      </c>
    </row>
    <row r="5" spans="1:226" ht="15" customHeight="1" thickTop="1">
      <c r="A5" s="910">
        <f>WEEKNUM(B5)</f>
        <v>36</v>
      </c>
      <c r="B5" s="770">
        <f>A2</f>
        <v>46266</v>
      </c>
      <c r="C5" s="770" t="str">
        <f t="shared" ref="C5:C6" si="0">TEXT(B5,"ddd")</f>
        <v>Tue</v>
      </c>
      <c r="D5" s="377">
        <f t="shared" ref="D5:D10" si="1">SUMIF($H$4:$HB$4,$D$4,H5:HB5)</f>
        <v>224572.2329677419</v>
      </c>
      <c r="E5" s="377">
        <f t="shared" ref="E5:E10" ca="1" si="2">SUMIF($H$4:$HB$4,$E$4,H5:HB5)</f>
        <v>194672.88600000259</v>
      </c>
      <c r="F5" s="377">
        <f t="shared" ref="F5:F6" ca="1" si="3">E5-D5</f>
        <v>-29899.346967739315</v>
      </c>
      <c r="G5" s="523">
        <f t="shared" ref="G5:G6" ca="1" si="4">E5/D5</f>
        <v>0.86686089115908582</v>
      </c>
      <c r="H5" s="377">
        <f>INDEX('SO September 2026 Rev.6'!$B$6:$BK$52,MATCH($B5,'SO September 2026 Rev.6'!$B$6:$B$52,0),MATCH($H$3,'SO September 2026 Rev.6'!$B$5:$XK$5,0))</f>
        <v>1199.5729032258068</v>
      </c>
      <c r="I5" s="377">
        <f>INDEX('Summary sales'!$A$6:$CA$50,MATCH($B5,'Summary sales'!$A$6:$A$50,0),MATCH($H$3,'Summary sales'!$A$7:$CA$7,0))</f>
        <v>998.28000000002794</v>
      </c>
      <c r="J5" s="377">
        <f t="shared" ref="J5:J6" si="5">I5-H5</f>
        <v>-201.2929032257789</v>
      </c>
      <c r="K5" s="523">
        <f t="shared" ref="K5:K6" si="6">I5/H5</f>
        <v>0.83219619025698544</v>
      </c>
      <c r="L5" s="377">
        <f>INDEX('SO September 2026 Rev.6'!$B$6:$BK$52,MATCH($B5,'SO September 2026 Rev.6'!$B$6:$B$52,0),MATCH($L$3,'SO September 2026 Rev.6'!$B$5:$XK$5,0))</f>
        <v>1200</v>
      </c>
      <c r="M5" s="377">
        <f>INDEX('Summary sales'!$A$6:$CA$50,MATCH($B5,'Summary sales'!$A$6:$A$50,0),MATCH($L$3,'Summary sales'!$A$7:$CA$7,0))</f>
        <v>1356.7299999999814</v>
      </c>
      <c r="N5" s="377">
        <f t="shared" ref="N5:N6" si="7">M5-L5</f>
        <v>156.72999999998137</v>
      </c>
      <c r="O5" s="523">
        <f t="shared" ref="O5:O6" si="8">M5/L5</f>
        <v>1.1306083333333179</v>
      </c>
      <c r="P5" s="377">
        <f>INDEX('SO September 2026 Rev.6'!$B$6:$BK$52,MATCH($B5,'SO September 2026 Rev.6'!$B$6:$B$52,0),MATCH($P$3,'SO September 2026 Rev.6'!$B$5:$XK$5,0))</f>
        <v>3300</v>
      </c>
      <c r="Q5" s="377">
        <f>INDEX('Summary sales'!$A$6:$CA$50,MATCH($B5,'Summary sales'!$A$6:$A$50,0),MATCH($P$3,'Summary sales'!$A$7:$CA$7,0))</f>
        <v>3241</v>
      </c>
      <c r="R5" s="377">
        <f t="shared" ref="R5:R6" si="9">Q5-P5</f>
        <v>-59</v>
      </c>
      <c r="S5" s="523">
        <f t="shared" ref="S5:S6" si="10">Q5/P5</f>
        <v>0.98212121212121217</v>
      </c>
      <c r="T5" s="377">
        <f>INDEX('SO September 2026 Rev.6'!$B$6:$BK$52,MATCH(B5,'SO September 2026 Rev.6'!$B$6:$B$52,0),MATCH($T$3,'SO September 2026 Rev.6'!$B$5:$XK$5,0))</f>
        <v>800</v>
      </c>
      <c r="U5" s="377">
        <f>INDEX('Summary sales'!$A$6:$CA$50,MATCH($B5,'Summary sales'!$A$6:$A$50,0),MATCH($T$3,'Summary sales'!$A$7:$CA$7,0))</f>
        <v>774.25</v>
      </c>
      <c r="V5" s="377">
        <f t="shared" ref="V5:V6" si="11">U5-T5</f>
        <v>-25.75</v>
      </c>
      <c r="W5" s="523">
        <f t="shared" ref="W5:W6" si="12">U5/T5</f>
        <v>0.96781249999999996</v>
      </c>
      <c r="X5" s="377">
        <f>INDEX('SO September 2026 Rev.6'!$B$6:$BK$52,MATCH(B5,'SO September 2026 Rev.6'!$B$6:$B$52,0),MATCH($X$3,'SO September 2026 Rev.6'!$B$5:$XK$5,0))</f>
        <v>150</v>
      </c>
      <c r="Y5" s="377">
        <f>INDEX('Summary sales'!$A$6:$CA$50,MATCH($B5,'Summary sales'!$A$6:$A$50,0),MATCH($X$3,'Summary sales'!$A$7:$CA$7,0))</f>
        <v>11.089999999996508</v>
      </c>
      <c r="Z5" s="377">
        <f t="shared" ref="Z5:Z6" si="13">Y5-X5</f>
        <v>-138.91000000000349</v>
      </c>
      <c r="AA5" s="523">
        <f t="shared" ref="AA5:AA6" si="14">Y5/X5</f>
        <v>7.393333333331005E-2</v>
      </c>
      <c r="AB5" s="377">
        <f>INDEX('SO September 2026 Rev.6'!$B$6:$BK$52,MATCH(B5,'SO September 2026 Rev.6'!$B$6:$B$52,0),MATCH($AB$3,'SO September 2026 Rev.6'!$B$5:$XK$5,0))</f>
        <v>603.76322580644887</v>
      </c>
      <c r="AC5" s="377">
        <f>INDEX('Summary sales'!$A$6:$CA$50,MATCH($B5,'Summary sales'!$A$6:$A$50,0),MATCH($AB$3,'Summary sales'!$A$7:$CA$7,0))</f>
        <v>855.98999999999069</v>
      </c>
      <c r="AD5" s="377">
        <f t="shared" ref="AD5:AD6" si="15">AC5-AB5</f>
        <v>252.22677419354181</v>
      </c>
      <c r="AE5" s="523">
        <f t="shared" ref="AE5:AE6" si="16">AC5/AB5</f>
        <v>1.4177577623357924</v>
      </c>
      <c r="AF5" s="377">
        <f>INDEX('SO September 2026 Rev.6'!$B$6:$BK$52,MATCH(B5,'SO September 2026 Rev.6'!$B$6:$B$52,0),MATCH($AF$3,'SO September 2026 Rev.6'!$B$5:$XK$5,0))</f>
        <v>673.27548387096704</v>
      </c>
      <c r="AG5" s="377">
        <f>INDEX('Summary sales'!$A$6:$CA$50,MATCH($B5,'Summary sales'!$A$6:$A$50,0),MATCH($AF$3,'Summary sales'!$A$7:$CA$7,0))</f>
        <v>729.78000000002794</v>
      </c>
      <c r="AH5" s="377">
        <f t="shared" ref="AH5:AH6" si="17">AG5-AF5</f>
        <v>56.504516129060903</v>
      </c>
      <c r="AI5" s="523">
        <f t="shared" ref="AI5:AI6" si="18">AG5/AF5</f>
        <v>1.0839248086150275</v>
      </c>
      <c r="AJ5" s="377">
        <f>INDEX('SO September 2026 Rev.6'!$B$6:$BK$52,MATCH(B5,'SO September 2026 Rev.6'!$B$6:$B$52,0),MATCH($AJ$3,'SO September 2026 Rev.6'!$B$5:$XK$5,0))</f>
        <v>5500</v>
      </c>
      <c r="AK5" s="377">
        <f>INDEX('Summary sales'!$A$6:$CA$50,MATCH($B5,'Summary sales'!$A$6:$A$50,0),MATCH($AJ$3,'Summary sales'!$A$7:$CA$7,0))</f>
        <v>5747.6699999999255</v>
      </c>
      <c r="AL5" s="377">
        <f t="shared" ref="AL5:AL6" si="19">AK5-AJ5</f>
        <v>247.66999999992549</v>
      </c>
      <c r="AM5" s="523">
        <f t="shared" ref="AM5:AM6" si="20">AK5/AJ5</f>
        <v>1.0450309090908956</v>
      </c>
      <c r="AN5" s="377">
        <f>INDEX('SO September 2026 Rev.6'!$B$6:$BK$52,MATCH(B5,'SO September 2026 Rev.6'!$B$6:$B$52,0),MATCH($AN$3,'SO September 2026 Rev.6'!$B$5:$XK$5,0))</f>
        <v>5000</v>
      </c>
      <c r="AO5" s="377">
        <f ca="1">INDEX('Summary sales'!$A$6:$CA$50,MATCH($B5,'Summary sales'!$A$6:$A$50,0),MATCH($AN$3,'Summary sales'!$A$7:$CA$7,0))</f>
        <v>5803.4199999999255</v>
      </c>
      <c r="AP5" s="377">
        <f t="shared" ref="AP5:AP6" ca="1" si="21">AO5-AN5</f>
        <v>803.41999999992549</v>
      </c>
      <c r="AQ5" s="523">
        <f t="shared" ref="AQ5:AQ6" ca="1" si="22">AO5/AN5</f>
        <v>1.1606839999999852</v>
      </c>
      <c r="AR5" s="377">
        <f>INDEX('SO September 2026 Rev.6'!$B$6:$BK$52,MATCH(B5,'SO September 2026 Rev.6'!$B$6:$B$52,0),MATCH($AR$3,'SO September 2026 Rev.6'!$B$5:$XK$5,0))</f>
        <v>2500</v>
      </c>
      <c r="AS5" s="377">
        <f>INDEX('Summary sales'!$A$6:$CA$50,MATCH($B5,'Summary sales'!$A$6:$A$50,0),MATCH($AR$3,'Summary sales'!$A$7:$CA$7,0))</f>
        <v>3210.839999999851</v>
      </c>
      <c r="AT5" s="377">
        <f t="shared" ref="AT5:AT6" si="23">AS5-AR5</f>
        <v>710.83999999985099</v>
      </c>
      <c r="AU5" s="523">
        <f t="shared" ref="AU5:AU6" si="24">AS5/AR5</f>
        <v>1.2843359999999404</v>
      </c>
      <c r="AV5" s="377">
        <f>INDEX('SO September 2026 Rev.6'!$B$6:$BK$52,MATCH(B5,'SO September 2026 Rev.6'!$B$6:$B$52,0),MATCH($AV$3,'SO September 2026 Rev.6'!$B$5:$XK$5,0))</f>
        <v>500</v>
      </c>
      <c r="AW5" s="377">
        <f>INDEX('Summary sales'!$A$6:$CA$50,MATCH($B5,'Summary sales'!$A$6:$A$50,0),MATCH($AV$3,'Summary sales'!$A$7:$CA$7,0))</f>
        <v>606.59000000001106</v>
      </c>
      <c r="AX5" s="377">
        <f t="shared" ref="AX5:AX6" si="25">AW5-AV5</f>
        <v>106.59000000001106</v>
      </c>
      <c r="AY5" s="523">
        <f t="shared" ref="AY5:AY6" si="26">AW5/AV5</f>
        <v>1.2131800000000221</v>
      </c>
      <c r="AZ5" s="377">
        <f>INDEX('SO September 2026 Rev.6'!$B$6:$BK$52,MATCH(B5,'SO September 2026 Rev.6'!$B$6:$B$52,0),MATCH($AZ$3,'SO September 2026 Rev.6'!$B$5:$XK$5,0))</f>
        <v>15600</v>
      </c>
      <c r="BA5" s="377">
        <f>INDEX('Summary sales'!$A$6:$CA$50,MATCH($B5,'Summary sales'!$A$6:$A$50,0),MATCH($AZ$3,'Summary sales'!$A$7:$CA$7,0))</f>
        <v>15656.240000000224</v>
      </c>
      <c r="BB5" s="377">
        <f t="shared" ref="BB5:BB6" si="27">BA5-AZ5</f>
        <v>56.240000000223517</v>
      </c>
      <c r="BC5" s="523">
        <f t="shared" ref="BC5:BC6" si="28">BA5/AZ5</f>
        <v>1.0036051282051426</v>
      </c>
      <c r="BD5" s="377">
        <f>INDEX('SO September 2026 Rev.6'!$B$6:$BK$52,MATCH(B5,'SO September 2026 Rev.6'!$B$6:$B$52,0),MATCH($BD$3,'SO September 2026 Rev.6'!$B$5:$XK$5,0))</f>
        <v>9000.0570967741915</v>
      </c>
      <c r="BE5" s="377">
        <f>INDEX('Summary sales'!$A$6:$CA$50,MATCH($B5,'Summary sales'!$A$6:$A$50,0),MATCH($BD$3,'Summary sales'!$A$7:$CA$7,0))</f>
        <v>9913.7399999997579</v>
      </c>
      <c r="BF5" s="377">
        <f t="shared" ref="BF5:BF6" si="29">BE5-BD5</f>
        <v>913.68290322556641</v>
      </c>
      <c r="BG5" s="523">
        <f t="shared" ref="BG5:BG6" si="30">BE5/BD5</f>
        <v>1.101519678531045</v>
      </c>
      <c r="BH5" s="377">
        <f>INDEX('SO September 2026 Rev.6'!$B$6:$BK$52,MATCH(B5,'SO September 2026 Rev.6'!$B$6:$B$52,0),MATCH($BH$3,'SO September 2026 Rev.6'!$B$5:$XK$5,0))</f>
        <v>1000</v>
      </c>
      <c r="BI5" s="377">
        <f>INDEX('Summary sales'!$A$6:$CA$50,MATCH($B5,'Summary sales'!$A$6:$A$50,0),MATCH($BH$3,'Summary sales'!$A$7:$CA$7,0))</f>
        <v>1478.5729999999749</v>
      </c>
      <c r="BJ5" s="377">
        <f t="shared" ref="BJ5:BJ6" si="31">BI5-BH5</f>
        <v>478.57299999997485</v>
      </c>
      <c r="BK5" s="523">
        <f t="shared" ref="BK5:BK6" si="32">BI5/BH5</f>
        <v>1.4785729999999748</v>
      </c>
      <c r="BL5" s="377">
        <f>INDEX('SO September 2026 Rev.6'!$B$6:$BK$52,MATCH(B5,'SO September 2026 Rev.6'!$B$6:$B$52,0),MATCH($BL$3,'SO September 2026 Rev.6'!$B$5:$XK$5,0))</f>
        <v>5500</v>
      </c>
      <c r="BM5" s="377">
        <f ca="1">INDEX('Summary sales'!$A$6:$CA$50,MATCH($B5,'Summary sales'!$A$6:$A$50,0),MATCH($BL$3,'Summary sales'!$A$7:$CA$7,0))</f>
        <v>4096.2</v>
      </c>
      <c r="BN5" s="377">
        <f t="shared" ref="BN5:BN6" ca="1" si="33">BM5-BL5</f>
        <v>-1403.8000000000002</v>
      </c>
      <c r="BO5" s="523">
        <f t="shared" ref="BO5:BO6" ca="1" si="34">BM5/BL5</f>
        <v>0.74476363636363629</v>
      </c>
      <c r="BP5" s="377">
        <f>INDEX('SO September 2026 Rev.6'!$B$6:$BK$52,MATCH(B5,'SO September 2026 Rev.6'!$B$6:$B$52,0),MATCH($BP$3,'SO September 2026 Rev.6'!$B$5:$XK$5,0))</f>
        <v>1000</v>
      </c>
      <c r="BQ5" s="377">
        <f>INDEX('Summary sales'!$A$6:$CA$50,MATCH($B5,'Summary sales'!$A$6:$A$50,0),MATCH($BP$3,'Summary sales'!$A$7:$CA$7,0))</f>
        <v>718.46999999973923</v>
      </c>
      <c r="BR5" s="377">
        <f t="shared" ref="BR5:BR6" si="35">BQ5-BP5</f>
        <v>-281.53000000026077</v>
      </c>
      <c r="BS5" s="523">
        <f t="shared" ref="BS5:BS6" si="36">BQ5/BP5</f>
        <v>0.71846999999973926</v>
      </c>
      <c r="BT5" s="377">
        <f>INDEX('SO September 2026 Rev.6'!$B$6:$BK$52,MATCH(B5,'SO September 2026 Rev.6'!$B$6:$B$52,0),MATCH($BT$3,'SO September 2026 Rev.6'!$B$5:$XK$5,0))</f>
        <v>89.451612903225808</v>
      </c>
      <c r="BU5" s="377">
        <f>INDEX('Summary sales'!$A$6:$CA$50,MATCH($B5,'Summary sales'!$A$6:$A$50,0),MATCH($BT$3,'Summary sales'!$A$7:$CA$7,0))</f>
        <v>66.89100000000326</v>
      </c>
      <c r="BV5" s="377">
        <f t="shared" ref="BV5:BV6" si="37">BU5-BT5</f>
        <v>-22.560612903222548</v>
      </c>
      <c r="BW5" s="523">
        <f t="shared" ref="BW5:BW6" si="38">BU5/BT5</f>
        <v>0.7477897583844576</v>
      </c>
      <c r="BX5" s="377">
        <v>3500</v>
      </c>
      <c r="BY5" s="377">
        <f>INDEX('Summary sales'!$A$6:$CA$50,MATCH($B5,'Summary sales'!$A$6:$A$50,0),MATCH($BX$3,'Summary sales'!$A$7:$CA$7,0))</f>
        <v>2370.8000000002794</v>
      </c>
      <c r="BZ5" s="377">
        <f t="shared" ref="BZ5:BZ6" si="39">BY5-BX5</f>
        <v>-1129.1999999997206</v>
      </c>
      <c r="CA5" s="523">
        <f t="shared" ref="CA5:CA6" si="40">BY5/BX5</f>
        <v>0.67737142857150845</v>
      </c>
      <c r="CB5" s="377">
        <f>INDEX('SO September 2026 Rev.6'!$B$6:$BK$52,MATCH(B5,'SO September 2026 Rev.6'!$B$6:$B$52,0),MATCH($CB$3,'SO September 2026 Rev.6'!$B$5:$XK$5,0))</f>
        <v>1300</v>
      </c>
      <c r="CC5" s="377">
        <f>INDEX('Summary sales'!$A$6:$CA$50,MATCH($B5,'Summary sales'!$A$6:$A$50,0),MATCH($CB$3,'Summary sales'!$A$7:$CA$7,0))</f>
        <v>935.4100000000326</v>
      </c>
      <c r="CD5" s="377">
        <f t="shared" ref="CD5:CD6" si="41">CC5-CB5</f>
        <v>-364.5899999999674</v>
      </c>
      <c r="CE5" s="523">
        <f t="shared" ref="CE5:CE6" si="42">CC5/CB5</f>
        <v>0.71954615384617893</v>
      </c>
      <c r="CF5" s="377">
        <f>INDEX('SO September 2026 Rev.6'!$B$6:$BK$52,MATCH(B5,'SO September 2026 Rev.6'!$B$6:$B$52,0),MATCH($CF$3,'SO September 2026 Rev.6'!$B$5:$XK$5,0))</f>
        <v>3000</v>
      </c>
      <c r="CG5" s="377">
        <f>INDEX('Summary sales'!$A$6:$CA$50,MATCH($B5,'Summary sales'!$A$6:$A$50,0),MATCH($CF$3,'Summary sales'!$A$7:$CA$7,0))</f>
        <v>4265.2000000001863</v>
      </c>
      <c r="CH5" s="377">
        <f t="shared" ref="CH5:CH6" si="43">CG5-CF5</f>
        <v>1265.2000000001863</v>
      </c>
      <c r="CI5" s="523">
        <f t="shared" ref="CI5:CI6" si="44">CG5/CF5</f>
        <v>1.4217333333333955</v>
      </c>
      <c r="CJ5" s="377">
        <f>INDEX('SO September 2026 Rev.6'!$B$6:$BK$52,MATCH($B5,'SO September 2026 Rev.6'!$B$6:$B$52,0),MATCH(CJ$3,'SO September 2026 Rev.6'!$B$5:$XK$5,0))</f>
        <v>6500</v>
      </c>
      <c r="CK5" s="377">
        <f>INDEX('Summary sales'!$A$6:$CA$50,MATCH($B5,'Summary sales'!$A$6:$A$50,0),MATCH($CJ$3,'Summary sales'!$A$7:$CA$7,0))</f>
        <v>4692.4299999999348</v>
      </c>
      <c r="CL5" s="377">
        <f t="shared" ref="CL5:CL6" si="45">CK5-CJ5</f>
        <v>-1807.5700000000652</v>
      </c>
      <c r="CM5" s="523">
        <f t="shared" ref="CM5:CM6" si="46">CK5/CJ5</f>
        <v>0.72191230769229764</v>
      </c>
      <c r="CN5" s="377">
        <f>INDEX('SO September 2026 Rev.6'!$B$6:$BK$52,MATCH($B5,'SO September 2026 Rev.6'!$B$6:$B$52,0),MATCH(CN$3,'SO September 2026 Rev.6'!$B$5:$XK$5,0))</f>
        <v>12000</v>
      </c>
      <c r="CO5" s="377">
        <f>INDEX('Summary sales'!$A$6:$CA$50,MATCH($B5,'Summary sales'!$A$6:$A$50,0),MATCH($CN$3,'Summary sales'!$A$7:$CA$7,0))</f>
        <v>9718.1000000000931</v>
      </c>
      <c r="CP5" s="377">
        <f t="shared" ref="CP5:CP6" si="47">CO5-CN5</f>
        <v>-2281.8999999999069</v>
      </c>
      <c r="CQ5" s="523">
        <f t="shared" ref="CQ5:CQ6" si="48">CO5/CN5</f>
        <v>0.80984166666667445</v>
      </c>
      <c r="CR5" s="377">
        <f>INDEX('SO September 2026 Rev.6'!$B$6:$BK$52,MATCH($B5,'SO September 2026 Rev.6'!$B$6:$B$52,0),MATCH(CR$3,'SO September 2026 Rev.6'!$B$5:$XK$5,0))</f>
        <v>3000</v>
      </c>
      <c r="CS5" s="377">
        <f>INDEX('Summary sales'!$A$6:$CA$50,MATCH($B5,'Summary sales'!$A$6:$A$50,0),MATCH($CR$3,'Summary sales'!$A$7:$CA$7,0))</f>
        <v>425.57</v>
      </c>
      <c r="CT5" s="377">
        <f t="shared" ref="CT5" si="49">CS5-CR5</f>
        <v>-2574.4299999999998</v>
      </c>
      <c r="CU5" s="523">
        <f t="shared" ref="CU5:CU10" si="50">CS5/CR5</f>
        <v>0.14185666666666666</v>
      </c>
      <c r="CV5" s="377">
        <f>INDEX('SO September 2026 Rev.6'!$B$6:$BK$52,MATCH(B5,'SO September 2026 Rev.6'!$B$6:$B$52,0),MATCH($CV$3,'SO September 2026 Rev.6'!$B$5:$XK$5,0))</f>
        <v>16000</v>
      </c>
      <c r="CW5" s="377">
        <f>INDEX('Summary sales'!$A$6:$CA$50,MATCH($B5,'Summary sales'!$A$6:$A$50,0),MATCH($CV$3,'Summary sales'!$A$7:$CA$7,0))</f>
        <v>11750.854000002146</v>
      </c>
      <c r="CX5" s="377">
        <f t="shared" ref="CX5:CX6" si="51">CW5-CV5</f>
        <v>-4249.1459999978542</v>
      </c>
      <c r="CY5" s="523">
        <f t="shared" ref="CY5:CY6" si="52">CW5/CV5</f>
        <v>0.73442837500013414</v>
      </c>
      <c r="CZ5" s="377">
        <f>INDEX('SO September 2026 Rev.6'!$B$6:$BK$52,MATCH(B5,'SO September 2026 Rev.6'!$B$6:$B$52,0),MATCH($CZ$3,'SO September 2026 Rev.6'!$B$5:$XK$5,0))</f>
        <v>2000</v>
      </c>
      <c r="DA5" s="377">
        <f>INDEX('Summary sales'!$A$6:$CA$50,MATCH($B5,'Summary sales'!$A$6:$A$50,0),MATCH($CZ$3,'Summary sales'!$A$7:$CA$7,0))</f>
        <v>1956.7400000002235</v>
      </c>
      <c r="DB5" s="377">
        <f t="shared" ref="DB5:DB6" si="53">DA5-CZ5</f>
        <v>-43.259999999776483</v>
      </c>
      <c r="DC5" s="523">
        <f t="shared" ref="DC5:DC6" si="54">DA5/CZ5</f>
        <v>0.97837000000011176</v>
      </c>
      <c r="DD5" s="377">
        <f>INDEX('SO September 2026 Rev.6'!$B$6:$BK$52,MATCH($B5,'SO September 2026 Rev.6'!$B$6:$B$52,0),MATCH(DD$3,'SO September 2026 Rev.6'!$B$5:$XK$5,0))</f>
        <v>800</v>
      </c>
      <c r="DE5" s="377">
        <f>INDEX('Summary sales'!$A$6:$CA$50,MATCH($B5,'Summary sales'!$A$6:$A$50,0),MATCH($DD$3,'Summary sales'!$A$7:$CA$7,0))</f>
        <v>1000</v>
      </c>
      <c r="DF5" s="377">
        <f t="shared" ref="DF5:DF6" si="55">DE5-DD5</f>
        <v>200</v>
      </c>
      <c r="DG5" s="523">
        <f t="shared" ref="DG5:DG6" si="56">DE5/DD5</f>
        <v>1.25</v>
      </c>
      <c r="DH5" s="377">
        <f>INDEX('SO September 2026 Rev.6'!$B$6:$BK$52,MATCH($B5,'SO September 2026 Rev.6'!$B$6:$B$52,0),MATCH(DH$3,'SO September 2026 Rev.6'!$B$5:$XK$5,0))</f>
        <v>7200</v>
      </c>
      <c r="DI5" s="377">
        <f>INDEX('Summary sales'!$A$6:$CA$50,MATCH($B5,'Summary sales'!$A$6:$A$50,0),MATCH($DH$3,'Summary sales'!$A$7:$CA$7,0))</f>
        <v>8323.4600000008941</v>
      </c>
      <c r="DJ5" s="377">
        <f t="shared" ref="DJ5:DJ6" si="57">DI5-DH5</f>
        <v>1123.4600000008941</v>
      </c>
      <c r="DK5" s="523">
        <f t="shared" ref="DK5:DK6" si="58">DI5/DH5</f>
        <v>1.1560361111112354</v>
      </c>
      <c r="DL5" s="377">
        <f>INDEX('SO September 2026 Rev.6'!$B$6:$BK$52,MATCH(B5,'SO September 2026 Rev.6'!$B$6:$B$52,0),MATCH($DL$3,'SO September 2026 Rev.6'!$B$5:$XK$5,0))</f>
        <v>2500</v>
      </c>
      <c r="DM5" s="377">
        <f>INDEX('Summary sales'!$A$6:$CA$50,MATCH($B5,'Summary sales'!$A$6:$A$50,0),MATCH($DL$3,'Summary sales'!$A$7:$CA$7,0))</f>
        <v>1874.2200000000303</v>
      </c>
      <c r="DN5" s="377">
        <f t="shared" ref="DN5:DN6" si="59">DM5-DL5</f>
        <v>-625.77999999996973</v>
      </c>
      <c r="DO5" s="523">
        <f t="shared" ref="DO5:DO6" si="60">DM5/DL5</f>
        <v>0.74968800000001212</v>
      </c>
      <c r="DP5" s="377">
        <f>INDEX('SO September 2026 Rev.6'!$B$6:$BK$52,MATCH(B5,'SO September 2026 Rev.6'!$B$6:$B$52,0),MATCH($DP$3,'SO September 2026 Rev.6'!$B$5:$XK$5,0))</f>
        <v>2000</v>
      </c>
      <c r="DQ5" s="377">
        <f>INDEX('Summary sales'!$A$6:$CA$50,MATCH($B5,'Summary sales'!$A$6:$A$50,0),MATCH($DP$3,'Summary sales'!$A$7:$CA$7,0))</f>
        <v>1829.6499999999069</v>
      </c>
      <c r="DR5" s="377">
        <f t="shared" ref="DR5:DR6" si="61">DQ5-DP5</f>
        <v>-170.35000000009313</v>
      </c>
      <c r="DS5" s="523">
        <f t="shared" ref="DS5:DS6" si="62">DQ5/DP5</f>
        <v>0.91482499999995348</v>
      </c>
      <c r="DT5" s="377">
        <f>INDEX('SO September 2026 Rev.6'!$B$6:$BK$52,MATCH(B5,'SO September 2026 Rev.6'!$B$6:$B$52,0),MATCH($DT$3,'SO September 2026 Rev.6'!$B$5:$XK$5,0))</f>
        <v>1000</v>
      </c>
      <c r="DU5" s="377">
        <f>INDEX('Summary sales'!$A$6:$CA$50,MATCH($B5,'Summary sales'!$A$6:$A$50,0),MATCH($DT$3,'Summary sales'!$A$7:$CA$7,0))</f>
        <v>29.570000000065193</v>
      </c>
      <c r="DV5" s="377">
        <f t="shared" ref="DV5:DV6" si="63">DU5-DT5</f>
        <v>-970.42999999993481</v>
      </c>
      <c r="DW5" s="523">
        <f t="shared" ref="DW5:DW6" si="64">DU5/DT5</f>
        <v>2.9570000000065193E-2</v>
      </c>
      <c r="DX5" s="377">
        <f>INDEX('SO September 2026 Rev.6'!$B$6:$BK$52,MATCH(B5,'SO September 2026 Rev.6'!$B$6:$B$52,0),MATCH($DX$3,'SO September 2026 Rev.6'!$B$5:$XK$5,0))</f>
        <v>11000</v>
      </c>
      <c r="DY5" s="377">
        <f>INDEX('Summary sales'!$A$6:$CA$50,MATCH($B5,'Summary sales'!$A$6:$A$50,0),MATCH($DX$3,'Summary sales'!$A$7:$CA$7,0))</f>
        <v>9525.660000000149</v>
      </c>
      <c r="DZ5" s="377">
        <f t="shared" ref="DZ5:DZ6" si="65">DY5-DX5</f>
        <v>-1474.339999999851</v>
      </c>
      <c r="EA5" s="523">
        <f t="shared" ref="EA5:EA6" si="66">DY5/DX5</f>
        <v>0.86596909090910446</v>
      </c>
      <c r="EB5" s="377">
        <f>INDEX('SO September 2026 Rev.6'!$B$6:$BK$52,MATCH(B5,'SO September 2026 Rev.6'!$B$6:$B$52,0),MATCH($EB$3,'SO September 2026 Rev.6'!$B$5:$XK$5,0))</f>
        <v>2000</v>
      </c>
      <c r="EC5" s="377">
        <f>INDEX('Summary sales'!$A$6:$CA$50,MATCH($B5,'Summary sales'!$A$6:$A$50,0),MATCH($EB$3,'Summary sales'!$A$7:$CA$7,0))</f>
        <v>2477.2399999999907</v>
      </c>
      <c r="ED5" s="377">
        <f t="shared" ref="ED5:ED6" si="67">EC5-EB5</f>
        <v>477.23999999999069</v>
      </c>
      <c r="EE5" s="523">
        <f t="shared" ref="EE5:EE6" si="68">EC5/EB5</f>
        <v>1.2386199999999954</v>
      </c>
      <c r="EF5" s="377">
        <f>INDEX('SO September 2026 Rev.6'!$B$6:$BK$52,MATCH($B5,'SO September 2026 Rev.6'!$B$6:$B$52,0),MATCH(EF$3,'SO September 2026 Rev.6'!$B$5:$XK$5,0))</f>
        <v>4000</v>
      </c>
      <c r="EG5" s="377">
        <f>INDEX('Summary sales'!$A$6:$CA$50,MATCH($B5,'Summary sales'!$A$6:$A$50,0),MATCH($EF$3,'Summary sales'!$A$7:$CA$7,0))</f>
        <v>5362.7999999998137</v>
      </c>
      <c r="EH5" s="377">
        <f t="shared" ref="EH5:EH6" si="69">EG5-EF5</f>
        <v>1362.7999999998137</v>
      </c>
      <c r="EI5" s="523">
        <f t="shared" ref="EI5:EI6" si="70">EG5/EF5</f>
        <v>1.3406999999999534</v>
      </c>
      <c r="EJ5" s="377">
        <f>INDEX('SO September 2026 Rev.6'!$B$6:$BK$52,MATCH(B5,'SO September 2026 Rev.6'!$B$6:$B$52,0),MATCH($EJ$3,'SO September 2026 Rev.6'!$B$5:$XK$5,0))</f>
        <v>7000</v>
      </c>
      <c r="EK5" s="377">
        <f>INDEX('Summary sales'!$A$6:$CA$50,MATCH(B5,'Summary sales'!$A$6:$A$50,0),MATCH($EJ$3,'Summary sales'!$A$7:$CA$7,0))</f>
        <v>9070.5</v>
      </c>
      <c r="EL5" s="377">
        <f t="shared" ref="EL5:EL6" si="71">EK5-EJ5</f>
        <v>2070.5</v>
      </c>
      <c r="EM5" s="523">
        <f t="shared" ref="EM5:EM6" si="72">EK5/EJ5</f>
        <v>1.2957857142857143</v>
      </c>
      <c r="EN5" s="377">
        <f>INDEX('SO September 2026 Rev.6'!$B$6:$BK$52,MATCH(B5,'SO September 2026 Rev.6'!$B$6:$B$52,0),MATCH($EN$3,'SO September 2026 Rev.6'!$B$5:$XK$5,0))</f>
        <v>5000</v>
      </c>
      <c r="EO5" s="377">
        <f>INDEX('Summary sales'!$A$6:$CA$50,MATCH($B5,'Summary sales'!$A$6:$A$50,0),MATCH($EN$3,'Summary sales'!$A$7:$CA$7,0))</f>
        <v>4328.7400000002235</v>
      </c>
      <c r="EP5" s="377">
        <f t="shared" ref="EP5:EP6" si="73">EO5-EN5</f>
        <v>-671.25999999977648</v>
      </c>
      <c r="EQ5" s="523">
        <f t="shared" ref="EQ5:EQ6" si="74">EO5/EN5</f>
        <v>0.8657480000000447</v>
      </c>
      <c r="ER5" s="377">
        <f>INDEX('SO September 2026 Rev.6'!$B$6:$BK$52,MATCH(B5,'SO September 2026 Rev.6'!$B$6:$B$52,0),MATCH($ER$3,'SO September 2026 Rev.6'!$B$5:$XK$5,0))</f>
        <v>19000</v>
      </c>
      <c r="ES5" s="377">
        <f>INDEX('Summary sales'!$A$6:$CA$50,MATCH($B5,'Summary sales'!$A$6:$A$50,0),MATCH($ER$3,'Summary sales'!$A$7:$CA$7,0))</f>
        <v>20816.589999999851</v>
      </c>
      <c r="ET5" s="377">
        <f t="shared" ref="ET5:ET6" si="75">ES5-ER5</f>
        <v>1816.589999999851</v>
      </c>
      <c r="EU5" s="523">
        <f t="shared" ref="EU5:EU6" si="76">ES5/ER5</f>
        <v>1.0956099999999922</v>
      </c>
      <c r="EV5" s="377">
        <f>INDEX('SO September 2026 Rev.6'!$B$6:$BK$52,MATCH($B5,'SO September 2026 Rev.6'!$B$6:$B$52,0),MATCH($EV$3,'SO September 2026 Rev.6'!$B$5:$XK$5,0))</f>
        <v>8000</v>
      </c>
      <c r="EW5" s="377">
        <f>INDEX('Summary sales'!$A$6:$CA$50,MATCH(B5,'Summary sales'!$A$6:$A$50,0),MATCH($EV$3,'Summary sales'!$A$7:$CA$7,0))</f>
        <v>3634.2599999997765</v>
      </c>
      <c r="EX5" s="377">
        <f t="shared" ref="EX5:EX6" si="77">EW5-EV5</f>
        <v>-4365.7400000002235</v>
      </c>
      <c r="EY5" s="523">
        <f t="shared" ref="EY5:EY6" si="78">EW5/EV5</f>
        <v>0.45428249999997206</v>
      </c>
      <c r="EZ5" s="377">
        <f>INDEX('SO September 2026 Rev.6'!$B$6:$BK$52,MATCH($B5,'SO September 2026 Rev.6'!$B$6:$B$52,0),MATCH($EZ$3,'SO September 2026 Rev.6'!$B$5:$XK$5,0))</f>
        <v>3500</v>
      </c>
      <c r="FA5" s="377">
        <f>INDEX('Summary sales'!$A$6:$CA$50,MATCH(B5,'Summary sales'!$A$6:$A$50,0),MATCH($EZ$3,'Summary sales'!$A$7:$CA$7,0))</f>
        <v>3808.0999999996275</v>
      </c>
      <c r="FB5" s="377">
        <f t="shared" ref="FB5:FB6" si="79">FA5-EZ5</f>
        <v>308.09999999962747</v>
      </c>
      <c r="FC5" s="523">
        <f t="shared" ref="FC5:FC6" si="80">FA5/EZ5</f>
        <v>1.088028571428465</v>
      </c>
      <c r="FD5" s="377">
        <f>INDEX('SO September 2026 Rev.6'!$B$6:$BK$52,MATCH(B5,'SO September 2026 Rev.6'!$B$6:$B$52,0),MATCH($FD$3,'SO September 2026 Rev.6'!$B$5:$XK$5,0))</f>
        <v>2000</v>
      </c>
      <c r="FE5" s="377">
        <f>INDEX('Summary sales'!$A$6:$CA$50,MATCH(B5,'Summary sales'!$A$6:$A$50,0),MATCH($FD$3,'Summary sales'!$A$7:$CA$7,0))</f>
        <v>883.96999999999935</v>
      </c>
      <c r="FF5" s="377">
        <f t="shared" ref="FF5:FF6" si="81">FE5-FD5</f>
        <v>-1116.0300000000007</v>
      </c>
      <c r="FG5" s="523">
        <f t="shared" ref="FG5:FG10" si="82">FA5/EZ5</f>
        <v>1.088028571428465</v>
      </c>
      <c r="FH5" s="377">
        <f>INDEX('SO September 2026 Rev.6'!$B$6:$BK$52,MATCH(B5,'SO September 2026 Rev.6'!$B$6:$B$52,0),MATCH($FH$3,'SO September 2026 Rev.6'!$B$5:$XK$5,0))</f>
        <v>0</v>
      </c>
      <c r="FI5" s="377">
        <f>INDEX('Summary sales'!$A$6:$CA$50,MATCH(B5,'Summary sales'!$A$6:$A$50,0),MATCH($FH$3,'Summary sales'!$A$7:$CA$7,0))</f>
        <v>0</v>
      </c>
      <c r="FJ5" s="377">
        <f t="shared" ref="FJ5:FJ10" si="83">FI5-FH5</f>
        <v>0</v>
      </c>
      <c r="FK5" s="523">
        <f t="shared" ref="FK5:FK6" si="84">FE5/FD5</f>
        <v>0.44198499999999968</v>
      </c>
      <c r="FL5" s="377">
        <f>INDEX('SO September 2026 Rev.6'!$B$6:$BK$52,MATCH(B5,'SO September 2026 Rev.6'!$B$6:$B$52,0),MATCH($FL$3,'SO September 2026 Rev.6'!$B$5:$XK$5,0))</f>
        <v>700</v>
      </c>
      <c r="FM5" s="377">
        <f>INDEX('Summary sales'!$A$6:$CA$50,MATCH(B5,'Summary sales'!$A$6:$A$50,0),MATCH($FL$3,'Summary sales'!$A$7:$CA$7,0))</f>
        <v>253.23999999999069</v>
      </c>
      <c r="FN5" s="377">
        <f t="shared" ref="FN5:FN6" si="85">FM5-FL5</f>
        <v>-446.76000000000931</v>
      </c>
      <c r="FO5" s="523">
        <f t="shared" ref="FO5:FO6" si="86">FM5/FL5</f>
        <v>0.36177142857141525</v>
      </c>
      <c r="FP5" s="377">
        <f>INDEX('SO September 2026 Rev.6'!$B$6:$BK$52,MATCH(B5,'SO September 2026 Rev.6'!$B$6:$B$52,0),MATCH($FP$3,'SO September 2026 Rev.6'!$B$5:$XK$5,0))</f>
        <v>6500</v>
      </c>
      <c r="FQ5" s="377">
        <f>INDEX('Summary sales'!$A$6:$CA$50,MATCH(B5,'Summary sales'!$A$6:$A$50,0),MATCH($FP$3,'Summary sales'!$A$7:$CA$7,0))</f>
        <v>4246.2800000000279</v>
      </c>
      <c r="FR5" s="377">
        <f t="shared" ref="FR5:FR6" si="87">FQ5-FP5</f>
        <v>-2253.7199999999721</v>
      </c>
      <c r="FS5" s="523">
        <f t="shared" ref="FS5:FS6" si="88">FQ5/FP5</f>
        <v>0.65327384615385042</v>
      </c>
      <c r="FT5" s="377">
        <f>INDEX('SO September 2026 Rev.6'!$B$6:$BK$52,MATCH(B5,'SO September 2026 Rev.6'!$B$6:$B$52,0),MATCH($FT$3,'SO September 2026 Rev.6'!$B$5:$XK$5,0))</f>
        <v>3500</v>
      </c>
      <c r="FU5" s="377">
        <f>INDEX('Summary sales'!$A$6:$CA$50,MATCH(B5,'Summary sales'!$A$6:$A$50,0),MATCH($FT$3,'Summary sales'!$A$7:$CA$7,0))</f>
        <v>0</v>
      </c>
      <c r="FV5" s="377">
        <f t="shared" ref="FV5:FV6" si="89">FU5-FT5</f>
        <v>-3500</v>
      </c>
      <c r="FW5" s="523">
        <f t="shared" ref="FW5:FW6" si="90">FU5/FT5</f>
        <v>0</v>
      </c>
      <c r="FX5" s="377">
        <f>INDEX('SO September 2026 Rev.6'!$B$6:$BK$52,MATCH(B5,'SO September 2026 Rev.6'!$B$6:$B$52,0),MATCH($FX$3,'SO September 2026 Rev.6'!$B$5:$XK$5,0))</f>
        <v>2000</v>
      </c>
      <c r="FY5" s="377">
        <f>INDEX('Summary sales'!$A$6:$CA$50,MATCH(B5,'Summary sales'!$A$6:$A$50,0),MATCH($FX$3,'Summary sales'!$A$7:$CA$7,0))</f>
        <v>666.32000000006519</v>
      </c>
      <c r="FZ5" s="377">
        <f t="shared" ref="FZ5:FZ6" si="91">FY5-FX5</f>
        <v>-1333.6799999999348</v>
      </c>
      <c r="GA5" s="523">
        <f t="shared" ref="GA5:GA6" si="92">FY5/FX5</f>
        <v>0.3331600000000326</v>
      </c>
      <c r="GB5" s="377">
        <f>INDEX('SO September 2026 Rev.6'!$B$6:$BK$52,MATCH(B5,'SO September 2026 Rev.6'!$B$6:$B$52,0),MATCH($GB$3,'SO September 2026 Rev.6'!$B$5:$XK$5,0))</f>
        <v>369.61070967741654</v>
      </c>
      <c r="GC5" s="377">
        <f>INDEX('Summary sales'!$A$6:$CA$50,MATCH(B5,'Summary sales'!$A$6:$A$50,0),MATCH($GB$3,'Summary sales'!$A$7:$CA$7,0))</f>
        <v>0</v>
      </c>
      <c r="GD5" s="377">
        <f t="shared" ref="GD5:GD6" si="93">GC5-GB5</f>
        <v>-369.61070967741654</v>
      </c>
      <c r="GE5" s="523">
        <f t="shared" ref="GE5:GE6" si="94">GC5/GB5</f>
        <v>0</v>
      </c>
      <c r="GF5" s="377">
        <f>INDEX('SO September 2026 Rev.6'!$B$6:$BK$52,MATCH($B5,'SO September 2026 Rev.6'!$B$6:$B$52,0),MATCH(GF$3,'SO September 2026 Rev.6'!$B$5:$XK$5,0))</f>
        <v>27000</v>
      </c>
      <c r="GG5" s="377">
        <f>INDEX('Summary sales'!$A$6:$CA$50,MATCH(B5,'Summary sales'!$A$6:$A$50,0),MATCH($GF$3,'Summary sales'!$A$7:$CA$7,0))</f>
        <v>16660.848000000002</v>
      </c>
      <c r="GH5" s="377">
        <f t="shared" ref="GH5:GH6" si="95">GG5-GF5</f>
        <v>-10339.151999999998</v>
      </c>
      <c r="GI5" s="523">
        <f t="shared" ref="GI5:GI6" si="96">GG5/GF5</f>
        <v>0.61706844444444453</v>
      </c>
      <c r="GJ5" s="377" t="str">
        <f>INDEX('SO September 2026 Rev.6'!$B$6:$BK$52,MATCH(B5,'SO September 2026 Rev.6'!$B$6:$B$52,0),MATCH($GJ$3,'SO September 2026 Rev.6'!$B$5:$XK$5,0))</f>
        <v xml:space="preserve"> </v>
      </c>
      <c r="GK5" s="377">
        <f>INDEX('Summary sales'!$A$6:$CA$50,MATCH($B5,'Summary sales'!$A$6:$A$50,0),MATCH($GJ$3,'Summary sales'!$A$7:$CA$7,0))</f>
        <v>755.83999999985099</v>
      </c>
      <c r="GL5" s="377" t="e">
        <f t="shared" ref="GL5:GL6" si="97">GK5-GJ5</f>
        <v>#VALUE!</v>
      </c>
      <c r="GM5" s="523" t="e">
        <f t="shared" ref="GM5:GM6" si="98">GK5/GJ5</f>
        <v>#VALUE!</v>
      </c>
      <c r="GN5" s="377">
        <f>INDEX('SO September 2026 Rev.6'!$B$6:$BK$52,MATCH(B5,'SO September 2026 Rev.6'!$B$6:$B$52,0),MATCH($GN$3,'SO September 2026 Rev.6'!$B$5:$XK$5,0))</f>
        <v>2499.7025806451697</v>
      </c>
      <c r="GO5" s="377">
        <f>INDEX('Summary sales'!$A$6:$CA$50,MATCH(B5,'Summary sales'!$A$6:$A$50,0),MATCH($GN$3,'Summary sales'!$A$7:$CA$7,0))</f>
        <v>2723.2399999999907</v>
      </c>
      <c r="GP5" s="377">
        <f t="shared" ref="GP5:GP6" si="99">GO5-GN5</f>
        <v>223.53741935482094</v>
      </c>
      <c r="GQ5" s="523">
        <f t="shared" ref="GQ5:GQ6" si="100">GO5/GN5</f>
        <v>1.089425606504405</v>
      </c>
      <c r="GR5" s="377">
        <f>INDEX('SO September 2026 Rev.6'!$B$6:$BK$52,MATCH(B5,'SO September 2026 Rev.6'!$B$6:$B$52,0),MATCH($GR$3,'SO September 2026 Rev.6'!$B$5:$XK$5,0))</f>
        <v>3587.0967741935483</v>
      </c>
      <c r="GS5" s="377">
        <f>INDEX('Summary sales'!$A$6:$CA$50,MATCH(B5,'Summary sales'!$A$6:$A$50,0),MATCH($GR$3,'Summary sales'!$A$7:$CA$7,0))</f>
        <v>5021.5</v>
      </c>
      <c r="GT5" s="377">
        <f t="shared" ref="GT5" si="101">GS5-GR5</f>
        <v>1434.4032258064517</v>
      </c>
      <c r="GU5" s="523">
        <f t="shared" ref="GU5" si="102">GS5/GR5</f>
        <v>1.3998785971223022</v>
      </c>
      <c r="GV5" s="377">
        <f>INDEX('SO September 2026 Rev.6'!$B$6:$BK$52,MATCH(B5,'SO September 2026 Rev.6'!$B$6:$B$52,0),MATCH($GV$3,'SO September 2026 Rev.6'!$B$5:$XK$5,0))</f>
        <v>2499.7025806451697</v>
      </c>
      <c r="GW5" s="377">
        <f>INDEX('Summary sales'!$A$6:$CA$50,MATCH(B5,'Summary sales'!$A$6:$A$50,0),MATCH($GV$3,'Summary sales'!$A$7:$CA$7,0))</f>
        <v>0</v>
      </c>
      <c r="GX5" s="377">
        <f t="shared" ref="GX5:GX6" si="103">GW5-GV5</f>
        <v>-2499.7025806451697</v>
      </c>
      <c r="GY5" s="523">
        <f t="shared" ref="GY5:GY6" si="104">GW5/GV5</f>
        <v>0</v>
      </c>
      <c r="GZ5" s="377">
        <f>INDEX('SO September 2026 Rev.6'!$B$6:$BK$52,MATCH(B5,'SO September 2026 Rev.6'!$B$6:$B$52,0),MATCH($GZ$3,'SO September 2026 Rev.6'!$B$5:$XK$5,0))</f>
        <v>0</v>
      </c>
      <c r="HA5" s="377">
        <f>INDEX('Summary sales'!$A$6:$CA$50,MATCH(B5,'Summary sales'!$A$6:$A$50,0),MATCH($GZ$3,'Summary sales'!$A$7:$CA$7,0))</f>
        <v>0</v>
      </c>
      <c r="HB5" s="377">
        <f t="shared" ref="HB5:HB6" si="105">HA5-GZ5</f>
        <v>0</v>
      </c>
      <c r="HC5" s="524" t="e">
        <f t="shared" ref="HC5:HC6" si="106">HA5/GZ5</f>
        <v>#DIV/0!</v>
      </c>
    </row>
    <row r="6" spans="1:226" ht="15" customHeight="1">
      <c r="A6" s="907"/>
      <c r="B6" s="451">
        <f t="shared" ref="B6:B10" si="107">B5+1</f>
        <v>46267</v>
      </c>
      <c r="C6" s="451" t="str">
        <f t="shared" si="0"/>
        <v>Wed</v>
      </c>
      <c r="D6" s="377">
        <f t="shared" si="1"/>
        <v>225694.13329032253</v>
      </c>
      <c r="E6" s="377">
        <f t="shared" ca="1" si="2"/>
        <v>198184.98600000062</v>
      </c>
      <c r="F6" s="377">
        <f t="shared" ca="1" si="3"/>
        <v>-27509.147290321911</v>
      </c>
      <c r="G6" s="523">
        <f t="shared" ca="1" si="4"/>
        <v>0.87811314858177814</v>
      </c>
      <c r="H6" s="377">
        <f>INDEX('SO September 2026 Rev.6'!$B$6:$BK$52,MATCH($B6,'SO September 2026 Rev.6'!$B$6:$B$52,0),MATCH($H$3,'SO September 2026 Rev.6'!$B$5:$XK$5,0))</f>
        <v>1199.5729032258068</v>
      </c>
      <c r="I6" s="377">
        <f>INDEX('Summary sales'!$A$6:$CA$50,MATCH($B6,'Summary sales'!$A$6:$A$50,0),MATCH($H$3,'Summary sales'!$A$7:$CA$7,0))</f>
        <v>873.69999999995343</v>
      </c>
      <c r="J6" s="377">
        <f t="shared" si="5"/>
        <v>-325.87290322585341</v>
      </c>
      <c r="K6" s="523">
        <f t="shared" si="6"/>
        <v>0.72834256063175573</v>
      </c>
      <c r="L6" s="377">
        <f>INDEX('SO September 2026 Rev.6'!$B$6:$BK$52,MATCH($B6,'SO September 2026 Rev.6'!$B$6:$B$52,0),MATCH($L$3,'SO September 2026 Rev.6'!$B$5:$XK$5,0))</f>
        <v>1200</v>
      </c>
      <c r="M6" s="377">
        <f>INDEX('Summary sales'!$A$6:$CA$50,MATCH($B6,'Summary sales'!$A$6:$A$50,0),MATCH($L$3,'Summary sales'!$A$7:$CA$7,0))</f>
        <v>1319.8799999998882</v>
      </c>
      <c r="N6" s="377">
        <f t="shared" si="7"/>
        <v>119.87999999988824</v>
      </c>
      <c r="O6" s="523">
        <f t="shared" si="8"/>
        <v>1.0998999999999068</v>
      </c>
      <c r="P6" s="377">
        <f>INDEX('SO September 2026 Rev.6'!$B$6:$BK$52,MATCH($B6,'SO September 2026 Rev.6'!$B$6:$B$52,0),MATCH($P$3,'SO September 2026 Rev.6'!$B$5:$XK$5,0))</f>
        <v>3300</v>
      </c>
      <c r="Q6" s="377">
        <f>INDEX('Summary sales'!$A$6:$CA$50,MATCH($B6,'Summary sales'!$A$6:$A$50,0),MATCH($P$3,'Summary sales'!$A$7:$CA$7,0))</f>
        <v>3356.6000000000931</v>
      </c>
      <c r="R6" s="377">
        <f t="shared" si="9"/>
        <v>56.600000000093132</v>
      </c>
      <c r="S6" s="523">
        <f t="shared" si="10"/>
        <v>1.0171515151515433</v>
      </c>
      <c r="T6" s="377">
        <f>INDEX('SO September 2026 Rev.6'!$B$6:$BK$52,MATCH(B6,'SO September 2026 Rev.6'!$B$6:$B$52,0),MATCH($T$3,'SO September 2026 Rev.6'!$B$5:$XK$5,0))</f>
        <v>800</v>
      </c>
      <c r="U6" s="377">
        <f>INDEX('Summary sales'!$A$6:$CA$50,MATCH($B6,'Summary sales'!$A$6:$A$50,0),MATCH($T$3,'Summary sales'!$A$7:$CA$7,0))</f>
        <v>717.95999999996275</v>
      </c>
      <c r="V6" s="377">
        <f t="shared" si="11"/>
        <v>-82.040000000037253</v>
      </c>
      <c r="W6" s="523">
        <f t="shared" si="12"/>
        <v>0.89744999999995345</v>
      </c>
      <c r="X6" s="377">
        <f>INDEX('SO September 2026 Rev.6'!$B$6:$BK$52,MATCH(B6,'SO September 2026 Rev.6'!$B$6:$B$52,0),MATCH($X$3,'SO September 2026 Rev.6'!$B$5:$XK$5,0))</f>
        <v>150</v>
      </c>
      <c r="Y6" s="377">
        <f>INDEX('Summary sales'!$A$6:$CA$50,MATCH($B6,'Summary sales'!$A$6:$A$50,0),MATCH($X$3,'Summary sales'!$A$7:$CA$7,0))</f>
        <v>51.309999999997672</v>
      </c>
      <c r="Z6" s="377">
        <f t="shared" si="13"/>
        <v>-98.690000000002328</v>
      </c>
      <c r="AA6" s="523">
        <f t="shared" si="14"/>
        <v>0.34206666666665114</v>
      </c>
      <c r="AB6" s="377">
        <f>INDEX('SO September 2026 Rev.6'!$B$6:$BK$52,MATCH(B6,'SO September 2026 Rev.6'!$B$6:$B$52,0),MATCH($AB$3,'SO September 2026 Rev.6'!$B$5:$XK$5,0))</f>
        <v>603.76322580644887</v>
      </c>
      <c r="AC6" s="377">
        <f>INDEX('Summary sales'!$A$6:$CA$50,MATCH($B6,'Summary sales'!$A$6:$A$50,0),MATCH($AB$3,'Summary sales'!$A$7:$CA$7,0))</f>
        <v>793.85999999998603</v>
      </c>
      <c r="AD6" s="377">
        <f t="shared" si="15"/>
        <v>190.09677419353716</v>
      </c>
      <c r="AE6" s="523">
        <f t="shared" si="16"/>
        <v>1.3148531842753823</v>
      </c>
      <c r="AF6" s="377">
        <f>INDEX('SO September 2026 Rev.6'!$B$6:$BK$52,MATCH(B6,'SO September 2026 Rev.6'!$B$6:$B$52,0),MATCH($AF$3,'SO September 2026 Rev.6'!$B$5:$XK$5,0))</f>
        <v>673.27548387096704</v>
      </c>
      <c r="AG6" s="377">
        <f>INDEX('Summary sales'!$A$6:$CA$50,MATCH($B6,'Summary sales'!$A$6:$A$50,0),MATCH($AF$3,'Summary sales'!$A$7:$CA$7,0))</f>
        <v>728.0899999999674</v>
      </c>
      <c r="AH6" s="377">
        <f t="shared" si="17"/>
        <v>54.814516129000367</v>
      </c>
      <c r="AI6" s="523">
        <f t="shared" si="18"/>
        <v>1.0814146919680585</v>
      </c>
      <c r="AJ6" s="377">
        <f>INDEX('SO September 2026 Rev.6'!$B$6:$BK$52,MATCH(B6,'SO September 2026 Rev.6'!$B$6:$B$52,0),MATCH($AJ$3,'SO September 2026 Rev.6'!$B$5:$XK$5,0))</f>
        <v>5500</v>
      </c>
      <c r="AK6" s="377">
        <f>INDEX('Summary sales'!$A$6:$CA$50,MATCH($B6,'Summary sales'!$A$6:$A$50,0),MATCH($AJ$3,'Summary sales'!$A$7:$CA$7,0))</f>
        <v>5842.679999999702</v>
      </c>
      <c r="AL6" s="377">
        <f t="shared" si="19"/>
        <v>342.67999999970198</v>
      </c>
      <c r="AM6" s="523">
        <f t="shared" si="20"/>
        <v>1.0623054545454003</v>
      </c>
      <c r="AN6" s="377">
        <f>INDEX('SO September 2026 Rev.6'!$B$6:$BK$52,MATCH(B6,'SO September 2026 Rev.6'!$B$6:$B$52,0),MATCH($AN$3,'SO September 2026 Rev.6'!$B$5:$XK$5,0))</f>
        <v>5000</v>
      </c>
      <c r="AO6" s="377">
        <f ca="1">INDEX('Summary sales'!$A$6:$CA$50,MATCH($B6,'Summary sales'!$A$6:$A$50,0),MATCH($AN$3,'Summary sales'!$A$7:$CA$7,0))</f>
        <v>5267.1399999996647</v>
      </c>
      <c r="AP6" s="377">
        <f t="shared" ca="1" si="21"/>
        <v>267.13999999966472</v>
      </c>
      <c r="AQ6" s="523">
        <f t="shared" ca="1" si="22"/>
        <v>1.053427999999933</v>
      </c>
      <c r="AR6" s="377">
        <f>INDEX('SO September 2026 Rev.6'!$B$6:$BK$52,MATCH(B6,'SO September 2026 Rev.6'!$B$6:$B$52,0),MATCH($AR$3,'SO September 2026 Rev.6'!$B$5:$XK$5,0))</f>
        <v>2500</v>
      </c>
      <c r="AS6" s="377">
        <f>INDEX('Summary sales'!$A$6:$CA$50,MATCH($B6,'Summary sales'!$A$6:$A$50,0),MATCH($AR$3,'Summary sales'!$A$7:$CA$7,0))</f>
        <v>3621.4899999999907</v>
      </c>
      <c r="AT6" s="377">
        <f t="shared" si="23"/>
        <v>1121.4899999999907</v>
      </c>
      <c r="AU6" s="523">
        <f t="shared" si="24"/>
        <v>1.4485959999999962</v>
      </c>
      <c r="AV6" s="377">
        <f>INDEX('SO September 2026 Rev.6'!$B$6:$BK$52,MATCH(B6,'SO September 2026 Rev.6'!$B$6:$B$52,0),MATCH($AV$3,'SO September 2026 Rev.6'!$B$5:$XK$5,0))</f>
        <v>500</v>
      </c>
      <c r="AW6" s="377">
        <f>INDEX('Summary sales'!$A$6:$CA$50,MATCH($B6,'Summary sales'!$A$6:$A$50,0),MATCH($AV$3,'Summary sales'!$A$7:$CA$7,0))</f>
        <v>1389.25</v>
      </c>
      <c r="AX6" s="377">
        <f t="shared" si="25"/>
        <v>889.25</v>
      </c>
      <c r="AY6" s="523">
        <f t="shared" si="26"/>
        <v>2.7785000000000002</v>
      </c>
      <c r="AZ6" s="377">
        <f>INDEX('SO September 2026 Rev.6'!$B$6:$BK$52,MATCH(B6,'SO September 2026 Rev.6'!$B$6:$B$52,0),MATCH($AZ$3,'SO September 2026 Rev.6'!$B$5:$XK$5,0))</f>
        <v>15600</v>
      </c>
      <c r="BA6" s="377">
        <f>INDEX('Summary sales'!$A$6:$CA$50,MATCH($B6,'Summary sales'!$A$6:$A$50,0),MATCH($AZ$3,'Summary sales'!$A$7:$CA$7,0))</f>
        <v>15642.549999999814</v>
      </c>
      <c r="BB6" s="377">
        <f t="shared" si="27"/>
        <v>42.549999999813735</v>
      </c>
      <c r="BC6" s="523">
        <f t="shared" si="28"/>
        <v>1.0027275641025521</v>
      </c>
      <c r="BD6" s="377">
        <f>INDEX('SO September 2026 Rev.6'!$B$6:$BK$52,MATCH(B6,'SO September 2026 Rev.6'!$B$6:$B$52,0),MATCH($BD$3,'SO September 2026 Rev.6'!$B$5:$XK$5,0))</f>
        <v>9000.0570967741915</v>
      </c>
      <c r="BE6" s="377">
        <f>INDEX('Summary sales'!$A$6:$CA$50,MATCH($B6,'Summary sales'!$A$6:$A$50,0),MATCH($BD$3,'Summary sales'!$A$7:$CA$7,0))</f>
        <v>10628.860000000335</v>
      </c>
      <c r="BF6" s="377">
        <f t="shared" si="29"/>
        <v>1628.8029032261438</v>
      </c>
      <c r="BG6" s="523">
        <f t="shared" si="30"/>
        <v>1.1809769522251077</v>
      </c>
      <c r="BH6" s="377">
        <f>INDEX('SO September 2026 Rev.6'!$B$6:$BK$52,MATCH(B6,'SO September 2026 Rev.6'!$B$6:$B$52,0),MATCH($BH$3,'SO September 2026 Rev.6'!$B$5:$XK$5,0))</f>
        <v>1000</v>
      </c>
      <c r="BI6" s="377">
        <f>INDEX('Summary sales'!$A$6:$CA$50,MATCH($B6,'Summary sales'!$A$6:$A$50,0),MATCH($BH$3,'Summary sales'!$A$7:$CA$7,0))</f>
        <v>1442.8470000000671</v>
      </c>
      <c r="BJ6" s="377">
        <f t="shared" si="31"/>
        <v>442.84700000006706</v>
      </c>
      <c r="BK6" s="523">
        <f t="shared" si="32"/>
        <v>1.442847000000067</v>
      </c>
      <c r="BL6" s="377">
        <f>INDEX('SO September 2026 Rev.6'!$B$6:$BK$52,MATCH(B6,'SO September 2026 Rev.6'!$B$6:$B$52,0),MATCH($BL$3,'SO September 2026 Rev.6'!$B$5:$XK$5,0))</f>
        <v>5500</v>
      </c>
      <c r="BM6" s="377">
        <f ca="1">INDEX('Summary sales'!$A$6:$CA$50,MATCH($B6,'Summary sales'!$A$6:$A$50,0),MATCH($BL$3,'Summary sales'!$A$7:$CA$7,0))</f>
        <v>4098.13</v>
      </c>
      <c r="BN6" s="377">
        <f t="shared" ca="1" si="33"/>
        <v>-1401.87</v>
      </c>
      <c r="BO6" s="523">
        <f t="shared" ca="1" si="34"/>
        <v>0.74511454545454547</v>
      </c>
      <c r="BP6" s="377">
        <f>INDEX('SO September 2026 Rev.6'!$B$6:$BK$52,MATCH(B6,'SO September 2026 Rev.6'!$B$6:$B$52,0),MATCH($BP$3,'SO September 2026 Rev.6'!$B$5:$XK$5,0))</f>
        <v>1000</v>
      </c>
      <c r="BQ6" s="377">
        <f>INDEX('Summary sales'!$A$6:$CA$50,MATCH($B6,'Summary sales'!$A$6:$A$50,0),MATCH($BP$3,'Summary sales'!$A$7:$CA$7,0))</f>
        <v>1317.839999999851</v>
      </c>
      <c r="BR6" s="377">
        <f t="shared" si="35"/>
        <v>317.83999999985099</v>
      </c>
      <c r="BS6" s="523">
        <f t="shared" si="36"/>
        <v>1.3178399999998509</v>
      </c>
      <c r="BT6" s="377">
        <f>INDEX('SO September 2026 Rev.6'!$B$6:$BK$52,MATCH(B6,'SO September 2026 Rev.6'!$B$6:$B$52,0),MATCH($BT$3,'SO September 2026 Rev.6'!$B$5:$XK$5,0))</f>
        <v>89.451612903225808</v>
      </c>
      <c r="BU6" s="377">
        <f>INDEX('Summary sales'!$A$6:$CA$50,MATCH($B6,'Summary sales'!$A$6:$A$50,0),MATCH($BT$3,'Summary sales'!$A$7:$CA$7,0))</f>
        <v>75.121999999988475</v>
      </c>
      <c r="BV6" s="377">
        <f t="shared" si="37"/>
        <v>-14.329612903237333</v>
      </c>
      <c r="BW6" s="523">
        <f t="shared" si="38"/>
        <v>0.83980598629630099</v>
      </c>
      <c r="BX6" s="377">
        <v>3500</v>
      </c>
      <c r="BY6" s="377">
        <f>INDEX('Summary sales'!$A$6:$CA$50,MATCH($B6,'Summary sales'!$A$6:$A$50,0),MATCH($BX$3,'Summary sales'!$A$7:$CA$7,0))</f>
        <v>3688.0999999996275</v>
      </c>
      <c r="BZ6" s="377">
        <f t="shared" si="39"/>
        <v>188.09999999962747</v>
      </c>
      <c r="CA6" s="523">
        <f t="shared" si="40"/>
        <v>1.0537428571427507</v>
      </c>
      <c r="CB6" s="377">
        <f>INDEX('SO September 2026 Rev.6'!$B$6:$BK$52,MATCH(B6,'SO September 2026 Rev.6'!$B$6:$B$52,0),MATCH($CB$3,'SO September 2026 Rev.6'!$B$5:$XK$5,0))</f>
        <v>1300</v>
      </c>
      <c r="CC6" s="377">
        <f>INDEX('Summary sales'!$A$6:$CA$50,MATCH($B6,'Summary sales'!$A$6:$A$50,0),MATCH($CB$3,'Summary sales'!$A$7:$CA$7,0))</f>
        <v>1903.4899999999907</v>
      </c>
      <c r="CD6" s="377">
        <f t="shared" si="41"/>
        <v>603.48999999999069</v>
      </c>
      <c r="CE6" s="523">
        <f t="shared" si="42"/>
        <v>1.4642230769230697</v>
      </c>
      <c r="CF6" s="377">
        <f>INDEX('SO September 2026 Rev.6'!$B$6:$BK$52,MATCH($B6,'SO September 2026 Rev.6'!$B$6:$B$52,0),MATCH($CF$3,'SO September 2026 Rev.6'!$B$5:$XK$5,0))</f>
        <v>3000</v>
      </c>
      <c r="CG6" s="377">
        <f>INDEX('Summary sales'!$A$6:$CA$50,MATCH($B6,'Summary sales'!$A$6:$A$50,0),MATCH($CF$3,'Summary sales'!$A$7:$CA$7,0))</f>
        <v>5406.2999999998137</v>
      </c>
      <c r="CH6" s="377">
        <f t="shared" si="43"/>
        <v>2406.2999999998137</v>
      </c>
      <c r="CI6" s="523">
        <f t="shared" si="44"/>
        <v>1.8020999999999379</v>
      </c>
      <c r="CJ6" s="377">
        <f>INDEX('SO September 2026 Rev.6'!$B$6:$BK$52,MATCH($B6,'SO September 2026 Rev.6'!$B$6:$B$52,0),MATCH($CJ$3,'SO September 2026 Rev.6'!$B$5:$XK$5,0))</f>
        <v>6500</v>
      </c>
      <c r="CK6" s="377">
        <f>INDEX('Summary sales'!$A$6:$CA$50,MATCH($B6,'Summary sales'!$A$6:$A$50,0),MATCH($CJ$3,'Summary sales'!$A$7:$CA$7,0))</f>
        <v>6023.6699999999255</v>
      </c>
      <c r="CL6" s="377">
        <f t="shared" si="45"/>
        <v>-476.33000000007451</v>
      </c>
      <c r="CM6" s="523">
        <f t="shared" si="46"/>
        <v>0.92671846153845006</v>
      </c>
      <c r="CN6" s="377">
        <f>INDEX('SO September 2026 Rev.6'!$B$6:$BK$52,MATCH($B6,'SO September 2026 Rev.6'!$B$6:$B$52,0),MATCH(CN$3,'SO September 2026 Rev.6'!$B$5:$XK$5,0))</f>
        <v>12000</v>
      </c>
      <c r="CO6" s="377">
        <f>INDEX('Summary sales'!$A$6:$CA$50,MATCH($B6,'Summary sales'!$A$6:$A$50,0),MATCH($CN$3,'Summary sales'!$A$7:$CA$7,0))</f>
        <v>8788.6000000000931</v>
      </c>
      <c r="CP6" s="377">
        <f t="shared" si="47"/>
        <v>-3211.3999999999069</v>
      </c>
      <c r="CQ6" s="523">
        <f t="shared" si="48"/>
        <v>0.73238333333334105</v>
      </c>
      <c r="CR6" s="377">
        <f>INDEX('SO September 2026 Rev.6'!$B$6:$BK$52,MATCH($B6,'SO September 2026 Rev.6'!$B$6:$B$52,0),MATCH(CR$3,'SO September 2026 Rev.6'!$B$5:$XK$5,0))</f>
        <v>3000</v>
      </c>
      <c r="CS6" s="377">
        <f>INDEX('Summary sales'!$A$6:$CA$50,MATCH($B6,'Summary sales'!$A$6:$A$50,0),MATCH($CR$3,'Summary sales'!$A$7:$CA$7,0))</f>
        <v>2267.9899999999998</v>
      </c>
      <c r="CT6" s="377">
        <f t="shared" ref="CT6:CT10" si="108">CS6-CR6</f>
        <v>-732.01000000000022</v>
      </c>
      <c r="CU6" s="523">
        <f t="shared" si="50"/>
        <v>0.75599666666666654</v>
      </c>
      <c r="CV6" s="377">
        <f>INDEX('SO September 2026 Rev.6'!$B$6:$BK$52,MATCH(B6,'SO September 2026 Rev.6'!$B$6:$B$52,0),MATCH($CV$3,'SO September 2026 Rev.6'!$B$5:$XK$5,0))</f>
        <v>16000</v>
      </c>
      <c r="CW6" s="377">
        <f>INDEX('Summary sales'!$A$6:$CA$50,MATCH($B6,'Summary sales'!$A$6:$A$50,0),MATCH($CV$3,'Summary sales'!$A$7:$CA$7,0))</f>
        <v>13004.894000001252</v>
      </c>
      <c r="CX6" s="377">
        <f t="shared" si="51"/>
        <v>-2995.1059999987483</v>
      </c>
      <c r="CY6" s="523">
        <f t="shared" si="52"/>
        <v>0.81280587500007828</v>
      </c>
      <c r="CZ6" s="377">
        <f>INDEX('SO September 2026 Rev.6'!$B$6:$BK$52,MATCH(B6,'SO September 2026 Rev.6'!$B$6:$B$52,0),MATCH($CZ$3,'SO September 2026 Rev.6'!$B$5:$XK$5,0))</f>
        <v>2000</v>
      </c>
      <c r="DA6" s="377">
        <f>INDEX('Summary sales'!$A$6:$CA$50,MATCH($B6,'Summary sales'!$A$6:$A$50,0),MATCH($CZ$3,'Summary sales'!$A$7:$CA$7,0))</f>
        <v>1678.179999999702</v>
      </c>
      <c r="DB6" s="377">
        <f t="shared" si="53"/>
        <v>-321.82000000029802</v>
      </c>
      <c r="DC6" s="523">
        <f t="shared" si="54"/>
        <v>0.83908999999985101</v>
      </c>
      <c r="DD6" s="377">
        <f>INDEX('SO September 2026 Rev.6'!$B$6:$BK$52,MATCH($B6,'SO September 2026 Rev.6'!$B$6:$B$52,0),MATCH(DD$3,'SO September 2026 Rev.6'!$B$5:$XK$5,0))</f>
        <v>800</v>
      </c>
      <c r="DE6" s="377">
        <f>INDEX('Summary sales'!$A$6:$CA$50,MATCH($B6,'Summary sales'!$A$6:$A$50,0),MATCH($DD$3,'Summary sales'!$A$7:$CA$7,0))</f>
        <v>759.56999999994878</v>
      </c>
      <c r="DF6" s="377">
        <f t="shared" si="55"/>
        <v>-40.430000000051223</v>
      </c>
      <c r="DG6" s="523">
        <f t="shared" si="56"/>
        <v>0.94946249999993593</v>
      </c>
      <c r="DH6" s="377">
        <f>INDEX('SO September 2026 Rev.6'!$B$6:$BK$52,MATCH($B6,'SO September 2026 Rev.6'!$B$6:$B$52,0),MATCH(DH$3,'SO September 2026 Rev.6'!$B$5:$XK$5,0))</f>
        <v>7200</v>
      </c>
      <c r="DI6" s="377">
        <f>INDEX('Summary sales'!$A$6:$CA$50,MATCH($B6,'Summary sales'!$A$6:$A$50,0),MATCH($DH$3,'Summary sales'!$A$7:$CA$7,0))</f>
        <v>8376.3000000007451</v>
      </c>
      <c r="DJ6" s="377">
        <f t="shared" si="57"/>
        <v>1176.3000000007451</v>
      </c>
      <c r="DK6" s="523">
        <f t="shared" si="58"/>
        <v>1.1633750000001035</v>
      </c>
      <c r="DL6" s="377">
        <f>INDEX('SO September 2026 Rev.6'!$B$6:$BK$52,MATCH(B6,'SO September 2026 Rev.6'!$B$6:$B$52,0),MATCH($DL$3,'SO September 2026 Rev.6'!$B$5:$XK$5,0))</f>
        <v>2500</v>
      </c>
      <c r="DM6" s="377">
        <f>INDEX('Summary sales'!$A$6:$CA$50,MATCH($B6,'Summary sales'!$A$6:$A$50,0),MATCH($DL$3,'Summary sales'!$A$7:$CA$7,0))</f>
        <v>1855.3999999999651</v>
      </c>
      <c r="DN6" s="377">
        <f t="shared" si="59"/>
        <v>-644.60000000003492</v>
      </c>
      <c r="DO6" s="523">
        <f t="shared" si="60"/>
        <v>0.74215999999998605</v>
      </c>
      <c r="DP6" s="377">
        <f>INDEX('SO September 2026 Rev.6'!$B$6:$BK$52,MATCH(B6,'SO September 2026 Rev.6'!$B$6:$B$52,0),MATCH($DP$3,'SO September 2026 Rev.6'!$B$5:$XK$5,0))</f>
        <v>2000</v>
      </c>
      <c r="DQ6" s="377">
        <f>INDEX('Summary sales'!$A$6:$CA$50,MATCH($B6,'Summary sales'!$A$6:$A$50,0),MATCH($DP$3,'Summary sales'!$A$7:$CA$7,0))</f>
        <v>1939.4900000002235</v>
      </c>
      <c r="DR6" s="377">
        <f t="shared" si="61"/>
        <v>-60.509999999776483</v>
      </c>
      <c r="DS6" s="523">
        <f t="shared" si="62"/>
        <v>0.96974500000011177</v>
      </c>
      <c r="DT6" s="377">
        <f>INDEX('SO September 2026 Rev.6'!$B$6:$BK$52,MATCH(B6,'SO September 2026 Rev.6'!$B$6:$B$52,0),MATCH($DT$3,'SO September 2026 Rev.6'!$B$5:$XK$5,0))</f>
        <v>1000</v>
      </c>
      <c r="DU6" s="377">
        <f>INDEX('Summary sales'!$A$6:$CA$50,MATCH($B6,'Summary sales'!$A$6:$A$50,0),MATCH($DT$3,'Summary sales'!$A$7:$CA$7,0))</f>
        <v>498.68999999994412</v>
      </c>
      <c r="DV6" s="377">
        <f t="shared" si="63"/>
        <v>-501.31000000005588</v>
      </c>
      <c r="DW6" s="523">
        <f t="shared" si="64"/>
        <v>0.49868999999994412</v>
      </c>
      <c r="DX6" s="377">
        <f>INDEX('SO September 2026 Rev.6'!$B$6:$BK$52,MATCH(B6,'SO September 2026 Rev.6'!$B$6:$B$52,0),MATCH($DX$3,'SO September 2026 Rev.6'!$B$5:$XK$5,0))</f>
        <v>11000</v>
      </c>
      <c r="DY6" s="377">
        <f>INDEX('Summary sales'!$A$6:$CA$50,MATCH($B6,'Summary sales'!$A$6:$A$50,0),MATCH($DX$3,'Summary sales'!$A$7:$CA$7,0))</f>
        <v>9729.3300000000745</v>
      </c>
      <c r="DZ6" s="377">
        <f t="shared" si="65"/>
        <v>-1270.6699999999255</v>
      </c>
      <c r="EA6" s="523">
        <f t="shared" si="66"/>
        <v>0.88448454545455224</v>
      </c>
      <c r="EB6" s="377">
        <f>INDEX('SO September 2026 Rev.6'!$B$6:$BK$52,MATCH(B6,'SO September 2026 Rev.6'!$B$6:$B$52,0),MATCH($EB$3,'SO September 2026 Rev.6'!$B$5:$XK$5,0))</f>
        <v>2000</v>
      </c>
      <c r="EC6" s="377">
        <f>INDEX('Summary sales'!$A$6:$CA$50,MATCH($B6,'Summary sales'!$A$6:$A$50,0),MATCH($EB$3,'Summary sales'!$A$7:$CA$7,0))</f>
        <v>2247.3500000000931</v>
      </c>
      <c r="ED6" s="377">
        <f t="shared" si="67"/>
        <v>247.35000000009313</v>
      </c>
      <c r="EE6" s="523">
        <f t="shared" si="68"/>
        <v>1.1236750000000466</v>
      </c>
      <c r="EF6" s="377">
        <f>INDEX('SO September 2026 Rev.6'!$B$6:$BK$52,MATCH($B6,'SO September 2026 Rev.6'!$B$6:$B$52,0),MATCH(EF$3,'SO September 2026 Rev.6'!$B$5:$XK$5,0))</f>
        <v>4000</v>
      </c>
      <c r="EG6" s="377">
        <f>INDEX('Summary sales'!$A$6:$CA$50,MATCH($B6,'Summary sales'!$A$6:$A$50,0),MATCH($EF$3,'Summary sales'!$A$7:$CA$7,0))</f>
        <v>3307.7799999993294</v>
      </c>
      <c r="EH6" s="377">
        <f t="shared" si="69"/>
        <v>-692.22000000067055</v>
      </c>
      <c r="EI6" s="523">
        <f t="shared" si="70"/>
        <v>0.8269449999998324</v>
      </c>
      <c r="EJ6" s="377">
        <f>INDEX('SO September 2026 Rev.6'!$B$6:$BK$52,MATCH(B6,'SO September 2026 Rev.6'!$B$6:$B$52,0),MATCH($EJ$3,'SO September 2026 Rev.6'!$B$5:$XK$5,0))</f>
        <v>7000</v>
      </c>
      <c r="EK6" s="377">
        <f>INDEX('Summary sales'!$A$6:$CA$50,MATCH(B6,'Summary sales'!$A$6:$A$50,0),MATCH($EJ$3,'Summary sales'!$A$7:$CA$7,0))</f>
        <v>10431.739999999991</v>
      </c>
      <c r="EL6" s="377">
        <f t="shared" si="71"/>
        <v>3431.7399999999907</v>
      </c>
      <c r="EM6" s="523">
        <f t="shared" si="72"/>
        <v>1.49024857142857</v>
      </c>
      <c r="EN6" s="377">
        <f>INDEX('SO September 2026 Rev.6'!$B$6:$BK$52,MATCH(B6,'SO September 2026 Rev.6'!$B$6:$B$52,0),MATCH($EN$3,'SO September 2026 Rev.6'!$B$5:$XK$5,0))</f>
        <v>5000</v>
      </c>
      <c r="EO6" s="377">
        <f>INDEX('Summary sales'!$A$6:$CA$50,MATCH($B6,'Summary sales'!$A$6:$A$50,0),MATCH($EN$3,'Summary sales'!$A$7:$CA$7,0))</f>
        <v>5167.1199999996461</v>
      </c>
      <c r="EP6" s="377">
        <f t="shared" si="73"/>
        <v>167.1199999996461</v>
      </c>
      <c r="EQ6" s="523">
        <f t="shared" si="74"/>
        <v>1.0334239999999293</v>
      </c>
      <c r="ER6" s="377">
        <f>INDEX('SO September 2026 Rev.6'!$B$6:$BK$52,MATCH(B6,'SO September 2026 Rev.6'!$B$6:$B$52,0),MATCH($ER$3,'SO September 2026 Rev.6'!$B$5:$XK$5,0))</f>
        <v>19000</v>
      </c>
      <c r="ES6" s="377">
        <f>INDEX('Summary sales'!$A$6:$CA$50,MATCH($B6,'Summary sales'!$A$6:$A$50,0),MATCH($ER$3,'Summary sales'!$A$7:$CA$7,0))</f>
        <v>20697.919999999925</v>
      </c>
      <c r="ET6" s="377">
        <f t="shared" si="75"/>
        <v>1697.9199999999255</v>
      </c>
      <c r="EU6" s="523">
        <f t="shared" si="76"/>
        <v>1.0893642105263119</v>
      </c>
      <c r="EV6" s="377">
        <f>INDEX('SO September 2026 Rev.6'!$B$6:$BK$52,MATCH($B6,'SO September 2026 Rev.6'!$B$6:$B$52,0),MATCH($EV$3,'SO September 2026 Rev.6'!$B$5:$XK$5,0))</f>
        <v>8000</v>
      </c>
      <c r="EW6" s="377">
        <f>INDEX('Summary sales'!$A$6:$CA$50,MATCH(B6,'Summary sales'!$A$6:$A$50,0),MATCH($EV$3,'Summary sales'!$A$7:$CA$7,0))</f>
        <v>7290.2400000002235</v>
      </c>
      <c r="EX6" s="377">
        <f t="shared" si="77"/>
        <v>-709.75999999977648</v>
      </c>
      <c r="EY6" s="523">
        <f t="shared" si="78"/>
        <v>0.91128000000002796</v>
      </c>
      <c r="EZ6" s="377">
        <f>INDEX('SO September 2026 Rev.6'!$B$6:$BK$52,MATCH(B6,'SO September 2026 Rev.6'!$B$6:$B$52,0),MATCH($EZ$3,'SO September 2026 Rev.6'!$B$5:$XK$5,0))</f>
        <v>3500</v>
      </c>
      <c r="FA6" s="377">
        <f>INDEX('Summary sales'!$A$6:$CA$50,MATCH(B6,'Summary sales'!$A$6:$A$50,0),MATCH($EZ$3,'Summary sales'!$A$7:$CA$7,0))</f>
        <v>3060.3000000007451</v>
      </c>
      <c r="FB6" s="377">
        <f t="shared" si="79"/>
        <v>-439.69999999925494</v>
      </c>
      <c r="FC6" s="523">
        <f t="shared" si="80"/>
        <v>0.87437142857164141</v>
      </c>
      <c r="FD6" s="377">
        <f>INDEX('SO September 2026 Rev.6'!$B$6:$BK$52,MATCH(B6,'SO September 2026 Rev.6'!$B$6:$B$52,0),MATCH($FD$3,'SO September 2026 Rev.6'!$B$5:$XK$5,0))</f>
        <v>2000</v>
      </c>
      <c r="FE6" s="377">
        <f>INDEX('Summary sales'!$A$6:$CA$50,MATCH(B6,'Summary sales'!$A$6:$A$50,0),MATCH($FD$3,'Summary sales'!$A$7:$CA$7,0))</f>
        <v>900.78000000000065</v>
      </c>
      <c r="FF6" s="377">
        <f t="shared" si="81"/>
        <v>-1099.2199999999993</v>
      </c>
      <c r="FG6" s="523">
        <f t="shared" si="82"/>
        <v>0.87437142857164141</v>
      </c>
      <c r="FH6" s="377">
        <f>INDEX('SO September 2026 Rev.6'!$B$6:$BK$52,MATCH(B6,'SO September 2026 Rev.6'!$B$6:$B$52,0),MATCH($FH$3,'SO September 2026 Rev.6'!$B$5:$XK$5,0))</f>
        <v>0</v>
      </c>
      <c r="FI6" s="377">
        <f>INDEX('Summary sales'!$A$6:$CA$50,MATCH(B6,'Summary sales'!$A$6:$A$50,0),MATCH($FH$3,'Summary sales'!$A$7:$CA$7,0))</f>
        <v>0</v>
      </c>
      <c r="FJ6" s="377">
        <f t="shared" si="83"/>
        <v>0</v>
      </c>
      <c r="FK6" s="523">
        <f t="shared" si="84"/>
        <v>0.45039000000000035</v>
      </c>
      <c r="FL6" s="377">
        <f>INDEX('SO September 2026 Rev.6'!$B$6:$BK$52,MATCH(B6,'SO September 2026 Rev.6'!$B$6:$B$52,0),MATCH($FL$3,'SO September 2026 Rev.6'!$B$5:$XK$5,0))</f>
        <v>700</v>
      </c>
      <c r="FM6" s="377">
        <f>INDEX('Summary sales'!$A$6:$CA$50,MATCH(B6,'Summary sales'!$A$6:$A$50,0),MATCH($FL$3,'Summary sales'!$A$7:$CA$7,0))</f>
        <v>264.88000000000466</v>
      </c>
      <c r="FN6" s="377">
        <f t="shared" si="85"/>
        <v>-435.11999999999534</v>
      </c>
      <c r="FO6" s="523">
        <f t="shared" si="86"/>
        <v>0.37840000000000668</v>
      </c>
      <c r="FP6" s="377">
        <f>INDEX('SO September 2026 Rev.6'!$B$6:$BK$52,MATCH(B6,'SO September 2026 Rev.6'!$B$6:$B$52,0),MATCH($FP$3,'SO September 2026 Rev.6'!$B$5:$XK$5,0))</f>
        <v>6500</v>
      </c>
      <c r="FQ6" s="377">
        <f>INDEX('Summary sales'!$A$6:$CA$50,MATCH(B6,'Summary sales'!$A$6:$A$50,0),MATCH($FP$3,'Summary sales'!$A$7:$CA$7,0))</f>
        <v>6194.4199999999255</v>
      </c>
      <c r="FR6" s="377">
        <f t="shared" si="87"/>
        <v>-305.58000000007451</v>
      </c>
      <c r="FS6" s="523">
        <f t="shared" si="88"/>
        <v>0.95298769230768088</v>
      </c>
      <c r="FT6" s="377">
        <f>INDEX('SO September 2026 Rev.6'!$B$6:$BK$52,MATCH(B6,'SO September 2026 Rev.6'!$B$6:$B$52,0),MATCH($FT$3,'SO September 2026 Rev.6'!$B$5:$XK$5,0))</f>
        <v>3500</v>
      </c>
      <c r="FU6" s="377">
        <f>INDEX('Summary sales'!$A$6:$CA$50,MATCH(B6,'Summary sales'!$A$6:$A$50,0),MATCH($FT$3,'Summary sales'!$A$7:$CA$7,0))</f>
        <v>0</v>
      </c>
      <c r="FV6" s="377">
        <f t="shared" si="89"/>
        <v>-3500</v>
      </c>
      <c r="FW6" s="523">
        <f t="shared" si="90"/>
        <v>0</v>
      </c>
      <c r="FX6" s="377">
        <f>INDEX('SO September 2026 Rev.6'!$B$6:$BK$52,MATCH(B6,'SO September 2026 Rev.6'!$B$6:$B$52,0),MATCH($FX$3,'SO September 2026 Rev.6'!$B$5:$XK$5,0))</f>
        <v>2000</v>
      </c>
      <c r="FY6" s="377">
        <f>INDEX('Summary sales'!$A$6:$CA$50,MATCH(B6,'Summary sales'!$A$6:$A$50,0),MATCH($FX$3,'Summary sales'!$A$7:$CA$7,0))</f>
        <v>3962.3699999998789</v>
      </c>
      <c r="FZ6" s="377">
        <f t="shared" si="91"/>
        <v>1962.3699999998789</v>
      </c>
      <c r="GA6" s="523">
        <f t="shared" si="92"/>
        <v>1.9811849999999394</v>
      </c>
      <c r="GB6" s="377">
        <f>INDEX('SO September 2026 Rev.6'!$B$6:$BK$52,MATCH(B6,'SO September 2026 Rev.6'!$B$6:$B$52,0),MATCH($GB$3,'SO September 2026 Rev.6'!$B$5:$XK$5,0))</f>
        <v>369.61070967741654</v>
      </c>
      <c r="GC6" s="377">
        <f>INDEX('Summary sales'!$A$6:$CA$50,MATCH(B6,'Summary sales'!$A$6:$A$50,0),MATCH($GB$3,'Summary sales'!$A$7:$CA$7,0))</f>
        <v>0</v>
      </c>
      <c r="GD6" s="377">
        <f t="shared" si="93"/>
        <v>-369.61070967741654</v>
      </c>
      <c r="GE6" s="523">
        <f t="shared" si="94"/>
        <v>0</v>
      </c>
      <c r="GF6" s="377">
        <f>INDEX('SO September 2026 Rev.6'!$B$6:$BK$52,MATCH($B6,'SO September 2026 Rev.6'!$B$6:$B$52,0),MATCH(GF$3,'SO September 2026 Rev.6'!$B$5:$XK$5,0))</f>
        <v>27000</v>
      </c>
      <c r="GG6" s="377">
        <f>INDEX('Summary sales'!$A$6:$CA$50,MATCH(B6,'Summary sales'!$A$6:$A$50,0),MATCH($GF$3,'Summary sales'!$A$7:$CA$7,0))</f>
        <v>3854.8229999999999</v>
      </c>
      <c r="GH6" s="377">
        <f t="shared" si="95"/>
        <v>-23145.177</v>
      </c>
      <c r="GI6" s="523">
        <f t="shared" si="96"/>
        <v>0.14277122222222222</v>
      </c>
      <c r="GJ6" s="377">
        <f>INDEX('SO September 2026 Rev.6'!$B$6:$BK$52,MATCH(B6,'SO September 2026 Rev.6'!$B$6:$B$52,0),MATCH($GJ$3,'SO September 2026 Rev.6'!$B$5:$XK$5,0))</f>
        <v>1121.900322580635</v>
      </c>
      <c r="GK6" s="377">
        <f>INDEX('Summary sales'!$A$6:$CA$50,MATCH($B6,'Summary sales'!$A$6:$A$50,0),MATCH($GJ$3,'Summary sales'!$A$7:$CA$7,0))</f>
        <v>824.32000000029802</v>
      </c>
      <c r="GL6" s="377">
        <f t="shared" si="97"/>
        <v>-297.580322580337</v>
      </c>
      <c r="GM6" s="523">
        <f t="shared" si="98"/>
        <v>0.73475333183269598</v>
      </c>
      <c r="GN6" s="377">
        <f>INDEX('SO September 2026 Rev.6'!$B$6:$BK$52,MATCH(B6,'SO September 2026 Rev.6'!$B$6:$B$52,0),MATCH($GN$3,'SO September 2026 Rev.6'!$B$5:$XK$5,0))</f>
        <v>2499.7025806451697</v>
      </c>
      <c r="GO6" s="377">
        <f>INDEX('Summary sales'!$A$6:$CA$50,MATCH(B6,'Summary sales'!$A$6:$A$50,0),MATCH($GN$3,'Summary sales'!$A$7:$CA$7,0))</f>
        <v>2561.5400000000081</v>
      </c>
      <c r="GP6" s="377">
        <f t="shared" si="99"/>
        <v>61.837419354838403</v>
      </c>
      <c r="GQ6" s="523">
        <f t="shared" si="100"/>
        <v>1.0247379107553181</v>
      </c>
      <c r="GR6" s="377">
        <f>INDEX('SO September 2026 Rev.6'!$B$6:$BK$52,MATCH(B6,'SO September 2026 Rev.6'!$B$6:$B$52,0),MATCH($GR$3,'SO September 2026 Rev.6'!$B$5:$XK$5,0))</f>
        <v>3587.0967741935483</v>
      </c>
      <c r="GS6" s="377">
        <f>INDEX('Summary sales'!$A$6:$CA$50,MATCH(B6,'Summary sales'!$A$6:$A$50,0),MATCH($GR$3,'Summary sales'!$A$7:$CA$7,0))</f>
        <v>4332.0899999999965</v>
      </c>
      <c r="GT6" s="377">
        <f t="shared" ref="GT6" si="109">GS6-GR6</f>
        <v>744.99322580644821</v>
      </c>
      <c r="GU6" s="523">
        <f t="shared" ref="GU6" si="110">GS6/GR6</f>
        <v>1.2076869604316538</v>
      </c>
      <c r="GV6" s="377">
        <f>INDEX('SO September 2026 Rev.6'!$B$6:$BK$52,MATCH(B6,'SO September 2026 Rev.6'!$B$6:$B$52,0),MATCH($GV$3,'SO September 2026 Rev.6'!$B$5:$XK$5,0))</f>
        <v>2499.7025806451697</v>
      </c>
      <c r="GW6" s="377">
        <f>INDEX('Summary sales'!$A$6:$CA$50,MATCH(B6,'Summary sales'!$A$6:$A$50,0),MATCH($GV$3,'Summary sales'!$A$7:$CA$7,0))</f>
        <v>0</v>
      </c>
      <c r="GX6" s="377">
        <f t="shared" si="103"/>
        <v>-2499.7025806451697</v>
      </c>
      <c r="GY6" s="523">
        <f t="shared" si="104"/>
        <v>0</v>
      </c>
      <c r="GZ6" s="377">
        <f>INDEX('SO September 2026 Rev.6'!$B$6:$BK$52,MATCH(B6,'SO September 2026 Rev.6'!$B$6:$B$52,0),MATCH($GZ$3,'SO September 2026 Rev.6'!$B$5:$XK$5,0))</f>
        <v>0</v>
      </c>
      <c r="HA6" s="377">
        <f>INDEX('Summary sales'!$A$6:$CA$50,MATCH(B6,'Summary sales'!$A$6:$A$50,0),MATCH($GZ$3,'Summary sales'!$A$7:$CA$7,0))</f>
        <v>0</v>
      </c>
      <c r="HB6" s="377">
        <f t="shared" si="105"/>
        <v>0</v>
      </c>
      <c r="HC6" s="524" t="e">
        <f t="shared" si="106"/>
        <v>#DIV/0!</v>
      </c>
    </row>
    <row r="7" spans="1:226" ht="15" customHeight="1">
      <c r="A7" s="907"/>
      <c r="B7" s="451">
        <f t="shared" si="107"/>
        <v>46268</v>
      </c>
      <c r="C7" s="451" t="str">
        <f t="shared" ref="C7:C10" si="111">TEXT(B7,"ddd")</f>
        <v>Thu</v>
      </c>
      <c r="D7" s="377">
        <f t="shared" si="1"/>
        <v>202694.13329032253</v>
      </c>
      <c r="E7" s="377">
        <f t="shared" ca="1" si="2"/>
        <v>206534.45399999316</v>
      </c>
      <c r="F7" s="377">
        <f t="shared" ref="F7:F10" ca="1" si="112">E7-D7</f>
        <v>3840.3207096706319</v>
      </c>
      <c r="G7" s="523">
        <f t="shared" ref="G7:G10" ca="1" si="113">E7/D7</f>
        <v>1.0189463831406016</v>
      </c>
      <c r="H7" s="377">
        <f>INDEX('SO September 2026 Rev.6'!$B$6:$BK$52,MATCH($B7,'SO September 2026 Rev.6'!$B$6:$B$52,0),MATCH($H$3,'SO September 2026 Rev.6'!$B$5:$XK$5,0))</f>
        <v>1199.5729032258068</v>
      </c>
      <c r="I7" s="377">
        <f>INDEX('Summary sales'!$A$6:$CA$50,MATCH($B7,'Summary sales'!$A$6:$A$50,0),MATCH($H$3,'Summary sales'!$A$7:$CA$7,0))</f>
        <v>824.82000000006519</v>
      </c>
      <c r="J7" s="377">
        <f t="shared" ref="J7:J10" si="114">I7-H7</f>
        <v>-374.75290322574165</v>
      </c>
      <c r="K7" s="523">
        <f t="shared" ref="K7:K10" si="115">I7/H7</f>
        <v>0.68759472457406923</v>
      </c>
      <c r="L7" s="377">
        <f>INDEX('SO September 2026 Rev.6'!$B$6:$BK$52,MATCH($B7,'SO September 2026 Rev.6'!$B$6:$B$52,0),MATCH($L$3,'SO September 2026 Rev.6'!$B$5:$XK$5,0))</f>
        <v>1200</v>
      </c>
      <c r="M7" s="377">
        <f>INDEX('Summary sales'!$A$6:$CA$50,MATCH($B7,'Summary sales'!$A$6:$A$50,0),MATCH($L$3,'Summary sales'!$A$7:$CA$7,0))</f>
        <v>1326.6499999999069</v>
      </c>
      <c r="N7" s="377">
        <f t="shared" ref="N7:N10" si="116">M7-L7</f>
        <v>126.64999999990687</v>
      </c>
      <c r="O7" s="523">
        <f t="shared" ref="O7:O10" si="117">M7/L7</f>
        <v>1.1055416666665892</v>
      </c>
      <c r="P7" s="377">
        <f>INDEX('SO September 2026 Rev.6'!$B$6:$BK$52,MATCH($B7,'SO September 2026 Rev.6'!$B$6:$B$52,0),MATCH($P$3,'SO September 2026 Rev.6'!$B$5:$XK$5,0))</f>
        <v>3300</v>
      </c>
      <c r="Q7" s="377">
        <f>INDEX('Summary sales'!$A$6:$CA$50,MATCH($B7,'Summary sales'!$A$6:$A$50,0),MATCH($P$3,'Summary sales'!$A$7:$CA$7,0))</f>
        <v>3543.2000000001863</v>
      </c>
      <c r="R7" s="377">
        <f t="shared" ref="R7:R10" si="118">Q7-P7</f>
        <v>243.20000000018626</v>
      </c>
      <c r="S7" s="523">
        <f t="shared" ref="S7:S10" si="119">Q7/P7</f>
        <v>1.0736969696970262</v>
      </c>
      <c r="T7" s="377">
        <f>INDEX('SO September 2026 Rev.6'!$B$6:$BK$52,MATCH(B7,'SO September 2026 Rev.6'!$B$6:$B$52,0),MATCH($T$3,'SO September 2026 Rev.6'!$B$5:$XK$5,0))</f>
        <v>800</v>
      </c>
      <c r="U7" s="377">
        <f>INDEX('Summary sales'!$A$6:$CA$50,MATCH($B7,'Summary sales'!$A$6:$A$50,0),MATCH($T$3,'Summary sales'!$A$7:$CA$7,0))</f>
        <v>709.76000000000931</v>
      </c>
      <c r="V7" s="377">
        <f t="shared" ref="V7:V10" si="120">U7-T7</f>
        <v>-90.239999999990687</v>
      </c>
      <c r="W7" s="523">
        <f t="shared" ref="W7:W10" si="121">U7/T7</f>
        <v>0.88720000000001165</v>
      </c>
      <c r="X7" s="377">
        <f>INDEX('SO September 2026 Rev.6'!$B$6:$BK$52,MATCH(B7,'SO September 2026 Rev.6'!$B$6:$B$52,0),MATCH($X$3,'SO September 2026 Rev.6'!$B$5:$XK$5,0))</f>
        <v>150</v>
      </c>
      <c r="Y7" s="377">
        <f>INDEX('Summary sales'!$A$6:$CA$50,MATCH($B7,'Summary sales'!$A$6:$A$50,0),MATCH($X$3,'Summary sales'!$A$7:$CA$7,0))</f>
        <v>192.46000000002095</v>
      </c>
      <c r="Z7" s="377">
        <f t="shared" ref="Z7:Z10" si="122">Y7-X7</f>
        <v>42.460000000020955</v>
      </c>
      <c r="AA7" s="523">
        <f t="shared" ref="AA7:AA10" si="123">Y7/X7</f>
        <v>1.2830666666668065</v>
      </c>
      <c r="AB7" s="377">
        <f>INDEX('SO September 2026 Rev.6'!$B$6:$BK$52,MATCH(B7,'SO September 2026 Rev.6'!$B$6:$B$52,0),MATCH($AB$3,'SO September 2026 Rev.6'!$B$5:$XK$5,0))</f>
        <v>603.76322580644887</v>
      </c>
      <c r="AC7" s="377">
        <f>INDEX('Summary sales'!$A$6:$CA$50,MATCH($B7,'Summary sales'!$A$6:$A$50,0),MATCH($AB$3,'Summary sales'!$A$7:$CA$7,0))</f>
        <v>882.5899999999674</v>
      </c>
      <c r="AD7" s="377">
        <f t="shared" ref="AD7:AD10" si="124">AC7-AB7</f>
        <v>278.82677419351853</v>
      </c>
      <c r="AE7" s="523">
        <f t="shared" ref="AE7:AE10" si="125">AC7/AB7</f>
        <v>1.4618147682331737</v>
      </c>
      <c r="AF7" s="377">
        <f>INDEX('SO September 2026 Rev.6'!$B$6:$BK$52,MATCH(B7,'SO September 2026 Rev.6'!$B$6:$B$52,0),MATCH($AF$3,'SO September 2026 Rev.6'!$B$5:$XK$5,0))</f>
        <v>673.27548387096704</v>
      </c>
      <c r="AG7" s="377">
        <f>INDEX('Summary sales'!$A$6:$CA$50,MATCH($B7,'Summary sales'!$A$6:$A$50,0),MATCH($AF$3,'Summary sales'!$A$7:$CA$7,0))</f>
        <v>725.82999999995809</v>
      </c>
      <c r="AH7" s="377">
        <f t="shared" ref="AH7:AH10" si="126">AG7-AF7</f>
        <v>52.554516128991054</v>
      </c>
      <c r="AI7" s="523">
        <f t="shared" ref="AI7:AI10" si="127">AG7/AF7</f>
        <v>1.07805796793139</v>
      </c>
      <c r="AJ7" s="377">
        <f>INDEX('SO September 2026 Rev.6'!$B$6:$BK$52,MATCH(B7,'SO September 2026 Rev.6'!$B$6:$B$52,0),MATCH($AJ$3,'SO September 2026 Rev.6'!$B$5:$XK$5,0))</f>
        <v>5500</v>
      </c>
      <c r="AK7" s="377">
        <f>INDEX('Summary sales'!$A$6:$CA$50,MATCH($B7,'Summary sales'!$A$6:$A$50,0),MATCH($AJ$3,'Summary sales'!$A$7:$CA$7,0))</f>
        <v>5706.2899999991059</v>
      </c>
      <c r="AL7" s="377">
        <f t="shared" ref="AL7:AL10" si="128">AK7-AJ7</f>
        <v>206.28999999910593</v>
      </c>
      <c r="AM7" s="523">
        <f t="shared" ref="AM7:AM10" si="129">AK7/AJ7</f>
        <v>1.0375072727271102</v>
      </c>
      <c r="AN7" s="377">
        <f>INDEX('SO September 2026 Rev.6'!$B$6:$BK$52,MATCH(B7,'SO September 2026 Rev.6'!$B$6:$B$52,0),MATCH($AN$3,'SO September 2026 Rev.6'!$B$5:$XK$5,0))</f>
        <v>5000</v>
      </c>
      <c r="AO7" s="377">
        <f ca="1">INDEX('Summary sales'!$A$6:$CA$50,MATCH($B7,'Summary sales'!$A$6:$A$50,0),MATCH($AN$3,'Summary sales'!$A$7:$CA$7,0))</f>
        <v>4553.3600000003353</v>
      </c>
      <c r="AP7" s="377">
        <f t="shared" ref="AP7:AP10" ca="1" si="130">AO7-AN7</f>
        <v>-446.63999999966472</v>
      </c>
      <c r="AQ7" s="523">
        <f t="shared" ref="AQ7:AQ10" ca="1" si="131">AO7/AN7</f>
        <v>0.91067200000006709</v>
      </c>
      <c r="AR7" s="377">
        <f>INDEX('SO September 2026 Rev.6'!$B$6:$BK$52,MATCH(B7,'SO September 2026 Rev.6'!$B$6:$B$52,0),MATCH($AR$3,'SO September 2026 Rev.6'!$B$5:$XK$5,0))</f>
        <v>2500</v>
      </c>
      <c r="AS7" s="377">
        <f>INDEX('Summary sales'!$A$6:$CA$50,MATCH($B7,'Summary sales'!$A$6:$A$50,0),MATCH($AR$3,'Summary sales'!$A$7:$CA$7,0))</f>
        <v>2720.9499999999534</v>
      </c>
      <c r="AT7" s="377">
        <f t="shared" ref="AT7:AT10" si="132">AS7-AR7</f>
        <v>220.94999999995343</v>
      </c>
      <c r="AU7" s="523">
        <f t="shared" ref="AU7:AU10" si="133">AS7/AR7</f>
        <v>1.0883799999999815</v>
      </c>
      <c r="AV7" s="377">
        <f>INDEX('SO September 2026 Rev.6'!$B$6:$BK$52,MATCH(B7,'SO September 2026 Rev.6'!$B$6:$B$52,0),MATCH($AV$3,'SO September 2026 Rev.6'!$B$5:$XK$5,0))</f>
        <v>500</v>
      </c>
      <c r="AW7" s="377">
        <f>INDEX('Summary sales'!$A$6:$CA$50,MATCH($B7,'Summary sales'!$A$6:$A$50,0),MATCH($AV$3,'Summary sales'!$A$7:$CA$7,0))</f>
        <v>1132.6999999999971</v>
      </c>
      <c r="AX7" s="377">
        <f t="shared" ref="AX7:AX10" si="134">AW7-AV7</f>
        <v>632.69999999999709</v>
      </c>
      <c r="AY7" s="523">
        <f t="shared" ref="AY7:AY10" si="135">AW7/AV7</f>
        <v>2.2653999999999943</v>
      </c>
      <c r="AZ7" s="377">
        <f>INDEX('SO September 2026 Rev.6'!$B$6:$BK$52,MATCH(B7,'SO September 2026 Rev.6'!$B$6:$B$52,0),MATCH($AZ$3,'SO September 2026 Rev.6'!$B$5:$XK$5,0))</f>
        <v>15600</v>
      </c>
      <c r="BA7" s="377">
        <f>INDEX('Summary sales'!$A$6:$CA$50,MATCH($B7,'Summary sales'!$A$6:$A$50,0),MATCH($AZ$3,'Summary sales'!$A$7:$CA$7,0))</f>
        <v>15459.760000000242</v>
      </c>
      <c r="BB7" s="377">
        <f t="shared" ref="BB7:BB10" si="136">BA7-AZ7</f>
        <v>-140.23999999975786</v>
      </c>
      <c r="BC7" s="523">
        <f t="shared" ref="BC7:BC10" si="137">BA7/AZ7</f>
        <v>0.99101025641027196</v>
      </c>
      <c r="BD7" s="377">
        <f>INDEX('SO September 2026 Rev.6'!$B$6:$BK$52,MATCH(B7,'SO September 2026 Rev.6'!$B$6:$B$52,0),MATCH($BD$3,'SO September 2026 Rev.6'!$B$5:$XK$5,0))</f>
        <v>9000.0570967741915</v>
      </c>
      <c r="BE7" s="377">
        <f>INDEX('Summary sales'!$A$6:$CA$50,MATCH($B7,'Summary sales'!$A$6:$A$50,0),MATCH($BD$3,'Summary sales'!$A$7:$CA$7,0))</f>
        <v>10745.709999999963</v>
      </c>
      <c r="BF7" s="377">
        <f t="shared" ref="BF7:BF10" si="138">BE7-BD7</f>
        <v>1745.6529032257713</v>
      </c>
      <c r="BG7" s="523">
        <f t="shared" ref="BG7:BG10" si="139">BE7/BD7</f>
        <v>1.1939602031915386</v>
      </c>
      <c r="BH7" s="377">
        <f>INDEX('SO September 2026 Rev.6'!$B$6:$BK$52,MATCH(B7,'SO September 2026 Rev.6'!$B$6:$B$52,0),MATCH($BH$3,'SO September 2026 Rev.6'!$B$5:$XK$5,0))</f>
        <v>1000</v>
      </c>
      <c r="BI7" s="377">
        <f>INDEX('Summary sales'!$A$6:$CA$50,MATCH($B7,'Summary sales'!$A$6:$A$50,0),MATCH($BH$3,'Summary sales'!$A$7:$CA$7,0))</f>
        <v>812.73299999989104</v>
      </c>
      <c r="BJ7" s="377">
        <f t="shared" ref="BJ7:BJ10" si="140">BI7-BH7</f>
        <v>-187.26700000010896</v>
      </c>
      <c r="BK7" s="523">
        <f t="shared" ref="BK7:BK10" si="141">BI7/BH7</f>
        <v>0.81273299999989101</v>
      </c>
      <c r="BL7" s="377">
        <f>INDEX('SO September 2026 Rev.6'!$B$6:$BK$52,MATCH(B7,'SO September 2026 Rev.6'!$B$6:$B$52,0),MATCH($BL$3,'SO September 2026 Rev.6'!$B$5:$XK$5,0))</f>
        <v>5500</v>
      </c>
      <c r="BM7" s="377">
        <f ca="1">INDEX('Summary sales'!$A$6:$CA$50,MATCH($B7,'Summary sales'!$A$6:$A$50,0),MATCH($BL$3,'Summary sales'!$A$7:$CA$7,0))</f>
        <v>5259.91</v>
      </c>
      <c r="BN7" s="377">
        <f t="shared" ref="BN7:BN10" ca="1" si="142">BM7-BL7</f>
        <v>-240.09000000000015</v>
      </c>
      <c r="BO7" s="523">
        <f t="shared" ref="BO7:BO10" ca="1" si="143">BM7/BL7</f>
        <v>0.95634727272727271</v>
      </c>
      <c r="BP7" s="377">
        <f>INDEX('SO September 2026 Rev.6'!$B$6:$BK$52,MATCH(B7,'SO September 2026 Rev.6'!$B$6:$B$52,0),MATCH($BP$3,'SO September 2026 Rev.6'!$B$5:$XK$5,0))</f>
        <v>1000</v>
      </c>
      <c r="BQ7" s="377">
        <f>INDEX('Summary sales'!$A$6:$CA$50,MATCH($B7,'Summary sales'!$A$6:$A$50,0),MATCH($BP$3,'Summary sales'!$A$7:$CA$7,0))</f>
        <v>877.78000000026077</v>
      </c>
      <c r="BR7" s="377">
        <f t="shared" ref="BR7:BR10" si="144">BQ7-BP7</f>
        <v>-122.21999999973923</v>
      </c>
      <c r="BS7" s="523">
        <f t="shared" ref="BS7:BS10" si="145">BQ7/BP7</f>
        <v>0.8777800000002608</v>
      </c>
      <c r="BT7" s="377">
        <f>INDEX('SO September 2026 Rev.6'!$B$6:$BK$52,MATCH(B7,'SO September 2026 Rev.6'!$B$6:$B$52,0),MATCH($BT$3,'SO September 2026 Rev.6'!$B$5:$XK$5,0))</f>
        <v>89.451612903225808</v>
      </c>
      <c r="BU7" s="377">
        <f>INDEX('Summary sales'!$A$6:$CA$50,MATCH($B7,'Summary sales'!$A$6:$A$50,0),MATCH($BT$3,'Summary sales'!$A$7:$CA$7,0))</f>
        <v>69.627000000007683</v>
      </c>
      <c r="BV7" s="377">
        <f t="shared" ref="BV7:BV10" si="146">BU7-BT7</f>
        <v>-19.824612903218124</v>
      </c>
      <c r="BW7" s="523">
        <f t="shared" ref="BW7:BW10" si="147">BU7/BT7</f>
        <v>0.77837612693841984</v>
      </c>
      <c r="BX7" s="377">
        <v>3500</v>
      </c>
      <c r="BY7" s="377">
        <f>INDEX('Summary sales'!$A$6:$CA$50,MATCH($B7,'Summary sales'!$A$6:$A$50,0),MATCH($BX$3,'Summary sales'!$A$7:$CA$7,0))</f>
        <v>3141.5</v>
      </c>
      <c r="BZ7" s="377">
        <f t="shared" ref="BZ7:BZ10" si="148">BY7-BX7</f>
        <v>-358.5</v>
      </c>
      <c r="CA7" s="523">
        <f t="shared" ref="CA7:CA10" si="149">BY7/BX7</f>
        <v>0.89757142857142858</v>
      </c>
      <c r="CB7" s="377">
        <f>INDEX('SO September 2026 Rev.6'!$B$6:$BK$52,MATCH(B7,'SO September 2026 Rev.6'!$B$6:$B$52,0),MATCH($CB$3,'SO September 2026 Rev.6'!$B$5:$XK$5,0))</f>
        <v>1300</v>
      </c>
      <c r="CC7" s="377">
        <f>INDEX('Summary sales'!$A$6:$CA$50,MATCH($B7,'Summary sales'!$A$6:$A$50,0),MATCH($CB$3,'Summary sales'!$A$7:$CA$7,0))</f>
        <v>1330.5500000000466</v>
      </c>
      <c r="CD7" s="377">
        <f t="shared" ref="CD7:CD10" si="150">CC7-CB7</f>
        <v>30.550000000046566</v>
      </c>
      <c r="CE7" s="523">
        <f t="shared" ref="CE7:CE10" si="151">CC7/CB7</f>
        <v>1.0235000000000358</v>
      </c>
      <c r="CF7" s="377">
        <f>INDEX('SO September 2026 Rev.6'!$B$6:$BK$52,MATCH(B7,'SO September 2026 Rev.6'!$B$6:$B$52,0),MATCH($CF$3,'SO September 2026 Rev.6'!$B$5:$XK$5,0))</f>
        <v>3000</v>
      </c>
      <c r="CG7" s="377">
        <f>INDEX('Summary sales'!$A$6:$CA$50,MATCH($B7,'Summary sales'!$A$6:$A$50,0),MATCH($CF$3,'Summary sales'!$A$7:$CA$7,0))</f>
        <v>5070.7000000001863</v>
      </c>
      <c r="CH7" s="377">
        <f t="shared" ref="CH7:CH10" si="152">CG7-CF7</f>
        <v>2070.7000000001863</v>
      </c>
      <c r="CI7" s="523">
        <f t="shared" ref="CI7:CI10" si="153">CG7/CF7</f>
        <v>1.6902333333333954</v>
      </c>
      <c r="CJ7" s="377">
        <f>INDEX('SO September 2026 Rev.6'!$B$6:$BK$52,MATCH($B7,'SO September 2026 Rev.6'!$B$6:$B$52,0),MATCH($CJ$3,'SO September 2026 Rev.6'!$B$5:$XK$5,0))</f>
        <v>6000</v>
      </c>
      <c r="CK7" s="377">
        <f>INDEX('Summary sales'!$A$6:$CA$50,MATCH($B7,'Summary sales'!$A$6:$A$50,0),MATCH($CJ$3,'Summary sales'!$A$7:$CA$7,0))</f>
        <v>5920.2900000000373</v>
      </c>
      <c r="CL7" s="377">
        <f t="shared" ref="CL7:CL10" si="154">CK7-CJ7</f>
        <v>-79.709999999962747</v>
      </c>
      <c r="CM7" s="523">
        <f t="shared" ref="CM7:CM10" si="155">CK7/CJ7</f>
        <v>0.98671500000000623</v>
      </c>
      <c r="CN7" s="377">
        <f>INDEX('SO September 2026 Rev.6'!$B$6:$BK$52,MATCH($B7,'SO September 2026 Rev.6'!$B$6:$B$52,0),MATCH(CN$3,'SO September 2026 Rev.6'!$B$5:$XK$5,0))</f>
        <v>12000</v>
      </c>
      <c r="CO7" s="377">
        <f>INDEX('Summary sales'!$A$6:$CA$50,MATCH($B7,'Summary sales'!$A$6:$A$50,0),MATCH($CN$3,'Summary sales'!$A$7:$CA$7,0))</f>
        <v>9065.5999999996275</v>
      </c>
      <c r="CP7" s="377">
        <f t="shared" ref="CP7:CP10" si="156">CO7-CN7</f>
        <v>-2934.4000000003725</v>
      </c>
      <c r="CQ7" s="523">
        <f t="shared" ref="CQ7:CQ10" si="157">CO7/CN7</f>
        <v>0.75546666666663564</v>
      </c>
      <c r="CR7" s="377">
        <f>INDEX('SO September 2026 Rev.6'!$B$6:$BK$52,MATCH($B7,'SO September 2026 Rev.6'!$B$6:$B$52,0),MATCH(CR$3,'SO September 2026 Rev.6'!$B$5:$XK$5,0))</f>
        <v>3000</v>
      </c>
      <c r="CS7" s="377">
        <f>INDEX('Summary sales'!$A$6:$CA$50,MATCH($B7,'Summary sales'!$A$6:$A$50,0),MATCH($CR$3,'Summary sales'!$A$7:$CA$7,0))</f>
        <v>1347.37</v>
      </c>
      <c r="CT7" s="377">
        <f t="shared" si="108"/>
        <v>-1652.63</v>
      </c>
      <c r="CU7" s="523">
        <f t="shared" si="50"/>
        <v>0.44912333333333332</v>
      </c>
      <c r="CV7" s="377">
        <f>INDEX('SO September 2026 Rev.6'!$B$6:$BK$52,MATCH(B7,'SO September 2026 Rev.6'!$B$6:$B$52,0),MATCH($CV$3,'SO September 2026 Rev.6'!$B$5:$XK$5,0))</f>
        <v>16000</v>
      </c>
      <c r="CW7" s="377">
        <f>INDEX('Summary sales'!$A$6:$CA$50,MATCH($B7,'Summary sales'!$A$6:$A$50,0),MATCH($CV$3,'Summary sales'!$A$7:$CA$7,0))</f>
        <v>14585.904999993742</v>
      </c>
      <c r="CX7" s="377">
        <f t="shared" ref="CX7:CX10" si="158">CW7-CV7</f>
        <v>-1414.0950000062585</v>
      </c>
      <c r="CY7" s="523">
        <f t="shared" ref="CY7:CY10" si="159">CW7/CV7</f>
        <v>0.91161906249960889</v>
      </c>
      <c r="CZ7" s="377">
        <f>INDEX('SO September 2026 Rev.6'!$B$6:$BK$52,MATCH(B7,'SO September 2026 Rev.6'!$B$6:$B$52,0),MATCH($CZ$3,'SO September 2026 Rev.6'!$B$5:$XK$5,0))</f>
        <v>2000</v>
      </c>
      <c r="DA7" s="377">
        <f>INDEX('Summary sales'!$A$6:$CA$50,MATCH($B7,'Summary sales'!$A$6:$A$50,0),MATCH($CZ$3,'Summary sales'!$A$7:$CA$7,0))</f>
        <v>2218.6100000003353</v>
      </c>
      <c r="DB7" s="377">
        <f t="shared" ref="DB7:DB10" si="160">DA7-CZ7</f>
        <v>218.61000000033528</v>
      </c>
      <c r="DC7" s="523">
        <f t="shared" ref="DC7:DC10" si="161">DA7/CZ7</f>
        <v>1.1093050000001676</v>
      </c>
      <c r="DD7" s="377">
        <f>INDEX('SO September 2026 Rev.6'!$B$6:$BK$52,MATCH($B7,'SO September 2026 Rev.6'!$B$6:$B$52,0),MATCH(DD$3,'SO September 2026 Rev.6'!$B$5:$XK$5,0))</f>
        <v>800</v>
      </c>
      <c r="DE7" s="377">
        <f>INDEX('Summary sales'!$A$6:$CA$50,MATCH($B7,'Summary sales'!$A$6:$A$50,0),MATCH($DD$3,'Summary sales'!$A$7:$CA$7,0))</f>
        <v>1045.5300000000279</v>
      </c>
      <c r="DF7" s="377">
        <f t="shared" ref="DF7:DF10" si="162">DE7-DD7</f>
        <v>245.53000000002794</v>
      </c>
      <c r="DG7" s="523">
        <f t="shared" ref="DG7:DG10" si="163">DE7/DD7</f>
        <v>1.306912500000035</v>
      </c>
      <c r="DH7" s="377">
        <f>INDEX('SO September 2026 Rev.6'!$B$6:$BK$52,MATCH($B7,'SO September 2026 Rev.6'!$B$6:$B$52,0),MATCH(DH$3,'SO September 2026 Rev.6'!$B$5:$XK$5,0))</f>
        <v>7200</v>
      </c>
      <c r="DI7" s="377">
        <f>INDEX('Summary sales'!$A$6:$CA$50,MATCH($B7,'Summary sales'!$A$6:$A$50,0),MATCH($DH$3,'Summary sales'!$A$7:$CA$7,0))</f>
        <v>7452.6199999991804</v>
      </c>
      <c r="DJ7" s="377">
        <f t="shared" ref="DJ7:DJ10" si="164">DI7-DH7</f>
        <v>252.61999999918044</v>
      </c>
      <c r="DK7" s="523">
        <f t="shared" ref="DK7:DK10" si="165">DI7/DH7</f>
        <v>1.0350861111109972</v>
      </c>
      <c r="DL7" s="377">
        <f>INDEX('SO September 2026 Rev.6'!$B$6:$BK$52,MATCH(B7,'SO September 2026 Rev.6'!$B$6:$B$52,0),MATCH($DL$3,'SO September 2026 Rev.6'!$B$5:$XK$5,0))</f>
        <v>2500</v>
      </c>
      <c r="DM7" s="377">
        <f>INDEX('Summary sales'!$A$6:$CA$50,MATCH($B7,'Summary sales'!$A$6:$A$50,0),MATCH($DL$3,'Summary sales'!$A$7:$CA$7,0))</f>
        <v>1805.789999999979</v>
      </c>
      <c r="DN7" s="377">
        <f t="shared" ref="DN7:DN10" si="166">DM7-DL7</f>
        <v>-694.21000000002095</v>
      </c>
      <c r="DO7" s="523">
        <f t="shared" ref="DO7:DO10" si="167">DM7/DL7</f>
        <v>0.72231599999999163</v>
      </c>
      <c r="DP7" s="377">
        <f>INDEX('SO September 2026 Rev.6'!$B$6:$BK$52,MATCH(B7,'SO September 2026 Rev.6'!$B$6:$B$52,0),MATCH($DP$3,'SO September 2026 Rev.6'!$B$5:$XK$5,0))</f>
        <v>2000</v>
      </c>
      <c r="DQ7" s="377">
        <f>INDEX('Summary sales'!$A$6:$CA$50,MATCH($B7,'Summary sales'!$A$6:$A$50,0),MATCH($DP$3,'Summary sales'!$A$7:$CA$7,0))</f>
        <v>1862.9199999999255</v>
      </c>
      <c r="DR7" s="377">
        <f t="shared" ref="DR7:DR10" si="168">DQ7-DP7</f>
        <v>-137.08000000007451</v>
      </c>
      <c r="DS7" s="523">
        <f t="shared" ref="DS7:DS10" si="169">DQ7/DP7</f>
        <v>0.93145999999996276</v>
      </c>
      <c r="DT7" s="377">
        <f>INDEX('SO September 2026 Rev.6'!$B$6:$BK$52,MATCH(B7,'SO September 2026 Rev.6'!$B$6:$B$52,0),MATCH($DT$3,'SO September 2026 Rev.6'!$B$5:$XK$5,0))</f>
        <v>1000</v>
      </c>
      <c r="DU7" s="377">
        <f>INDEX('Summary sales'!$A$6:$CA$50,MATCH($B7,'Summary sales'!$A$6:$A$50,0),MATCH($DT$3,'Summary sales'!$A$7:$CA$7,0))</f>
        <v>505.21999999997206</v>
      </c>
      <c r="DV7" s="377">
        <f t="shared" ref="DV7:DV10" si="170">DU7-DT7</f>
        <v>-494.78000000002794</v>
      </c>
      <c r="DW7" s="523">
        <f t="shared" ref="DW7:DW10" si="171">DU7/DT7</f>
        <v>0.50521999999997202</v>
      </c>
      <c r="DX7" s="377">
        <f>INDEX('SO September 2026 Rev.6'!$B$6:$BK$52,MATCH(B7,'SO September 2026 Rev.6'!$B$6:$B$52,0),MATCH($DX$3,'SO September 2026 Rev.6'!$B$5:$XK$5,0))</f>
        <v>11000</v>
      </c>
      <c r="DY7" s="377">
        <f>INDEX('Summary sales'!$A$6:$CA$50,MATCH($B7,'Summary sales'!$A$6:$A$50,0),MATCH($DX$3,'Summary sales'!$A$7:$CA$7,0))</f>
        <v>9548.8099999995902</v>
      </c>
      <c r="DZ7" s="377">
        <f t="shared" ref="DZ7:DZ10" si="172">DY7-DX7</f>
        <v>-1451.1900000004098</v>
      </c>
      <c r="EA7" s="523">
        <f t="shared" ref="EA7:EA10" si="173">DY7/DX7</f>
        <v>0.86807363636359913</v>
      </c>
      <c r="EB7" s="377">
        <f>INDEX('SO September 2026 Rev.6'!$B$6:$BK$52,MATCH(B7,'SO September 2026 Rev.6'!$B$6:$B$52,0),MATCH($EB$3,'SO September 2026 Rev.6'!$B$5:$XK$5,0))</f>
        <v>2000</v>
      </c>
      <c r="EC7" s="377">
        <f>INDEX('Summary sales'!$A$6:$CA$50,MATCH($B7,'Summary sales'!$A$6:$A$50,0),MATCH($EB$3,'Summary sales'!$A$7:$CA$7,0))</f>
        <v>2983.4699999999721</v>
      </c>
      <c r="ED7" s="377">
        <f t="shared" ref="ED7:ED10" si="174">EC7-EB7</f>
        <v>983.46999999997206</v>
      </c>
      <c r="EE7" s="523">
        <f t="shared" ref="EE7:EE10" si="175">EC7/EB7</f>
        <v>1.491734999999986</v>
      </c>
      <c r="EF7" s="377">
        <f>INDEX('SO September 2026 Rev.6'!$B$6:$BK$52,MATCH($B7,'SO September 2026 Rev.6'!$B$6:$B$52,0),MATCH(EF$3,'SO September 2026 Rev.6'!$B$5:$XK$5,0))</f>
        <v>4000</v>
      </c>
      <c r="EG7" s="377">
        <f>INDEX('Summary sales'!$A$6:$CA$50,MATCH($B7,'Summary sales'!$A$6:$A$50,0),MATCH($EF$3,'Summary sales'!$A$7:$CA$7,0))</f>
        <v>1178.1800000006333</v>
      </c>
      <c r="EH7" s="377">
        <f t="shared" ref="EH7:EH10" si="176">EG7-EF7</f>
        <v>-2821.8199999993667</v>
      </c>
      <c r="EI7" s="523">
        <f t="shared" ref="EI7:EI10" si="177">EG7/EF7</f>
        <v>0.29454500000015832</v>
      </c>
      <c r="EJ7" s="377">
        <f>INDEX('SO September 2026 Rev.6'!$B$6:$BK$52,MATCH(B7,'SO September 2026 Rev.6'!$B$6:$B$52,0),MATCH($EJ$3,'SO September 2026 Rev.6'!$B$5:$XK$5,0))</f>
        <v>7000</v>
      </c>
      <c r="EK7" s="377">
        <f>INDEX('Summary sales'!$A$6:$CA$50,MATCH(B7,'Summary sales'!$A$6:$A$50,0),MATCH($EJ$3,'Summary sales'!$A$7:$CA$7,0))</f>
        <v>9371.160000000149</v>
      </c>
      <c r="EL7" s="377">
        <f t="shared" ref="EL7:EL10" si="178">EK7-EJ7</f>
        <v>2371.160000000149</v>
      </c>
      <c r="EM7" s="523">
        <f t="shared" ref="EM7:EM10" si="179">EK7/EJ7</f>
        <v>1.3387371428571642</v>
      </c>
      <c r="EN7" s="377">
        <f>INDEX('SO September 2026 Rev.6'!$B$6:$BK$52,MATCH(B7,'SO September 2026 Rev.6'!$B$6:$B$52,0),MATCH($EN$3,'SO September 2026 Rev.6'!$B$5:$XK$5,0))</f>
        <v>5000</v>
      </c>
      <c r="EO7" s="377">
        <f>INDEX('Summary sales'!$A$6:$CA$50,MATCH($B7,'Summary sales'!$A$6:$A$50,0),MATCH($EN$3,'Summary sales'!$A$7:$CA$7,0))</f>
        <v>5318.410000000149</v>
      </c>
      <c r="EP7" s="377">
        <f t="shared" ref="EP7:EP10" si="180">EO7-EN7</f>
        <v>318.41000000014901</v>
      </c>
      <c r="EQ7" s="523">
        <f t="shared" ref="EQ7:EQ10" si="181">EO7/EN7</f>
        <v>1.0636820000000298</v>
      </c>
      <c r="ER7" s="377">
        <f>INDEX('SO September 2026 Rev.6'!$B$6:$BK$52,MATCH(B7,'SO September 2026 Rev.6'!$B$6:$B$52,0),MATCH($ER$3,'SO September 2026 Rev.6'!$B$5:$XK$5,0))</f>
        <v>19000</v>
      </c>
      <c r="ES7" s="377">
        <f>INDEX('Summary sales'!$A$6:$CA$50,MATCH($B7,'Summary sales'!$A$6:$A$50,0),MATCH($ER$3,'Summary sales'!$A$7:$CA$7,0))</f>
        <v>17878.269999999553</v>
      </c>
      <c r="ET7" s="377">
        <f t="shared" ref="ET7:ET10" si="182">ES7-ER7</f>
        <v>-1121.730000000447</v>
      </c>
      <c r="EU7" s="523">
        <f t="shared" ref="EU7:EU10" si="183">ES7/ER7</f>
        <v>0.94096157894734489</v>
      </c>
      <c r="EV7" s="377">
        <f>INDEX('SO September 2026 Rev.6'!$B$6:$BK$52,MATCH($B7,'SO September 2026 Rev.6'!$B$6:$B$52,0),MATCH($EV$3,'SO September 2026 Rev.6'!$B$5:$XK$5,0))</f>
        <v>8000</v>
      </c>
      <c r="EW7" s="377">
        <f>INDEX('Summary sales'!$A$6:$CA$50,MATCH(B7,'Summary sales'!$A$6:$A$50,0),MATCH($EV$3,'Summary sales'!$A$7:$CA$7,0))</f>
        <v>1933.839999999851</v>
      </c>
      <c r="EX7" s="377">
        <f t="shared" ref="EX7:EX10" si="184">EW7-EV7</f>
        <v>-6066.160000000149</v>
      </c>
      <c r="EY7" s="523">
        <f t="shared" ref="EY7:EY10" si="185">EW7/EV7</f>
        <v>0.24172999999998138</v>
      </c>
      <c r="EZ7" s="377">
        <f>INDEX('SO September 2026 Rev.6'!$B$6:$BK$52,MATCH(B7,'SO September 2026 Rev.6'!$B$6:$B$52,0),MATCH($EZ$3,'SO September 2026 Rev.6'!$B$5:$XK$5,0))</f>
        <v>3500</v>
      </c>
      <c r="FA7" s="377">
        <f>INDEX('Summary sales'!$A$6:$CA$50,MATCH(B7,'Summary sales'!$A$6:$A$50,0),MATCH($EZ$3,'Summary sales'!$A$7:$CA$7,0))</f>
        <v>2927</v>
      </c>
      <c r="FB7" s="377">
        <f t="shared" ref="FB7:FB10" si="186">FA7-EZ7</f>
        <v>-573</v>
      </c>
      <c r="FC7" s="523">
        <f t="shared" ref="FC7:FC10" si="187">FA7/EZ7</f>
        <v>0.8362857142857143</v>
      </c>
      <c r="FD7" s="377">
        <f>INDEX('SO September 2026 Rev.6'!$B$6:$BK$52,MATCH(B7,'SO September 2026 Rev.6'!$B$6:$B$52,0),MATCH($FD$3,'SO September 2026 Rev.6'!$B$5:$XK$5,0))</f>
        <v>1000</v>
      </c>
      <c r="FE7" s="377">
        <f>INDEX('Summary sales'!$A$6:$CA$50,MATCH(B7,'Summary sales'!$A$6:$A$50,0),MATCH($FD$3,'Summary sales'!$A$7:$CA$7,0))</f>
        <v>357.50999999999931</v>
      </c>
      <c r="FF7" s="377">
        <f t="shared" ref="FF7:FF10" si="188">FE7-FD7</f>
        <v>-642.49000000000069</v>
      </c>
      <c r="FG7" s="523">
        <f t="shared" si="82"/>
        <v>0.8362857142857143</v>
      </c>
      <c r="FH7" s="377">
        <f>INDEX('SO September 2026 Rev.6'!$B$6:$BK$52,MATCH(B7,'SO September 2026 Rev.6'!$B$6:$B$52,0),MATCH($FH$3,'SO September 2026 Rev.6'!$B$5:$XK$5,0))</f>
        <v>0</v>
      </c>
      <c r="FI7" s="377">
        <f>INDEX('Summary sales'!$A$6:$CA$50,MATCH(B7,'Summary sales'!$A$6:$A$50,0),MATCH($FH$3,'Summary sales'!$A$7:$CA$7,0))</f>
        <v>0</v>
      </c>
      <c r="FJ7" s="377">
        <f t="shared" si="83"/>
        <v>0</v>
      </c>
      <c r="FK7" s="523">
        <f t="shared" ref="FK7:FK10" si="189">FE7/FD7</f>
        <v>0.35750999999999933</v>
      </c>
      <c r="FL7" s="377">
        <f>INDEX('SO September 2026 Rev.6'!$B$6:$BK$52,MATCH(B7,'SO September 2026 Rev.6'!$B$6:$B$52,0),MATCH($FL$3,'SO September 2026 Rev.6'!$B$5:$XK$5,0))</f>
        <v>700</v>
      </c>
      <c r="FM7" s="377">
        <f>INDEX('Summary sales'!$A$6:$CA$50,MATCH(B7,'Summary sales'!$A$6:$A$50,0),MATCH($FL$3,'Summary sales'!$A$7:$CA$7,0))</f>
        <v>269.28000000002794</v>
      </c>
      <c r="FN7" s="377">
        <f t="shared" ref="FN7:FN10" si="190">FM7-FL7</f>
        <v>-430.71999999997206</v>
      </c>
      <c r="FO7" s="523">
        <f t="shared" ref="FO7:FO10" si="191">FM7/FL7</f>
        <v>0.38468571428575421</v>
      </c>
      <c r="FP7" s="377">
        <f>INDEX('SO September 2026 Rev.6'!$B$6:$BK$52,MATCH(B7,'SO September 2026 Rev.6'!$B$6:$B$52,0),MATCH($FP$3,'SO September 2026 Rev.6'!$B$5:$XK$5,0))</f>
        <v>6500</v>
      </c>
      <c r="FQ7" s="377">
        <f>INDEX('Summary sales'!$A$6:$CA$50,MATCH(B7,'Summary sales'!$A$6:$A$50,0),MATCH($FP$3,'Summary sales'!$A$7:$CA$7,0))</f>
        <v>5829.6700000000419</v>
      </c>
      <c r="FR7" s="377">
        <f t="shared" ref="FR7:FR10" si="192">FQ7-FP7</f>
        <v>-670.32999999995809</v>
      </c>
      <c r="FS7" s="523">
        <f t="shared" ref="FS7:FS10" si="193">FQ7/FP7</f>
        <v>0.89687230769231419</v>
      </c>
      <c r="FT7" s="377">
        <f>INDEX('SO September 2026 Rev.6'!$B$6:$BK$52,MATCH(B7,'SO September 2026 Rev.6'!$B$6:$B$52,0),MATCH($FT$3,'SO September 2026 Rev.6'!$B$5:$XK$5,0))</f>
        <v>0</v>
      </c>
      <c r="FU7" s="377">
        <f>INDEX('Summary sales'!$A$6:$CA$50,MATCH(B7,'Summary sales'!$A$6:$A$50,0),MATCH($FT$3,'Summary sales'!$A$7:$CA$7,0))</f>
        <v>0</v>
      </c>
      <c r="FV7" s="377">
        <f t="shared" ref="FV7:FV10" si="194">FU7-FT7</f>
        <v>0</v>
      </c>
      <c r="FW7" s="523" t="e">
        <f t="shared" ref="FW7:FW10" si="195">FU7/FT7</f>
        <v>#DIV/0!</v>
      </c>
      <c r="FX7" s="377">
        <f>INDEX('SO September 2026 Rev.6'!$B$6:$BK$52,MATCH(B7,'SO September 2026 Rev.6'!$B$6:$B$52,0),MATCH($FX$3,'SO September 2026 Rev.6'!$B$5:$XK$5,0))</f>
        <v>2000</v>
      </c>
      <c r="FY7" s="377">
        <f>INDEX('Summary sales'!$A$6:$CA$50,MATCH(B7,'Summary sales'!$A$6:$A$50,0),MATCH($FX$3,'Summary sales'!$A$7:$CA$7,0))</f>
        <v>2207.1700000001583</v>
      </c>
      <c r="FZ7" s="377">
        <f t="shared" ref="FZ7:FZ10" si="196">FY7-FX7</f>
        <v>207.17000000015832</v>
      </c>
      <c r="GA7" s="523">
        <f t="shared" ref="GA7:GA10" si="197">FY7/FX7</f>
        <v>1.1035850000000791</v>
      </c>
      <c r="GB7" s="377">
        <f>INDEX('SO September 2026 Rev.6'!$B$6:$BK$52,MATCH(B7,'SO September 2026 Rev.6'!$B$6:$B$52,0),MATCH($GB$3,'SO September 2026 Rev.6'!$B$5:$XK$5,0))</f>
        <v>369.61070967741654</v>
      </c>
      <c r="GC7" s="377">
        <f>INDEX('Summary sales'!$A$6:$CA$50,MATCH(B7,'Summary sales'!$A$6:$A$50,0),MATCH($GB$3,'Summary sales'!$A$7:$CA$7,0))</f>
        <v>2542.8800000000047</v>
      </c>
      <c r="GD7" s="377">
        <f t="shared" ref="GD7:GD10" si="198">GC7-GB7</f>
        <v>2173.2692903225879</v>
      </c>
      <c r="GE7" s="523">
        <f t="shared" ref="GE7:GE10" si="199">GC7/GB7</f>
        <v>6.8798872257228219</v>
      </c>
      <c r="GF7" s="377">
        <f>INDEX('SO September 2026 Rev.6'!$B$6:$BK$52,MATCH($B7,'SO September 2026 Rev.6'!$B$6:$B$52,0),MATCH(GF$3,'SO September 2026 Rev.6'!$B$5:$XK$5,0))</f>
        <v>9000</v>
      </c>
      <c r="GG7" s="377">
        <f>INDEX('Summary sales'!$A$6:$CA$50,MATCH(B7,'Summary sales'!$A$6:$A$50,0),MATCH($GF$3,'Summary sales'!$A$7:$CA$7,0))</f>
        <v>19989.339</v>
      </c>
      <c r="GH7" s="377">
        <f t="shared" ref="GH7:GH10" si="200">GG7-GF7</f>
        <v>10989.339</v>
      </c>
      <c r="GI7" s="523">
        <f t="shared" ref="GI7:GI10" si="201">GG7/GF7</f>
        <v>2.2210376666666667</v>
      </c>
      <c r="GJ7" s="377">
        <f>INDEX('SO September 2026 Rev.6'!$B$6:$BK$52,MATCH(B7,'SO September 2026 Rev.6'!$B$6:$B$52,0),MATCH($GJ$3,'SO September 2026 Rev.6'!$B$5:$XK$5,0))</f>
        <v>1121.900322580635</v>
      </c>
      <c r="GK7" s="377">
        <f>INDEX('Summary sales'!$A$6:$CA$50,MATCH($B7,'Summary sales'!$A$6:$A$50,0),MATCH($GJ$3,'Summary sales'!$A$7:$CA$7,0))</f>
        <v>949.64999999990687</v>
      </c>
      <c r="GL7" s="377">
        <f t="shared" ref="GL7:GL10" si="202">GK7-GJ7</f>
        <v>-172.25032258072815</v>
      </c>
      <c r="GM7" s="523">
        <f t="shared" ref="GM7:GM10" si="203">GK7/GJ7</f>
        <v>0.84646557353285024</v>
      </c>
      <c r="GN7" s="377">
        <f>INDEX('SO September 2026 Rev.6'!$B$6:$BK$52,MATCH(B7,'SO September 2026 Rev.6'!$B$6:$B$52,0),MATCH($GN$3,'SO September 2026 Rev.6'!$B$5:$XK$5,0))</f>
        <v>2499.7025806451697</v>
      </c>
      <c r="GO7" s="377">
        <f>INDEX('Summary sales'!$A$6:$CA$50,MATCH(B7,'Summary sales'!$A$6:$A$50,0),MATCH($GN$3,'Summary sales'!$A$7:$CA$7,0))</f>
        <v>2569.8899999999849</v>
      </c>
      <c r="GP7" s="377">
        <f t="shared" ref="GP7:GP10" si="204">GO7-GN7</f>
        <v>70.18741935481512</v>
      </c>
      <c r="GQ7" s="523">
        <f t="shared" ref="GQ7:GQ10" si="205">GO7/GN7</f>
        <v>1.0280783081548446</v>
      </c>
      <c r="GR7" s="377">
        <f>INDEX('SO September 2026 Rev.6'!$B$6:$BK$52,MATCH(B7,'SO September 2026 Rev.6'!$B$6:$B$52,0),MATCH($GR$3,'SO September 2026 Rev.6'!$B$5:$XK$5,0))</f>
        <v>3587.0967741935483</v>
      </c>
      <c r="GS7" s="377">
        <f>INDEX('Summary sales'!$A$6:$CA$50,MATCH(B7,'Summary sales'!$A$6:$A$50,0),MATCH($GR$3,'Summary sales'!$A$7:$CA$7,0))</f>
        <v>8493.5300000000134</v>
      </c>
      <c r="GT7" s="377">
        <f t="shared" ref="GT7:GT10" si="206">GS7-GR7</f>
        <v>4906.4332258064651</v>
      </c>
      <c r="GU7" s="523">
        <f t="shared" ref="GU7:GU10" si="207">GS7/GR7</f>
        <v>2.3678006294964065</v>
      </c>
      <c r="GV7" s="377">
        <f>INDEX('SO September 2026 Rev.6'!$B$6:$BK$52,MATCH(B7,'SO September 2026 Rev.6'!$B$6:$B$52,0),MATCH($GV$3,'SO September 2026 Rev.6'!$B$5:$XK$5,0))</f>
        <v>2499.7025806451697</v>
      </c>
      <c r="GW7" s="377">
        <f>INDEX('Summary sales'!$A$6:$CA$50,MATCH(B7,'Summary sales'!$A$6:$A$50,0),MATCH($GV$3,'Summary sales'!$A$7:$CA$7,0))</f>
        <v>1289.660000000149</v>
      </c>
      <c r="GX7" s="377">
        <f t="shared" ref="GX7:GX10" si="208">GW7-GV7</f>
        <v>-1210.0425806450207</v>
      </c>
      <c r="GY7" s="523">
        <f t="shared" ref="GY7:GY10" si="209">GW7/GV7</f>
        <v>0.51592537847734254</v>
      </c>
      <c r="GZ7" s="377">
        <f>INDEX('SO September 2026 Rev.6'!$B$6:$BK$52,MATCH(B7,'SO September 2026 Rev.6'!$B$6:$B$52,0),MATCH($GZ$3,'SO September 2026 Rev.6'!$B$5:$XK$5,0))</f>
        <v>0</v>
      </c>
      <c r="HA7" s="377">
        <f>INDEX('Summary sales'!$A$6:$CA$50,MATCH(B7,'Summary sales'!$A$6:$A$50,0),MATCH($GZ$3,'Summary sales'!$A$7:$CA$7,0))</f>
        <v>0</v>
      </c>
      <c r="HB7" s="377">
        <f t="shared" ref="HB7:HB10" si="210">HA7-GZ7</f>
        <v>0</v>
      </c>
      <c r="HC7" s="524" t="e">
        <f t="shared" ref="HC7:HC10" si="211">HA7/GZ7</f>
        <v>#DIV/0!</v>
      </c>
    </row>
    <row r="8" spans="1:226" ht="15" customHeight="1">
      <c r="A8" s="907"/>
      <c r="B8" s="451">
        <f t="shared" si="107"/>
        <v>46269</v>
      </c>
      <c r="C8" s="451" t="str">
        <f t="shared" si="111"/>
        <v>Fri</v>
      </c>
      <c r="D8" s="377">
        <f t="shared" si="1"/>
        <v>198694.07619354836</v>
      </c>
      <c r="E8" s="377">
        <f t="shared" ca="1" si="2"/>
        <v>177013.2720000032</v>
      </c>
      <c r="F8" s="377">
        <f t="shared" ca="1" si="112"/>
        <v>-21680.804193545162</v>
      </c>
      <c r="G8" s="523">
        <f t="shared" ca="1" si="113"/>
        <v>0.89088348979047649</v>
      </c>
      <c r="H8" s="377">
        <f>INDEX('SO September 2026 Rev.6'!$B$6:$BK$52,MATCH($B8,'SO September 2026 Rev.6'!$B$6:$B$52,0),MATCH($H$3,'SO September 2026 Rev.6'!$B$5:$XK$5,0))</f>
        <v>1199.5729032258068</v>
      </c>
      <c r="I8" s="377">
        <f>INDEX('Summary sales'!$A$6:$CA$50,MATCH($B8,'Summary sales'!$A$6:$A$50,0),MATCH($H$3,'Summary sales'!$A$7:$CA$7,0))</f>
        <v>699.03000000002794</v>
      </c>
      <c r="J8" s="377">
        <f t="shared" si="114"/>
        <v>-500.5429032257789</v>
      </c>
      <c r="K8" s="523">
        <f t="shared" si="115"/>
        <v>0.58273240260783299</v>
      </c>
      <c r="L8" s="377">
        <f>INDEX('SO September 2026 Rev.6'!$B$6:$BK$52,MATCH($B8,'SO September 2026 Rev.6'!$B$6:$B$52,0),MATCH($L$3,'SO September 2026 Rev.6'!$B$5:$XK$5,0))</f>
        <v>1200</v>
      </c>
      <c r="M8" s="377">
        <f>INDEX('Summary sales'!$A$6:$CA$50,MATCH($B8,'Summary sales'!$A$6:$A$50,0),MATCH($L$3,'Summary sales'!$A$7:$CA$7,0))</f>
        <v>1107.2200000002049</v>
      </c>
      <c r="N8" s="377">
        <f t="shared" si="116"/>
        <v>-92.779999999795109</v>
      </c>
      <c r="O8" s="523">
        <f t="shared" si="117"/>
        <v>0.92268333333350405</v>
      </c>
      <c r="P8" s="377">
        <f>INDEX('SO September 2026 Rev.6'!$B$6:$BK$52,MATCH($B8,'SO September 2026 Rev.6'!$B$6:$B$52,0),MATCH($P$3,'SO September 2026 Rev.6'!$B$5:$XK$5,0))</f>
        <v>3300</v>
      </c>
      <c r="Q8" s="377">
        <f>INDEX('Summary sales'!$A$6:$CA$50,MATCH($B8,'Summary sales'!$A$6:$A$50,0),MATCH($P$3,'Summary sales'!$A$7:$CA$7,0))</f>
        <v>4073.6000000000931</v>
      </c>
      <c r="R8" s="377">
        <f t="shared" si="118"/>
        <v>773.60000000009313</v>
      </c>
      <c r="S8" s="523">
        <f t="shared" si="119"/>
        <v>1.2344242424242706</v>
      </c>
      <c r="T8" s="377">
        <f>INDEX('SO September 2026 Rev.6'!$B$6:$BK$52,MATCH(B8,'SO September 2026 Rev.6'!$B$6:$B$52,0),MATCH($T$3,'SO September 2026 Rev.6'!$B$5:$XK$5,0))</f>
        <v>800</v>
      </c>
      <c r="U8" s="377">
        <f>INDEX('Summary sales'!$A$6:$CA$50,MATCH($B8,'Summary sales'!$A$6:$A$50,0),MATCH($T$3,'Summary sales'!$A$7:$CA$7,0))</f>
        <v>896.5</v>
      </c>
      <c r="V8" s="377">
        <f t="shared" si="120"/>
        <v>96.5</v>
      </c>
      <c r="W8" s="523">
        <f t="shared" si="121"/>
        <v>1.120625</v>
      </c>
      <c r="X8" s="377">
        <f>INDEX('SO September 2026 Rev.6'!$B$6:$BK$52,MATCH(B8,'SO September 2026 Rev.6'!$B$6:$B$52,0),MATCH($X$3,'SO September 2026 Rev.6'!$B$5:$XK$5,0))</f>
        <v>150</v>
      </c>
      <c r="Y8" s="377">
        <f>INDEX('Summary sales'!$A$6:$CA$50,MATCH($B8,'Summary sales'!$A$6:$A$50,0),MATCH($X$3,'Summary sales'!$A$7:$CA$7,0))</f>
        <v>377.51999999998952</v>
      </c>
      <c r="Z8" s="377">
        <f t="shared" si="122"/>
        <v>227.51999999998952</v>
      </c>
      <c r="AA8" s="523">
        <f t="shared" si="123"/>
        <v>2.5167999999999302</v>
      </c>
      <c r="AB8" s="377">
        <f>INDEX('SO September 2026 Rev.6'!$B$6:$BK$52,MATCH(B8,'SO September 2026 Rev.6'!$B$6:$B$52,0),MATCH($AB$3,'SO September 2026 Rev.6'!$B$5:$XK$5,0))</f>
        <v>603.76322580644887</v>
      </c>
      <c r="AC8" s="377">
        <f>INDEX('Summary sales'!$A$6:$CA$50,MATCH($B8,'Summary sales'!$A$6:$A$50,0),MATCH($AB$3,'Summary sales'!$A$7:$CA$7,0))</f>
        <v>962.44000000006054</v>
      </c>
      <c r="AD8" s="377">
        <f t="shared" si="124"/>
        <v>358.67677419361166</v>
      </c>
      <c r="AE8" s="523">
        <f t="shared" si="125"/>
        <v>1.5940685998464477</v>
      </c>
      <c r="AF8" s="377">
        <f>INDEX('SO September 2026 Rev.6'!$B$6:$BK$52,MATCH(B8,'SO September 2026 Rev.6'!$B$6:$B$52,0),MATCH($AF$3,'SO September 2026 Rev.6'!$B$5:$XK$5,0))</f>
        <v>673.27548387096704</v>
      </c>
      <c r="AG8" s="377">
        <f>INDEX('Summary sales'!$A$6:$CA$50,MATCH($B8,'Summary sales'!$A$6:$A$50,0),MATCH($AF$3,'Summary sales'!$A$7:$CA$7,0))</f>
        <v>627.5</v>
      </c>
      <c r="AH8" s="377">
        <f t="shared" si="126"/>
        <v>-45.775483870967037</v>
      </c>
      <c r="AI8" s="523">
        <f t="shared" si="127"/>
        <v>0.93201076681452444</v>
      </c>
      <c r="AJ8" s="377">
        <f>INDEX('SO September 2026 Rev.6'!$B$6:$BK$52,MATCH(B8,'SO September 2026 Rev.6'!$B$6:$B$52,0),MATCH($AJ$3,'SO September 2026 Rev.6'!$B$5:$XK$5,0))</f>
        <v>5500</v>
      </c>
      <c r="AK8" s="377">
        <f>INDEX('Summary sales'!$A$6:$CA$50,MATCH($B8,'Summary sales'!$A$6:$A$50,0),MATCH($AJ$3,'Summary sales'!$A$7:$CA$7,0))</f>
        <v>4834.3600000012666</v>
      </c>
      <c r="AL8" s="377">
        <f t="shared" si="128"/>
        <v>-665.6399999987334</v>
      </c>
      <c r="AM8" s="523">
        <f t="shared" si="129"/>
        <v>0.87897454545477571</v>
      </c>
      <c r="AN8" s="377">
        <f>INDEX('SO September 2026 Rev.6'!$B$6:$BK$52,MATCH(B8,'SO September 2026 Rev.6'!$B$6:$B$52,0),MATCH($AN$3,'SO September 2026 Rev.6'!$B$5:$XK$5,0))</f>
        <v>5000</v>
      </c>
      <c r="AO8" s="377">
        <f ca="1">INDEX('Summary sales'!$A$6:$CA$50,MATCH($B8,'Summary sales'!$A$6:$A$50,0),MATCH($AN$3,'Summary sales'!$A$7:$CA$7,0))</f>
        <v>4228.4099999992177</v>
      </c>
      <c r="AP8" s="377">
        <f t="shared" ca="1" si="130"/>
        <v>-771.59000000078231</v>
      </c>
      <c r="AQ8" s="523">
        <f t="shared" ca="1" si="131"/>
        <v>0.8456819999998435</v>
      </c>
      <c r="AR8" s="377">
        <f>INDEX('SO September 2026 Rev.6'!$B$6:$BK$52,MATCH(B8,'SO September 2026 Rev.6'!$B$6:$B$52,0),MATCH($AR$3,'SO September 2026 Rev.6'!$B$5:$XK$5,0))</f>
        <v>2500</v>
      </c>
      <c r="AS8" s="377">
        <f>INDEX('Summary sales'!$A$6:$CA$50,MATCH($B8,'Summary sales'!$A$6:$A$50,0),MATCH($AR$3,'Summary sales'!$A$7:$CA$7,0))</f>
        <v>2050.0200000000186</v>
      </c>
      <c r="AT8" s="377">
        <f t="shared" si="132"/>
        <v>-449.97999999998137</v>
      </c>
      <c r="AU8" s="523">
        <f t="shared" si="133"/>
        <v>0.8200080000000074</v>
      </c>
      <c r="AV8" s="377">
        <f>INDEX('SO September 2026 Rev.6'!$B$6:$BK$52,MATCH(B8,'SO September 2026 Rev.6'!$B$6:$B$52,0),MATCH($AV$3,'SO September 2026 Rev.6'!$B$5:$XK$5,0))</f>
        <v>500</v>
      </c>
      <c r="AW8" s="377">
        <f>INDEX('Summary sales'!$A$6:$CA$50,MATCH($B8,'Summary sales'!$A$6:$A$50,0),MATCH($AV$3,'Summary sales'!$A$7:$CA$7,0))</f>
        <v>1356.6999999999971</v>
      </c>
      <c r="AX8" s="377">
        <f t="shared" si="134"/>
        <v>856.69999999999709</v>
      </c>
      <c r="AY8" s="523">
        <f t="shared" si="135"/>
        <v>2.7133999999999943</v>
      </c>
      <c r="AZ8" s="377">
        <f>INDEX('SO September 2026 Rev.6'!$B$6:$BK$52,MATCH(B8,'SO September 2026 Rev.6'!$B$6:$B$52,0),MATCH($AZ$3,'SO September 2026 Rev.6'!$B$5:$XK$5,0))</f>
        <v>15600</v>
      </c>
      <c r="BA8" s="377">
        <f>INDEX('Summary sales'!$A$6:$CA$50,MATCH($B8,'Summary sales'!$A$6:$A$50,0),MATCH($AZ$3,'Summary sales'!$A$7:$CA$7,0))</f>
        <v>15486.079999999609</v>
      </c>
      <c r="BB8" s="377">
        <f t="shared" si="136"/>
        <v>-113.92000000039116</v>
      </c>
      <c r="BC8" s="523">
        <f t="shared" si="137"/>
        <v>0.99269743589741077</v>
      </c>
      <c r="BD8" s="377">
        <f>INDEX('SO September 2026 Rev.6'!$B$6:$BK$52,MATCH(B8,'SO September 2026 Rev.6'!$B$6:$B$52,0),MATCH($BD$3,'SO September 2026 Rev.6'!$B$5:$XK$5,0))</f>
        <v>8000</v>
      </c>
      <c r="BE8" s="377">
        <f>INDEX('Summary sales'!$A$6:$CA$50,MATCH($B8,'Summary sales'!$A$6:$A$50,0),MATCH($BD$3,'Summary sales'!$A$7:$CA$7,0))</f>
        <v>9888.2099999999627</v>
      </c>
      <c r="BF8" s="377">
        <f t="shared" si="138"/>
        <v>1888.2099999999627</v>
      </c>
      <c r="BG8" s="523">
        <f t="shared" si="139"/>
        <v>1.2360262499999954</v>
      </c>
      <c r="BH8" s="377">
        <f>INDEX('SO September 2026 Rev.6'!$B$6:$BK$52,MATCH(B8,'SO September 2026 Rev.6'!$B$6:$B$52,0),MATCH($BH$3,'SO September 2026 Rev.6'!$B$5:$XK$5,0))</f>
        <v>1000</v>
      </c>
      <c r="BI8" s="377">
        <f>INDEX('Summary sales'!$A$6:$CA$50,MATCH($B8,'Summary sales'!$A$6:$A$50,0),MATCH($BH$3,'Summary sales'!$A$7:$CA$7,0))</f>
        <v>1400.6640000001062</v>
      </c>
      <c r="BJ8" s="377">
        <f t="shared" si="140"/>
        <v>400.66400000010617</v>
      </c>
      <c r="BK8" s="523">
        <f t="shared" si="141"/>
        <v>1.4006640000001063</v>
      </c>
      <c r="BL8" s="377">
        <f>INDEX('SO September 2026 Rev.6'!$B$6:$BK$52,MATCH(B8,'SO September 2026 Rev.6'!$B$6:$B$52,0),MATCH($BL$3,'SO September 2026 Rev.6'!$B$5:$XK$5,0))</f>
        <v>5500</v>
      </c>
      <c r="BM8" s="377">
        <f ca="1">INDEX('Summary sales'!$A$6:$CA$50,MATCH($B8,'Summary sales'!$A$6:$A$50,0),MATCH($BL$3,'Summary sales'!$A$7:$CA$7,0))</f>
        <v>4830.83</v>
      </c>
      <c r="BN8" s="377">
        <f t="shared" ca="1" si="142"/>
        <v>-669.17000000000007</v>
      </c>
      <c r="BO8" s="523">
        <f t="shared" ca="1" si="143"/>
        <v>0.87833272727272726</v>
      </c>
      <c r="BP8" s="377">
        <f>INDEX('SO September 2026 Rev.6'!$B$6:$BK$52,MATCH(B8,'SO September 2026 Rev.6'!$B$6:$B$52,0),MATCH($BP$3,'SO September 2026 Rev.6'!$B$5:$XK$5,0))</f>
        <v>1000</v>
      </c>
      <c r="BQ8" s="377">
        <f>INDEX('Summary sales'!$A$6:$CA$50,MATCH($B8,'Summary sales'!$A$6:$A$50,0),MATCH($BP$3,'Summary sales'!$A$7:$CA$7,0))</f>
        <v>2006.0800000000745</v>
      </c>
      <c r="BR8" s="377">
        <f t="shared" si="144"/>
        <v>1006.0800000000745</v>
      </c>
      <c r="BS8" s="523">
        <f t="shared" si="145"/>
        <v>2.0060800000000745</v>
      </c>
      <c r="BT8" s="377">
        <f>INDEX('SO September 2026 Rev.6'!$B$6:$BK$52,MATCH(B8,'SO September 2026 Rev.6'!$B$6:$B$52,0),MATCH($BT$3,'SO September 2026 Rev.6'!$B$5:$XK$5,0))</f>
        <v>89.451612903225808</v>
      </c>
      <c r="BU8" s="377">
        <f>INDEX('Summary sales'!$A$6:$CA$50,MATCH($B8,'Summary sales'!$A$6:$A$50,0),MATCH($BT$3,'Summary sales'!$A$7:$CA$7,0))</f>
        <v>81.17500000000291</v>
      </c>
      <c r="BV8" s="377">
        <f t="shared" si="146"/>
        <v>-8.2766129032228974</v>
      </c>
      <c r="BW8" s="523">
        <f t="shared" si="147"/>
        <v>0.90747385503068523</v>
      </c>
      <c r="BX8" s="377">
        <v>3500</v>
      </c>
      <c r="BY8" s="377">
        <f>INDEX('Summary sales'!$A$6:$CA$50,MATCH($B8,'Summary sales'!$A$6:$A$50,0),MATCH($BX$3,'Summary sales'!$A$7:$CA$7,0))</f>
        <v>2865.7000000001863</v>
      </c>
      <c r="BZ8" s="377">
        <f t="shared" si="148"/>
        <v>-634.29999999981374</v>
      </c>
      <c r="CA8" s="523">
        <f t="shared" si="149"/>
        <v>0.81877142857148177</v>
      </c>
      <c r="CB8" s="377">
        <f>INDEX('SO September 2026 Rev.6'!$B$6:$BK$52,MATCH(B8,'SO September 2026 Rev.6'!$B$6:$B$52,0),MATCH($CB$3,'SO September 2026 Rev.6'!$B$5:$XK$5,0))</f>
        <v>1300</v>
      </c>
      <c r="CC8" s="377">
        <f>INDEX('Summary sales'!$A$6:$CA$50,MATCH($B8,'Summary sales'!$A$6:$A$50,0),MATCH($CB$3,'Summary sales'!$A$7:$CA$7,0))</f>
        <v>932.92999999993481</v>
      </c>
      <c r="CD8" s="377">
        <f t="shared" si="150"/>
        <v>-367.07000000006519</v>
      </c>
      <c r="CE8" s="523">
        <f t="shared" si="151"/>
        <v>0.71763846153841138</v>
      </c>
      <c r="CF8" s="377">
        <f>INDEX('SO September 2026 Rev.6'!$B$6:$BK$52,MATCH(B8,'SO September 2026 Rev.6'!$B$6:$B$52,0),MATCH($CF$3,'SO September 2026 Rev.6'!$B$5:$XK$5,0))</f>
        <v>3000</v>
      </c>
      <c r="CG8" s="377">
        <f>INDEX('Summary sales'!$A$6:$CA$50,MATCH($B8,'Summary sales'!$A$6:$A$50,0),MATCH($CF$3,'Summary sales'!$A$7:$CA$7,0))</f>
        <v>4891.5999999996275</v>
      </c>
      <c r="CH8" s="377">
        <f t="shared" si="152"/>
        <v>1891.5999999996275</v>
      </c>
      <c r="CI8" s="523">
        <f t="shared" si="153"/>
        <v>1.6305333333332093</v>
      </c>
      <c r="CJ8" s="377">
        <f>INDEX('SO September 2026 Rev.6'!$B$6:$BK$52,MATCH($B8,'SO September 2026 Rev.6'!$B$6:$B$52,0),MATCH($CJ$3,'SO September 2026 Rev.6'!$B$5:$XK$5,0))</f>
        <v>6000</v>
      </c>
      <c r="CK8" s="377">
        <f>INDEX('Summary sales'!$A$6:$CA$50,MATCH($B8,'Summary sales'!$A$6:$A$50,0),MATCH($CJ$3,'Summary sales'!$A$7:$CA$7,0))</f>
        <v>4990</v>
      </c>
      <c r="CL8" s="377">
        <f t="shared" si="154"/>
        <v>-1010</v>
      </c>
      <c r="CM8" s="523">
        <f t="shared" si="155"/>
        <v>0.83166666666666667</v>
      </c>
      <c r="CN8" s="377">
        <f>INDEX('SO September 2026 Rev.6'!$B$6:$BK$52,MATCH($B8,'SO September 2026 Rev.6'!$B$6:$B$52,0),MATCH(CN$3,'SO September 2026 Rev.6'!$B$5:$XK$5,0))</f>
        <v>12000</v>
      </c>
      <c r="CO8" s="377">
        <f>INDEX('Summary sales'!$A$6:$CA$50,MATCH($B8,'Summary sales'!$A$6:$A$50,0),MATCH($CN$3,'Summary sales'!$A$7:$CA$7,0))</f>
        <v>8865.5</v>
      </c>
      <c r="CP8" s="377">
        <f t="shared" si="156"/>
        <v>-3134.5</v>
      </c>
      <c r="CQ8" s="523">
        <f t="shared" si="157"/>
        <v>0.73879166666666662</v>
      </c>
      <c r="CR8" s="377">
        <f>INDEX('SO September 2026 Rev.6'!$B$6:$BK$52,MATCH($B8,'SO September 2026 Rev.6'!$B$6:$B$52,0),MATCH(CR$3,'SO September 2026 Rev.6'!$B$5:$XK$5,0))</f>
        <v>3000</v>
      </c>
      <c r="CS8" s="377">
        <f>INDEX('Summary sales'!$A$6:$CA$50,MATCH($B8,'Summary sales'!$A$6:$A$50,0),MATCH($CR$3,'Summary sales'!$A$7:$CA$7,0))</f>
        <v>1973.15</v>
      </c>
      <c r="CT8" s="377">
        <f t="shared" si="108"/>
        <v>-1026.8499999999999</v>
      </c>
      <c r="CU8" s="523">
        <f t="shared" si="50"/>
        <v>0.65771666666666673</v>
      </c>
      <c r="CV8" s="377">
        <f>INDEX('SO September 2026 Rev.6'!$B$6:$BK$52,MATCH(B8,'SO September 2026 Rev.6'!$B$6:$B$52,0),MATCH($CV$3,'SO September 2026 Rev.6'!$B$5:$XK$5,0))</f>
        <v>16000</v>
      </c>
      <c r="CW8" s="377">
        <f>INDEX('Summary sales'!$A$6:$CA$50,MATCH($B8,'Summary sales'!$A$6:$A$50,0),MATCH($CV$3,'Summary sales'!$A$7:$CA$7,0))</f>
        <v>11921.946000002325</v>
      </c>
      <c r="CX8" s="377">
        <f t="shared" si="158"/>
        <v>-4078.0539999976754</v>
      </c>
      <c r="CY8" s="523">
        <f t="shared" si="159"/>
        <v>0.74512162500014534</v>
      </c>
      <c r="CZ8" s="377">
        <f>INDEX('SO September 2026 Rev.6'!$B$6:$BK$52,MATCH(B8,'SO September 2026 Rev.6'!$B$6:$B$52,0),MATCH($CZ$3,'SO September 2026 Rev.6'!$B$5:$XK$5,0))</f>
        <v>2000</v>
      </c>
      <c r="DA8" s="377">
        <f>INDEX('Summary sales'!$A$6:$CA$50,MATCH($B8,'Summary sales'!$A$6:$A$50,0),MATCH($CZ$3,'Summary sales'!$A$7:$CA$7,0))</f>
        <v>1945.839999999851</v>
      </c>
      <c r="DB8" s="377">
        <f t="shared" si="160"/>
        <v>-54.160000000149012</v>
      </c>
      <c r="DC8" s="523">
        <f t="shared" si="161"/>
        <v>0.97291999999992551</v>
      </c>
      <c r="DD8" s="377">
        <f>INDEX('SO September 2026 Rev.6'!$B$6:$BK$52,MATCH($B8,'SO September 2026 Rev.6'!$B$6:$B$52,0),MATCH(DD$3,'SO September 2026 Rev.6'!$B$5:$XK$5,0))</f>
        <v>800</v>
      </c>
      <c r="DE8" s="377">
        <f>INDEX('Summary sales'!$A$6:$CA$50,MATCH($B8,'Summary sales'!$A$6:$A$50,0),MATCH($DD$3,'Summary sales'!$A$7:$CA$7,0))</f>
        <v>1051.3000000000466</v>
      </c>
      <c r="DF8" s="377">
        <f t="shared" si="162"/>
        <v>251.30000000004657</v>
      </c>
      <c r="DG8" s="523">
        <f t="shared" si="163"/>
        <v>1.3141250000000582</v>
      </c>
      <c r="DH8" s="377">
        <f>INDEX('SO September 2026 Rev.6'!$B$6:$BK$52,MATCH($B8,'SO September 2026 Rev.6'!$B$6:$B$52,0),MATCH(DH$3,'SO September 2026 Rev.6'!$B$5:$XK$5,0))</f>
        <v>7200</v>
      </c>
      <c r="DI8" s="377">
        <f>INDEX('Summary sales'!$A$6:$CA$50,MATCH($B8,'Summary sales'!$A$6:$A$50,0),MATCH($DH$3,'Summary sales'!$A$7:$CA$7,0))</f>
        <v>7571.4900000002235</v>
      </c>
      <c r="DJ8" s="377">
        <f t="shared" si="164"/>
        <v>371.49000000022352</v>
      </c>
      <c r="DK8" s="523">
        <f t="shared" si="165"/>
        <v>1.0515958333333644</v>
      </c>
      <c r="DL8" s="377">
        <f>INDEX('SO September 2026 Rev.6'!$B$6:$BK$52,MATCH(B8,'SO September 2026 Rev.6'!$B$6:$B$52,0),MATCH($DL$3,'SO September 2026 Rev.6'!$B$5:$XK$5,0))</f>
        <v>2500</v>
      </c>
      <c r="DM8" s="377">
        <f>INDEX('Summary sales'!$A$6:$CA$50,MATCH($B8,'Summary sales'!$A$6:$A$50,0),MATCH($DL$3,'Summary sales'!$A$7:$CA$7,0))</f>
        <v>1624.8000000000466</v>
      </c>
      <c r="DN8" s="377">
        <f t="shared" si="166"/>
        <v>-875.19999999995343</v>
      </c>
      <c r="DO8" s="523">
        <f t="shared" si="167"/>
        <v>0.64992000000001859</v>
      </c>
      <c r="DP8" s="377">
        <f>INDEX('SO September 2026 Rev.6'!$B$6:$BK$52,MATCH(B8,'SO September 2026 Rev.6'!$B$6:$B$52,0),MATCH($DP$3,'SO September 2026 Rev.6'!$B$5:$XK$5,0))</f>
        <v>2000</v>
      </c>
      <c r="DQ8" s="377">
        <f>INDEX('Summary sales'!$A$6:$CA$50,MATCH($B8,'Summary sales'!$A$6:$A$50,0),MATCH($DP$3,'Summary sales'!$A$7:$CA$7,0))</f>
        <v>1474.3300000000745</v>
      </c>
      <c r="DR8" s="377">
        <f t="shared" si="168"/>
        <v>-525.66999999992549</v>
      </c>
      <c r="DS8" s="523">
        <f t="shared" si="169"/>
        <v>0.73716500000003726</v>
      </c>
      <c r="DT8" s="377">
        <f>INDEX('SO September 2026 Rev.6'!$B$6:$BK$52,MATCH(B8,'SO September 2026 Rev.6'!$B$6:$B$52,0),MATCH($DT$3,'SO September 2026 Rev.6'!$B$5:$XK$5,0))</f>
        <v>1000</v>
      </c>
      <c r="DU8" s="377">
        <f>INDEX('Summary sales'!$A$6:$CA$50,MATCH($B8,'Summary sales'!$A$6:$A$50,0),MATCH($DT$3,'Summary sales'!$A$7:$CA$7,0))</f>
        <v>379.89000000001397</v>
      </c>
      <c r="DV8" s="377">
        <f t="shared" si="170"/>
        <v>-620.10999999998603</v>
      </c>
      <c r="DW8" s="523">
        <f t="shared" si="171"/>
        <v>0.37989000000001399</v>
      </c>
      <c r="DX8" s="377">
        <f>INDEX('SO September 2026 Rev.6'!$B$6:$BK$52,MATCH(B8,'SO September 2026 Rev.6'!$B$6:$B$52,0),MATCH($DX$3,'SO September 2026 Rev.6'!$B$5:$XK$5,0))</f>
        <v>10000</v>
      </c>
      <c r="DY8" s="377">
        <f>INDEX('Summary sales'!$A$6:$CA$50,MATCH($B8,'Summary sales'!$A$6:$A$50,0),MATCH($DX$3,'Summary sales'!$A$7:$CA$7,0))</f>
        <v>8410.9000000003725</v>
      </c>
      <c r="DZ8" s="377">
        <f t="shared" si="172"/>
        <v>-1589.0999999996275</v>
      </c>
      <c r="EA8" s="523">
        <f t="shared" si="173"/>
        <v>0.84109000000003731</v>
      </c>
      <c r="EB8" s="377">
        <f>INDEX('SO September 2026 Rev.6'!$B$6:$BK$52,MATCH(B8,'SO September 2026 Rev.6'!$B$6:$B$52,0),MATCH($EB$3,'SO September 2026 Rev.6'!$B$5:$XK$5,0))</f>
        <v>2000</v>
      </c>
      <c r="EC8" s="377">
        <f>INDEX('Summary sales'!$A$6:$CA$50,MATCH($B8,'Summary sales'!$A$6:$A$50,0),MATCH($EB$3,'Summary sales'!$A$7:$CA$7,0))</f>
        <v>2389.0499999998137</v>
      </c>
      <c r="ED8" s="377">
        <f t="shared" si="174"/>
        <v>389.04999999981374</v>
      </c>
      <c r="EE8" s="523">
        <f t="shared" si="175"/>
        <v>1.1945249999999068</v>
      </c>
      <c r="EF8" s="377">
        <f>INDEX('SO September 2026 Rev.6'!$B$6:$BK$52,MATCH($B8,'SO September 2026 Rev.6'!$B$6:$B$52,0),MATCH(EF$3,'SO September 2026 Rev.6'!$B$5:$XK$5,0))</f>
        <v>4000</v>
      </c>
      <c r="EG8" s="377">
        <f>INDEX('Summary sales'!$A$6:$CA$50,MATCH($B8,'Summary sales'!$A$6:$A$50,0),MATCH($EF$3,'Summary sales'!$A$7:$CA$7,0))</f>
        <v>0</v>
      </c>
      <c r="EH8" s="377">
        <f t="shared" si="176"/>
        <v>-4000</v>
      </c>
      <c r="EI8" s="523">
        <f t="shared" si="177"/>
        <v>0</v>
      </c>
      <c r="EJ8" s="377">
        <f>INDEX('SO September 2026 Rev.6'!$B$6:$BK$52,MATCH(B8,'SO September 2026 Rev.6'!$B$6:$B$52,0),MATCH($EJ$3,'SO September 2026 Rev.6'!$B$5:$XK$5,0))</f>
        <v>7000</v>
      </c>
      <c r="EK8" s="377">
        <f>INDEX('Summary sales'!$A$6:$CA$50,MATCH(B8,'Summary sales'!$A$6:$A$50,0),MATCH($EJ$3,'Summary sales'!$A$7:$CA$7,0))</f>
        <v>7411.6199999998789</v>
      </c>
      <c r="EL8" s="377">
        <f t="shared" si="178"/>
        <v>411.61999999987893</v>
      </c>
      <c r="EM8" s="523">
        <f t="shared" si="179"/>
        <v>1.0588028571428398</v>
      </c>
      <c r="EN8" s="377">
        <f>INDEX('SO September 2026 Rev.6'!$B$6:$BK$52,MATCH(B8,'SO September 2026 Rev.6'!$B$6:$B$52,0),MATCH($EN$3,'SO September 2026 Rev.6'!$B$5:$XK$5,0))</f>
        <v>5000</v>
      </c>
      <c r="EO8" s="377">
        <f>INDEX('Summary sales'!$A$6:$CA$50,MATCH($B8,'Summary sales'!$A$6:$A$50,0),MATCH($EN$3,'Summary sales'!$A$7:$CA$7,0))</f>
        <v>5206.1400000001304</v>
      </c>
      <c r="EP8" s="377">
        <f t="shared" si="180"/>
        <v>206.14000000013039</v>
      </c>
      <c r="EQ8" s="523">
        <f t="shared" si="181"/>
        <v>1.041228000000026</v>
      </c>
      <c r="ER8" s="377">
        <f>INDEX('SO September 2026 Rev.6'!$B$6:$BK$52,MATCH(B8,'SO September 2026 Rev.6'!$B$6:$B$52,0),MATCH($ER$3,'SO September 2026 Rev.6'!$B$5:$XK$5,0))</f>
        <v>17000</v>
      </c>
      <c r="ES8" s="377">
        <f>INDEX('Summary sales'!$A$6:$CA$50,MATCH($B8,'Summary sales'!$A$6:$A$50,0),MATCH($ER$3,'Summary sales'!$A$7:$CA$7,0))</f>
        <v>12951.13000000082</v>
      </c>
      <c r="ET8" s="377">
        <f t="shared" si="182"/>
        <v>-4048.8699999991804</v>
      </c>
      <c r="EU8" s="523">
        <f t="shared" si="183"/>
        <v>0.76183117647063647</v>
      </c>
      <c r="EV8" s="377">
        <f>INDEX('SO September 2026 Rev.6'!$B$6:$BK$52,MATCH($B8,'SO September 2026 Rev.6'!$B$6:$B$52,0),MATCH($EV$3,'SO September 2026 Rev.6'!$B$5:$XK$5,0))</f>
        <v>8000</v>
      </c>
      <c r="EW8" s="377">
        <f>INDEX('Summary sales'!$A$6:$CA$50,MATCH(B8,'Summary sales'!$A$6:$A$50,0),MATCH($EV$3,'Summary sales'!$A$7:$CA$7,0))</f>
        <v>3732.9599999999627</v>
      </c>
      <c r="EX8" s="377">
        <f t="shared" si="184"/>
        <v>-4267.0400000000373</v>
      </c>
      <c r="EY8" s="523">
        <f t="shared" si="185"/>
        <v>0.46661999999999532</v>
      </c>
      <c r="EZ8" s="377">
        <f>INDEX('SO September 2026 Rev.6'!$B$6:$BK$52,MATCH(B8,'SO September 2026 Rev.6'!$B$6:$B$52,0),MATCH($EZ$3,'SO September 2026 Rev.6'!$B$5:$XK$5,0))</f>
        <v>3500</v>
      </c>
      <c r="FA8" s="377">
        <f>INDEX('Summary sales'!$A$6:$CA$50,MATCH(B8,'Summary sales'!$A$6:$A$50,0),MATCH($EZ$3,'Summary sales'!$A$7:$CA$7,0))</f>
        <v>3420.0999999996275</v>
      </c>
      <c r="FB8" s="377">
        <f t="shared" si="186"/>
        <v>-79.900000000372529</v>
      </c>
      <c r="FC8" s="523">
        <f t="shared" si="187"/>
        <v>0.97717142857132211</v>
      </c>
      <c r="FD8" s="377">
        <f>INDEX('SO September 2026 Rev.6'!$B$6:$BK$52,MATCH(B8,'SO September 2026 Rev.6'!$B$6:$B$52,0),MATCH($FD$3,'SO September 2026 Rev.6'!$B$5:$XK$5,0))</f>
        <v>1000</v>
      </c>
      <c r="FE8" s="377">
        <f>INDEX('Summary sales'!$A$6:$CA$50,MATCH(B8,'Summary sales'!$A$6:$A$50,0),MATCH($FD$3,'Summary sales'!$A$7:$CA$7,0))</f>
        <v>431.36999999999989</v>
      </c>
      <c r="FF8" s="377">
        <f t="shared" si="188"/>
        <v>-568.63000000000011</v>
      </c>
      <c r="FG8" s="523">
        <f t="shared" si="82"/>
        <v>0.97717142857132211</v>
      </c>
      <c r="FH8" s="377">
        <f>INDEX('SO September 2026 Rev.6'!$B$6:$BK$52,MATCH(B8,'SO September 2026 Rev.6'!$B$6:$B$52,0),MATCH($FH$3,'SO September 2026 Rev.6'!$B$5:$XK$5,0))</f>
        <v>0</v>
      </c>
      <c r="FI8" s="377">
        <f>INDEX('Summary sales'!$A$6:$CA$50,MATCH(B8,'Summary sales'!$A$6:$A$50,0),MATCH($FH$3,'Summary sales'!$A$7:$CA$7,0))</f>
        <v>0</v>
      </c>
      <c r="FJ8" s="377">
        <f t="shared" si="83"/>
        <v>0</v>
      </c>
      <c r="FK8" s="523">
        <f t="shared" si="189"/>
        <v>0.43136999999999986</v>
      </c>
      <c r="FL8" s="377">
        <f>INDEX('SO September 2026 Rev.6'!$B$6:$BK$52,MATCH(B8,'SO September 2026 Rev.6'!$B$6:$B$52,0),MATCH($FL$3,'SO September 2026 Rev.6'!$B$5:$XK$5,0))</f>
        <v>700</v>
      </c>
      <c r="FM8" s="377">
        <f>INDEX('Summary sales'!$A$6:$CA$50,MATCH(B8,'Summary sales'!$A$6:$A$50,0),MATCH($FL$3,'Summary sales'!$A$7:$CA$7,0))</f>
        <v>214.29999999993015</v>
      </c>
      <c r="FN8" s="377">
        <f t="shared" si="190"/>
        <v>-485.70000000006985</v>
      </c>
      <c r="FO8" s="523">
        <f t="shared" si="191"/>
        <v>0.30614285714275735</v>
      </c>
      <c r="FP8" s="377">
        <f>INDEX('SO September 2026 Rev.6'!$B$6:$BK$52,MATCH(B8,'SO September 2026 Rev.6'!$B$6:$B$52,0),MATCH($FP$3,'SO September 2026 Rev.6'!$B$5:$XK$5,0))</f>
        <v>6500</v>
      </c>
      <c r="FQ8" s="377">
        <f>INDEX('Summary sales'!$A$6:$CA$50,MATCH(B8,'Summary sales'!$A$6:$A$50,0),MATCH($FP$3,'Summary sales'!$A$7:$CA$7,0))</f>
        <v>5540.4899999999907</v>
      </c>
      <c r="FR8" s="377">
        <f t="shared" si="192"/>
        <v>-959.51000000000931</v>
      </c>
      <c r="FS8" s="523">
        <f t="shared" si="193"/>
        <v>0.85238307692307547</v>
      </c>
      <c r="FT8" s="377">
        <f>INDEX('SO September 2026 Rev.6'!$B$6:$BK$52,MATCH(B8,'SO September 2026 Rev.6'!$B$6:$B$52,0),MATCH($FT$3,'SO September 2026 Rev.6'!$B$5:$XK$5,0))</f>
        <v>0</v>
      </c>
      <c r="FU8" s="377">
        <f>INDEX('Summary sales'!$A$6:$CA$50,MATCH(B8,'Summary sales'!$A$6:$A$50,0),MATCH($FT$3,'Summary sales'!$A$7:$CA$7,0))</f>
        <v>0</v>
      </c>
      <c r="FV8" s="377">
        <f t="shared" si="194"/>
        <v>0</v>
      </c>
      <c r="FW8" s="523" t="e">
        <f t="shared" si="195"/>
        <v>#DIV/0!</v>
      </c>
      <c r="FX8" s="377">
        <f>INDEX('SO September 2026 Rev.6'!$B$6:$BK$52,MATCH(B8,'SO September 2026 Rev.6'!$B$6:$B$52,0),MATCH($FX$3,'SO September 2026 Rev.6'!$B$5:$XK$5,0))</f>
        <v>2000</v>
      </c>
      <c r="FY8" s="377">
        <f>INDEX('Summary sales'!$A$6:$CA$50,MATCH(B8,'Summary sales'!$A$6:$A$50,0),MATCH($FX$3,'Summary sales'!$A$7:$CA$7,0))</f>
        <v>3014.9799999999814</v>
      </c>
      <c r="FZ8" s="377">
        <f t="shared" si="196"/>
        <v>1014.9799999999814</v>
      </c>
      <c r="GA8" s="523">
        <f t="shared" si="197"/>
        <v>1.5074899999999907</v>
      </c>
      <c r="GB8" s="377">
        <f>INDEX('SO September 2026 Rev.6'!$B$6:$BK$52,MATCH(B8,'SO September 2026 Rev.6'!$B$6:$B$52,0),MATCH($GB$3,'SO September 2026 Rev.6'!$B$5:$XK$5,0))</f>
        <v>369.61070967741654</v>
      </c>
      <c r="GC8" s="377">
        <f>INDEX('Summary sales'!$A$6:$CA$50,MATCH(B8,'Summary sales'!$A$6:$A$50,0),MATCH($GB$3,'Summary sales'!$A$7:$CA$7,0))</f>
        <v>1958.4400000000605</v>
      </c>
      <c r="GD8" s="377">
        <f t="shared" si="198"/>
        <v>1588.8292903226441</v>
      </c>
      <c r="GE8" s="523">
        <f t="shared" si="199"/>
        <v>5.2986559878346577</v>
      </c>
      <c r="GF8" s="377">
        <f>INDEX('SO September 2026 Rev.6'!$B$6:$BK$52,MATCH($B8,'SO September 2026 Rev.6'!$B$6:$B$52,0),MATCH(GF$3,'SO September 2026 Rev.6'!$B$5:$XK$5,0))</f>
        <v>9000</v>
      </c>
      <c r="GG8" s="377">
        <f>INDEX('Summary sales'!$A$6:$CA$50,MATCH(B8,'Summary sales'!$A$6:$A$50,0),MATCH($GF$3,'Summary sales'!$A$7:$CA$7,0))</f>
        <v>7791.2070000000003</v>
      </c>
      <c r="GH8" s="377">
        <f t="shared" si="200"/>
        <v>-1208.7929999999997</v>
      </c>
      <c r="GI8" s="523">
        <f t="shared" si="201"/>
        <v>0.86568966666666669</v>
      </c>
      <c r="GJ8" s="377">
        <f>INDEX('SO September 2026 Rev.6'!$B$6:$BK$52,MATCH(B8,'SO September 2026 Rev.6'!$B$6:$B$52,0),MATCH($GJ$3,'SO September 2026 Rev.6'!$B$5:$XK$5,0))</f>
        <v>1121.900322580635</v>
      </c>
      <c r="GK8" s="377">
        <f>INDEX('Summary sales'!$A$6:$CA$50,MATCH($B8,'Summary sales'!$A$6:$A$50,0),MATCH($GJ$3,'Summary sales'!$A$7:$CA$7,0))</f>
        <v>967.50999999977648</v>
      </c>
      <c r="GL8" s="377">
        <f t="shared" si="202"/>
        <v>-154.39032258085854</v>
      </c>
      <c r="GM8" s="523">
        <f t="shared" si="203"/>
        <v>0.86238499136382774</v>
      </c>
      <c r="GN8" s="377">
        <f>INDEX('SO September 2026 Rev.6'!$B$6:$BK$52,MATCH(B8,'SO September 2026 Rev.6'!$B$6:$B$52,0),MATCH($GN$3,'SO September 2026 Rev.6'!$B$5:$XK$5,0))</f>
        <v>2499.7025806451697</v>
      </c>
      <c r="GO8" s="377">
        <f>INDEX('Summary sales'!$A$6:$CA$50,MATCH(B8,'Summary sales'!$A$6:$A$50,0),MATCH($GN$3,'Summary sales'!$A$7:$CA$7,0))</f>
        <v>2809.710000000021</v>
      </c>
      <c r="GP8" s="377">
        <f t="shared" si="204"/>
        <v>310.00741935485121</v>
      </c>
      <c r="GQ8" s="523">
        <f t="shared" si="205"/>
        <v>1.1240177218502685</v>
      </c>
      <c r="GR8" s="377">
        <f>INDEX('SO September 2026 Rev.6'!$B$6:$BK$52,MATCH(B8,'SO September 2026 Rev.6'!$B$6:$B$52,0),MATCH($GR$3,'SO September 2026 Rev.6'!$B$5:$XK$5,0))</f>
        <v>3587.0967741935483</v>
      </c>
      <c r="GS8" s="377">
        <f>INDEX('Summary sales'!$A$6:$CA$50,MATCH(B8,'Summary sales'!$A$6:$A$50,0),MATCH($GR$3,'Summary sales'!$A$7:$CA$7,0))</f>
        <v>2372.1900000000023</v>
      </c>
      <c r="GT8" s="377">
        <f t="shared" si="206"/>
        <v>-1214.906774193546</v>
      </c>
      <c r="GU8" s="523">
        <f t="shared" si="207"/>
        <v>0.6613119604316553</v>
      </c>
      <c r="GV8" s="377">
        <f>INDEX('SO September 2026 Rev.6'!$B$6:$BK$52,MATCH(B8,'SO September 2026 Rev.6'!$B$6:$B$52,0),MATCH($GV$3,'SO September 2026 Rev.6'!$B$5:$XK$5,0))</f>
        <v>2499.7025806451697</v>
      </c>
      <c r="GW8" s="377">
        <f>INDEX('Summary sales'!$A$6:$CA$50,MATCH(B8,'Summary sales'!$A$6:$A$50,0),MATCH($GV$3,'Summary sales'!$A$7:$CA$7,0))</f>
        <v>2996.3599999998696</v>
      </c>
      <c r="GX8" s="377">
        <f t="shared" si="208"/>
        <v>496.65741935469987</v>
      </c>
      <c r="GY8" s="523">
        <f t="shared" si="209"/>
        <v>1.1986866050386336</v>
      </c>
      <c r="GZ8" s="377">
        <f>INDEX('SO September 2026 Rev.6'!$B$6:$BK$52,MATCH(B8,'SO September 2026 Rev.6'!$B$6:$B$52,0),MATCH($GZ$3,'SO September 2026 Rev.6'!$B$5:$XK$5,0))</f>
        <v>0</v>
      </c>
      <c r="HA8" s="377">
        <f>INDEX('Summary sales'!$A$6:$CA$50,MATCH(B8,'Summary sales'!$A$6:$A$50,0),MATCH($GZ$3,'Summary sales'!$A$7:$CA$7,0))</f>
        <v>0</v>
      </c>
      <c r="HB8" s="377">
        <f t="shared" si="210"/>
        <v>0</v>
      </c>
      <c r="HC8" s="524" t="e">
        <f t="shared" si="211"/>
        <v>#DIV/0!</v>
      </c>
    </row>
    <row r="9" spans="1:226" ht="15" customHeight="1">
      <c r="A9" s="907"/>
      <c r="B9" s="454">
        <f t="shared" si="107"/>
        <v>46270</v>
      </c>
      <c r="C9" s="454" t="str">
        <f t="shared" si="111"/>
        <v>Sat</v>
      </c>
      <c r="D9" s="379">
        <f t="shared" si="1"/>
        <v>188572.60296774193</v>
      </c>
      <c r="E9" s="379">
        <f t="shared" ca="1" si="2"/>
        <v>160973.76499999914</v>
      </c>
      <c r="F9" s="379">
        <f t="shared" ca="1" si="112"/>
        <v>-27598.837967742787</v>
      </c>
      <c r="G9" s="801">
        <f t="shared" ca="1" si="113"/>
        <v>0.85364343741670701</v>
      </c>
      <c r="H9" s="379">
        <f>INDEX('SO September 2026 Rev.6'!$B$6:$BK$52,MATCH($B9,'SO September 2026 Rev.6'!$B$6:$B$52,0),MATCH($H$3,'SO September 2026 Rev.6'!$B$5:$XK$5,0))</f>
        <v>700</v>
      </c>
      <c r="I9" s="379">
        <f>INDEX('Summary sales'!$A$6:$CA$50,MATCH($B9,'Summary sales'!$A$6:$A$50,0),MATCH($H$3,'Summary sales'!$A$7:$CA$7,0))</f>
        <v>814.68999999994412</v>
      </c>
      <c r="J9" s="379">
        <f t="shared" si="114"/>
        <v>114.68999999994412</v>
      </c>
      <c r="K9" s="801">
        <f t="shared" si="115"/>
        <v>1.1638428571427772</v>
      </c>
      <c r="L9" s="379">
        <f>INDEX('SO September 2026 Rev.6'!$B$6:$BK$52,MATCH($B9,'SO September 2026 Rev.6'!$B$6:$B$52,0),MATCH($L$3,'SO September 2026 Rev.6'!$B$5:$XK$5,0))</f>
        <v>1000</v>
      </c>
      <c r="M9" s="379">
        <f>INDEX('Summary sales'!$A$6:$CA$50,MATCH($B9,'Summary sales'!$A$6:$A$50,0),MATCH($L$3,'Summary sales'!$A$7:$CA$7,0))</f>
        <v>839.8699999996461</v>
      </c>
      <c r="N9" s="379">
        <f t="shared" si="116"/>
        <v>-160.1300000003539</v>
      </c>
      <c r="O9" s="801">
        <f t="shared" si="117"/>
        <v>0.83986999999964607</v>
      </c>
      <c r="P9" s="379">
        <f>INDEX('SO September 2026 Rev.6'!$B$6:$BK$52,MATCH($B9,'SO September 2026 Rev.6'!$B$6:$B$52,0),MATCH($P$3,'SO September 2026 Rev.6'!$B$5:$XK$5,0))</f>
        <v>3300</v>
      </c>
      <c r="Q9" s="379">
        <f>INDEX('Summary sales'!$A$6:$CA$50,MATCH($B9,'Summary sales'!$A$6:$A$50,0),MATCH($P$3,'Summary sales'!$A$7:$CA$7,0))</f>
        <v>913.1999999997206</v>
      </c>
      <c r="R9" s="379">
        <f t="shared" si="118"/>
        <v>-2386.8000000002794</v>
      </c>
      <c r="S9" s="801">
        <f t="shared" si="119"/>
        <v>0.27672727272718806</v>
      </c>
      <c r="T9" s="379">
        <f>INDEX('SO September 2026 Rev.6'!$B$6:$BK$52,MATCH(B9,'SO September 2026 Rev.6'!$B$6:$B$52,0),MATCH($T$3,'SO September 2026 Rev.6'!$B$5:$XK$5,0))</f>
        <v>500</v>
      </c>
      <c r="U9" s="379">
        <f>INDEX('Summary sales'!$A$6:$CA$50,MATCH($B9,'Summary sales'!$A$6:$A$50,0),MATCH($T$3,'Summary sales'!$A$7:$CA$7,0))</f>
        <v>796.27000000001863</v>
      </c>
      <c r="V9" s="379">
        <f t="shared" si="120"/>
        <v>296.27000000001863</v>
      </c>
      <c r="W9" s="801">
        <f t="shared" si="121"/>
        <v>1.5925400000000371</v>
      </c>
      <c r="X9" s="379">
        <f>INDEX('SO September 2026 Rev.6'!$B$6:$BK$52,MATCH(B9,'SO September 2026 Rev.6'!$B$6:$B$52,0),MATCH($X$3,'SO September 2026 Rev.6'!$B$5:$XK$5,0))</f>
        <v>150</v>
      </c>
      <c r="Y9" s="379">
        <f>INDEX('Summary sales'!$A$6:$CA$50,MATCH($B9,'Summary sales'!$A$6:$A$50,0),MATCH($X$3,'Summary sales'!$A$7:$CA$7,0))</f>
        <v>0</v>
      </c>
      <c r="Z9" s="379">
        <f t="shared" si="122"/>
        <v>-150</v>
      </c>
      <c r="AA9" s="801">
        <f t="shared" si="123"/>
        <v>0</v>
      </c>
      <c r="AB9" s="379">
        <f>INDEX('SO September 2026 Rev.6'!$B$6:$BK$52,MATCH(B9,'SO September 2026 Rev.6'!$B$6:$B$52,0),MATCH($AB$3,'SO September 2026 Rev.6'!$B$5:$XK$5,0))</f>
        <v>603.76322580644887</v>
      </c>
      <c r="AC9" s="379">
        <f>INDEX('Summary sales'!$A$6:$CA$50,MATCH($B9,'Summary sales'!$A$6:$A$50,0),MATCH($AB$3,'Summary sales'!$A$7:$CA$7,0))</f>
        <v>549.31999999994878</v>
      </c>
      <c r="AD9" s="379">
        <f t="shared" si="124"/>
        <v>-54.443225806500095</v>
      </c>
      <c r="AE9" s="801">
        <f t="shared" si="125"/>
        <v>0.90982686013415259</v>
      </c>
      <c r="AF9" s="379">
        <f>INDEX('SO September 2026 Rev.6'!$B$6:$BK$52,MATCH(B9,'SO September 2026 Rev.6'!$B$6:$B$52,0),MATCH($AF$3,'SO September 2026 Rev.6'!$B$5:$XK$5,0))</f>
        <v>673.27548387096704</v>
      </c>
      <c r="AG9" s="379">
        <f>INDEX('Summary sales'!$A$6:$CA$50,MATCH($B9,'Summary sales'!$A$6:$A$50,0),MATCH($AF$3,'Summary sales'!$A$7:$CA$7,0))</f>
        <v>490.70000000006985</v>
      </c>
      <c r="AH9" s="379">
        <f t="shared" si="126"/>
        <v>-182.57548387089719</v>
      </c>
      <c r="AI9" s="801">
        <f t="shared" si="127"/>
        <v>0.72882499326844985</v>
      </c>
      <c r="AJ9" s="379">
        <f>INDEX('SO September 2026 Rev.6'!$B$6:$BK$52,MATCH(B9,'SO September 2026 Rev.6'!$B$6:$B$52,0),MATCH($AJ$3,'SO September 2026 Rev.6'!$B$5:$XK$5,0))</f>
        <v>4500</v>
      </c>
      <c r="AK9" s="379">
        <f>INDEX('Summary sales'!$A$6:$CA$50,MATCH($B9,'Summary sales'!$A$6:$A$50,0),MATCH($AJ$3,'Summary sales'!$A$7:$CA$7,0))</f>
        <v>248.43999999947846</v>
      </c>
      <c r="AL9" s="379">
        <f t="shared" si="128"/>
        <v>-4251.5600000005215</v>
      </c>
      <c r="AM9" s="801">
        <f t="shared" si="129"/>
        <v>5.520888888877299E-2</v>
      </c>
      <c r="AN9" s="379">
        <f>INDEX('SO September 2026 Rev.6'!$B$6:$BK$52,MATCH(B9,'SO September 2026 Rev.6'!$B$6:$B$52,0),MATCH($AN$3,'SO September 2026 Rev.6'!$B$5:$XK$5,0))</f>
        <v>2000</v>
      </c>
      <c r="AO9" s="379">
        <f ca="1">INDEX('Summary sales'!$A$6:$CA$50,MATCH($B9,'Summary sales'!$A$6:$A$50,0),MATCH($AN$3,'Summary sales'!$A$7:$CA$7,0))</f>
        <v>3569.75</v>
      </c>
      <c r="AP9" s="379">
        <f t="shared" ca="1" si="130"/>
        <v>1569.75</v>
      </c>
      <c r="AQ9" s="801">
        <f t="shared" ca="1" si="131"/>
        <v>1.784875</v>
      </c>
      <c r="AR9" s="379">
        <f>INDEX('SO September 2026 Rev.6'!$B$6:$BK$52,MATCH(B9,'SO September 2026 Rev.6'!$B$6:$B$52,0),MATCH($AR$3,'SO September 2026 Rev.6'!$B$5:$XK$5,0))</f>
        <v>1000</v>
      </c>
      <c r="AS9" s="379">
        <f>INDEX('Summary sales'!$A$6:$CA$50,MATCH($B9,'Summary sales'!$A$6:$A$50,0),MATCH($AR$3,'Summary sales'!$A$7:$CA$7,0))</f>
        <v>905.25</v>
      </c>
      <c r="AT9" s="379">
        <f t="shared" si="132"/>
        <v>-94.75</v>
      </c>
      <c r="AU9" s="801">
        <f t="shared" si="133"/>
        <v>0.90525</v>
      </c>
      <c r="AV9" s="379">
        <f>INDEX('SO September 2026 Rev.6'!$B$6:$BK$52,MATCH(B9,'SO September 2026 Rev.6'!$B$6:$B$52,0),MATCH($AV$3,'SO September 2026 Rev.6'!$B$5:$XK$5,0))</f>
        <v>500</v>
      </c>
      <c r="AW9" s="379">
        <f>INDEX('Summary sales'!$A$6:$CA$50,MATCH($B9,'Summary sales'!$A$6:$A$50,0),MATCH($AV$3,'Summary sales'!$A$7:$CA$7,0))</f>
        <v>869</v>
      </c>
      <c r="AX9" s="379">
        <f t="shared" si="134"/>
        <v>369</v>
      </c>
      <c r="AY9" s="801">
        <f t="shared" si="135"/>
        <v>1.738</v>
      </c>
      <c r="AZ9" s="379">
        <f>INDEX('SO September 2026 Rev.6'!$B$6:$BK$52,MATCH(B9,'SO September 2026 Rev.6'!$B$6:$B$52,0),MATCH($AZ$3,'SO September 2026 Rev.6'!$B$5:$XK$5,0))</f>
        <v>15600</v>
      </c>
      <c r="BA9" s="379">
        <f>INDEX('Summary sales'!$A$6:$CA$50,MATCH($B9,'Summary sales'!$A$6:$A$50,0),MATCH($AZ$3,'Summary sales'!$A$7:$CA$7,0))</f>
        <v>15856.700000000186</v>
      </c>
      <c r="BB9" s="379">
        <f t="shared" si="136"/>
        <v>256.70000000018626</v>
      </c>
      <c r="BC9" s="801">
        <f t="shared" si="137"/>
        <v>1.0164551282051402</v>
      </c>
      <c r="BD9" s="379">
        <f>INDEX('SO September 2026 Rev.6'!$B$6:$BK$52,MATCH(B9,'SO September 2026 Rev.6'!$B$6:$B$52,0),MATCH($BD$3,'SO September 2026 Rev.6'!$B$5:$XK$5,0))</f>
        <v>6000</v>
      </c>
      <c r="BE9" s="379">
        <f>INDEX('Summary sales'!$A$6:$CA$50,MATCH($B9,'Summary sales'!$A$6:$A$50,0),MATCH($BD$3,'Summary sales'!$A$7:$CA$7,0))</f>
        <v>6527.8799999998882</v>
      </c>
      <c r="BF9" s="379">
        <f t="shared" si="138"/>
        <v>527.87999999988824</v>
      </c>
      <c r="BG9" s="801">
        <f t="shared" si="139"/>
        <v>1.0879799999999813</v>
      </c>
      <c r="BH9" s="379">
        <f>INDEX('SO September 2026 Rev.6'!$B$6:$BK$52,MATCH(B9,'SO September 2026 Rev.6'!$B$6:$B$52,0),MATCH($BH$3,'SO September 2026 Rev.6'!$B$5:$XK$5,0))</f>
        <v>1000</v>
      </c>
      <c r="BI9" s="379">
        <f>INDEX('Summary sales'!$A$6:$CA$50,MATCH($B9,'Summary sales'!$A$6:$A$50,0),MATCH($BH$3,'Summary sales'!$A$7:$CA$7,0))</f>
        <v>766.55799999996088</v>
      </c>
      <c r="BJ9" s="379">
        <f t="shared" si="140"/>
        <v>-233.44200000003912</v>
      </c>
      <c r="BK9" s="801">
        <f t="shared" si="141"/>
        <v>0.76655799999996088</v>
      </c>
      <c r="BL9" s="379">
        <f>INDEX('SO September 2026 Rev.6'!$B$6:$BK$52,MATCH(B9,'SO September 2026 Rev.6'!$B$6:$B$52,0),MATCH($BL$3,'SO September 2026 Rev.6'!$B$5:$XK$5,0))</f>
        <v>5500</v>
      </c>
      <c r="BM9" s="379">
        <f ca="1">INDEX('Summary sales'!$A$6:$CA$50,MATCH($B9,'Summary sales'!$A$6:$A$50,0),MATCH($BL$3,'Summary sales'!$A$7:$CA$7,0))</f>
        <v>4920.16</v>
      </c>
      <c r="BN9" s="379">
        <f t="shared" ca="1" si="142"/>
        <v>-579.84000000000015</v>
      </c>
      <c r="BO9" s="801">
        <f t="shared" ca="1" si="143"/>
        <v>0.8945745454545454</v>
      </c>
      <c r="BP9" s="379">
        <f>INDEX('SO September 2026 Rev.6'!$B$6:$BK$52,MATCH(B9,'SO September 2026 Rev.6'!$B$6:$B$52,0),MATCH($BP$3,'SO September 2026 Rev.6'!$B$5:$XK$5,0))</f>
        <v>1000</v>
      </c>
      <c r="BQ9" s="379">
        <f>INDEX('Summary sales'!$A$6:$CA$50,MATCH($B9,'Summary sales'!$A$6:$A$50,0),MATCH($BP$3,'Summary sales'!$A$7:$CA$7,0))</f>
        <v>872.16999999992549</v>
      </c>
      <c r="BR9" s="379">
        <f t="shared" si="144"/>
        <v>-127.83000000007451</v>
      </c>
      <c r="BS9" s="801">
        <f t="shared" si="145"/>
        <v>0.8721699999999255</v>
      </c>
      <c r="BT9" s="379">
        <f>INDEX('SO September 2026 Rev.6'!$B$6:$BK$52,MATCH(B9,'SO September 2026 Rev.6'!$B$6:$B$52,0),MATCH($BT$3,'SO September 2026 Rev.6'!$B$5:$XK$5,0))</f>
        <v>89.451612903225808</v>
      </c>
      <c r="BU9" s="379">
        <f>INDEX('Summary sales'!$A$6:$CA$50,MATCH($B9,'Summary sales'!$A$6:$A$50,0),MATCH($BT$3,'Summary sales'!$A$7:$CA$7,0))</f>
        <v>86.327999999994063</v>
      </c>
      <c r="BV9" s="379">
        <f t="shared" si="146"/>
        <v>-3.123612903231745</v>
      </c>
      <c r="BW9" s="801">
        <f t="shared" si="147"/>
        <v>0.96508041831944313</v>
      </c>
      <c r="BX9" s="379">
        <v>3500</v>
      </c>
      <c r="BY9" s="379">
        <f>INDEX('Summary sales'!$A$6:$CA$50,MATCH($B9,'Summary sales'!$A$6:$A$50,0),MATCH($BX$3,'Summary sales'!$A$7:$CA$7,0))</f>
        <v>3781.1000000000931</v>
      </c>
      <c r="BZ9" s="379">
        <f t="shared" si="148"/>
        <v>281.10000000009313</v>
      </c>
      <c r="CA9" s="801">
        <f t="shared" si="149"/>
        <v>1.0803142857143124</v>
      </c>
      <c r="CB9" s="379">
        <f>INDEX('SO September 2026 Rev.6'!$B$6:$BK$52,MATCH(B9,'SO September 2026 Rev.6'!$B$6:$B$52,0),MATCH($CB$3,'SO September 2026 Rev.6'!$B$5:$XK$5,0))</f>
        <v>1300</v>
      </c>
      <c r="CC9" s="379">
        <f>INDEX('Summary sales'!$A$6:$CA$50,MATCH($B9,'Summary sales'!$A$6:$A$50,0),MATCH($CB$3,'Summary sales'!$A$7:$CA$7,0))</f>
        <v>1809.3499999999767</v>
      </c>
      <c r="CD9" s="379">
        <f t="shared" si="150"/>
        <v>509.34999999997672</v>
      </c>
      <c r="CE9" s="801">
        <f t="shared" si="151"/>
        <v>1.3918076923076743</v>
      </c>
      <c r="CF9" s="379">
        <f>INDEX('SO September 2026 Rev.6'!$B$6:$BK$52,MATCH(B9,'SO September 2026 Rev.6'!$B$6:$B$52,0),MATCH($CF$3,'SO September 2026 Rev.6'!$B$5:$XK$5,0))</f>
        <v>0</v>
      </c>
      <c r="CG9" s="379">
        <f>INDEX('Summary sales'!$A$6:$CA$50,MATCH($B9,'Summary sales'!$A$6:$A$50,0),MATCH($CF$3,'Summary sales'!$A$7:$CA$7,0))</f>
        <v>3593.9000000003725</v>
      </c>
      <c r="CH9" s="379">
        <f t="shared" si="152"/>
        <v>3593.9000000003725</v>
      </c>
      <c r="CI9" s="801" t="e">
        <f t="shared" si="153"/>
        <v>#DIV/0!</v>
      </c>
      <c r="CJ9" s="379">
        <f>INDEX('SO September 2026 Rev.6'!$B$6:$BK$52,MATCH($B9,'SO September 2026 Rev.6'!$B$6:$B$52,0),MATCH($CJ$3,'SO September 2026 Rev.6'!$B$5:$XK$5,0))</f>
        <v>6000</v>
      </c>
      <c r="CK9" s="379">
        <f>INDEX('Summary sales'!$A$6:$CA$50,MATCH($B9,'Summary sales'!$A$6:$A$50,0),MATCH($CJ$3,'Summary sales'!$A$7:$CA$7,0))</f>
        <v>4175.0700000000652</v>
      </c>
      <c r="CL9" s="379">
        <f t="shared" si="154"/>
        <v>-1824.9299999999348</v>
      </c>
      <c r="CM9" s="801">
        <f t="shared" si="155"/>
        <v>0.69584500000001082</v>
      </c>
      <c r="CN9" s="379">
        <f>INDEX('SO September 2026 Rev.6'!$B$6:$BK$52,MATCH($B9,'SO September 2026 Rev.6'!$B$6:$B$52,0),MATCH(CN$3,'SO September 2026 Rev.6'!$B$5:$XK$5,0))</f>
        <v>12000</v>
      </c>
      <c r="CO9" s="379">
        <f>INDEX('Summary sales'!$A$6:$CA$50,MATCH($B9,'Summary sales'!$A$6:$A$50,0),MATCH($CN$3,'Summary sales'!$A$7:$CA$7,0))</f>
        <v>9449</v>
      </c>
      <c r="CP9" s="379">
        <f t="shared" si="156"/>
        <v>-2551</v>
      </c>
      <c r="CQ9" s="801">
        <f t="shared" si="157"/>
        <v>0.78741666666666665</v>
      </c>
      <c r="CR9" s="379">
        <f>INDEX('SO September 2026 Rev.6'!$B$6:$BK$52,MATCH($B9,'SO September 2026 Rev.6'!$B$6:$B$52,0),MATCH(CR$3,'SO September 2026 Rev.6'!$B$5:$XK$5,0))</f>
        <v>0</v>
      </c>
      <c r="CS9" s="379">
        <f>INDEX('Summary sales'!$A$6:$CA$50,MATCH($B9,'Summary sales'!$A$6:$A$50,0),MATCH($CR$3,'Summary sales'!$A$7:$CA$7,0))</f>
        <v>688.94999999999982</v>
      </c>
      <c r="CT9" s="377">
        <f t="shared" si="108"/>
        <v>688.94999999999982</v>
      </c>
      <c r="CU9" s="801" t="e">
        <f t="shared" si="50"/>
        <v>#DIV/0!</v>
      </c>
      <c r="CV9" s="379">
        <f>INDEX('SO September 2026 Rev.6'!$B$6:$BK$52,MATCH(B9,'SO September 2026 Rev.6'!$B$6:$B$52,0),MATCH($CV$3,'SO September 2026 Rev.6'!$B$5:$XK$5,0))</f>
        <v>16000</v>
      </c>
      <c r="CW9" s="379">
        <f>INDEX('Summary sales'!$A$6:$CA$50,MATCH($B9,'Summary sales'!$A$6:$A$50,0),MATCH($CV$3,'Summary sales'!$A$7:$CA$7,0))</f>
        <v>10601.76099999994</v>
      </c>
      <c r="CX9" s="379">
        <f t="shared" si="158"/>
        <v>-5398.2390000000596</v>
      </c>
      <c r="CY9" s="801">
        <f t="shared" si="159"/>
        <v>0.66261006249999632</v>
      </c>
      <c r="CZ9" s="379">
        <f>INDEX('SO September 2026 Rev.6'!$B$6:$BK$52,MATCH(B9,'SO September 2026 Rev.6'!$B$6:$B$52,0),MATCH($CZ$3,'SO September 2026 Rev.6'!$B$5:$XK$5,0))</f>
        <v>2000</v>
      </c>
      <c r="DA9" s="379">
        <f>INDEX('Summary sales'!$A$6:$CA$50,MATCH($B9,'Summary sales'!$A$6:$A$50,0),MATCH($CZ$3,'Summary sales'!$A$7:$CA$7,0))</f>
        <v>1903.640000000596</v>
      </c>
      <c r="DB9" s="379">
        <f t="shared" si="160"/>
        <v>-96.359999999403954</v>
      </c>
      <c r="DC9" s="801">
        <f t="shared" si="161"/>
        <v>0.95182000000029798</v>
      </c>
      <c r="DD9" s="379">
        <f>INDEX('SO September 2026 Rev.6'!$B$6:$BK$52,MATCH($B9,'SO September 2026 Rev.6'!$B$6:$B$52,0),MATCH(DD$3,'SO September 2026 Rev.6'!$B$5:$XK$5,0))</f>
        <v>800</v>
      </c>
      <c r="DE9" s="379">
        <f>INDEX('Summary sales'!$A$6:$CA$50,MATCH($B9,'Summary sales'!$A$6:$A$50,0),MATCH($DD$3,'Summary sales'!$A$7:$CA$7,0))</f>
        <v>968.94999999995343</v>
      </c>
      <c r="DF9" s="379">
        <f t="shared" si="162"/>
        <v>168.94999999995343</v>
      </c>
      <c r="DG9" s="801">
        <f t="shared" si="163"/>
        <v>1.2111874999999417</v>
      </c>
      <c r="DH9" s="379">
        <f>INDEX('SO September 2026 Rev.6'!$B$6:$BK$52,MATCH($B9,'SO September 2026 Rev.6'!$B$6:$B$52,0),MATCH(DH$3,'SO September 2026 Rev.6'!$B$5:$XK$5,0))</f>
        <v>7200</v>
      </c>
      <c r="DI9" s="379">
        <f>INDEX('Summary sales'!$A$6:$CA$50,MATCH($B9,'Summary sales'!$A$6:$A$50,0),MATCH($DH$3,'Summary sales'!$A$7:$CA$7,0))</f>
        <v>5069.859999999404</v>
      </c>
      <c r="DJ9" s="379">
        <f t="shared" si="164"/>
        <v>-2130.140000000596</v>
      </c>
      <c r="DK9" s="801">
        <f t="shared" si="165"/>
        <v>0.70414722222213944</v>
      </c>
      <c r="DL9" s="379">
        <f>INDEX('SO September 2026 Rev.6'!$B$6:$BK$52,MATCH(B9,'SO September 2026 Rev.6'!$B$6:$B$52,0),MATCH($DL$3,'SO September 2026 Rev.6'!$B$5:$XK$5,0))</f>
        <v>0</v>
      </c>
      <c r="DM9" s="379">
        <f>INDEX('Summary sales'!$A$6:$CA$50,MATCH($B9,'Summary sales'!$A$6:$A$50,0),MATCH($DL$3,'Summary sales'!$A$7:$CA$7,0))</f>
        <v>0</v>
      </c>
      <c r="DN9" s="379">
        <f t="shared" si="166"/>
        <v>0</v>
      </c>
      <c r="DO9" s="801" t="e">
        <f t="shared" si="167"/>
        <v>#DIV/0!</v>
      </c>
      <c r="DP9" s="379">
        <f>INDEX('SO September 2026 Rev.6'!$B$6:$BK$52,MATCH(B9,'SO September 2026 Rev.6'!$B$6:$B$52,0),MATCH($DP$3,'SO September 2026 Rev.6'!$B$5:$XK$5,0))</f>
        <v>2000</v>
      </c>
      <c r="DQ9" s="379">
        <f>INDEX('Summary sales'!$A$6:$CA$50,MATCH($B9,'Summary sales'!$A$6:$A$50,0),MATCH($DP$3,'Summary sales'!$A$7:$CA$7,0))</f>
        <v>2025.6799999999348</v>
      </c>
      <c r="DR9" s="379">
        <f t="shared" si="168"/>
        <v>25.679999999934807</v>
      </c>
      <c r="DS9" s="801">
        <f t="shared" si="169"/>
        <v>1.0128399999999673</v>
      </c>
      <c r="DT9" s="379">
        <f>INDEX('SO September 2026 Rev.6'!$B$6:$BK$52,MATCH(B9,'SO September 2026 Rev.6'!$B$6:$B$52,0),MATCH($DT$3,'SO September 2026 Rev.6'!$B$5:$XK$5,0))</f>
        <v>1000</v>
      </c>
      <c r="DU9" s="379">
        <f>INDEX('Summary sales'!$A$6:$CA$50,MATCH($B9,'Summary sales'!$A$6:$A$50,0),MATCH($DT$3,'Summary sales'!$A$7:$CA$7,0))</f>
        <v>0</v>
      </c>
      <c r="DV9" s="379">
        <f t="shared" si="170"/>
        <v>-1000</v>
      </c>
      <c r="DW9" s="801">
        <f t="shared" si="171"/>
        <v>0</v>
      </c>
      <c r="DX9" s="379">
        <f>INDEX('SO September 2026 Rev.6'!$B$6:$BK$52,MATCH(B9,'SO September 2026 Rev.6'!$B$6:$B$52,0),MATCH($DX$3,'SO September 2026 Rev.6'!$B$5:$XK$5,0))</f>
        <v>10000</v>
      </c>
      <c r="DY9" s="379">
        <f>INDEX('Summary sales'!$A$6:$CA$50,MATCH($B9,'Summary sales'!$A$6:$A$50,0),MATCH($DX$3,'Summary sales'!$A$7:$CA$7,0))</f>
        <v>10367.099999999627</v>
      </c>
      <c r="DZ9" s="379">
        <f t="shared" si="172"/>
        <v>367.09999999962747</v>
      </c>
      <c r="EA9" s="801">
        <f t="shared" si="173"/>
        <v>1.0367099999999627</v>
      </c>
      <c r="EB9" s="379">
        <f>INDEX('SO September 2026 Rev.6'!$B$6:$BK$52,MATCH(B9,'SO September 2026 Rev.6'!$B$6:$B$52,0),MATCH($EB$3,'SO September 2026 Rev.6'!$B$5:$XK$5,0))</f>
        <v>2000</v>
      </c>
      <c r="EC9" s="379">
        <f>INDEX('Summary sales'!$A$6:$CA$50,MATCH($B9,'Summary sales'!$A$6:$A$50,0),MATCH($EB$3,'Summary sales'!$A$7:$CA$7,0))</f>
        <v>2380.4000000001397</v>
      </c>
      <c r="ED9" s="379">
        <f t="shared" si="174"/>
        <v>380.4000000001397</v>
      </c>
      <c r="EE9" s="801">
        <f t="shared" si="175"/>
        <v>1.1902000000000699</v>
      </c>
      <c r="EF9" s="379">
        <f>INDEX('SO September 2026 Rev.6'!$B$6:$BK$52,MATCH($B9,'SO September 2026 Rev.6'!$B$6:$B$52,0),MATCH(EF$3,'SO September 2026 Rev.6'!$B$5:$XK$5,0))</f>
        <v>5500</v>
      </c>
      <c r="EG9" s="379">
        <f>INDEX('Summary sales'!$A$6:$CA$50,MATCH($B9,'Summary sales'!$A$6:$A$50,0),MATCH($EF$3,'Summary sales'!$A$7:$CA$7,0))</f>
        <v>0</v>
      </c>
      <c r="EH9" s="379">
        <f t="shared" si="176"/>
        <v>-5500</v>
      </c>
      <c r="EI9" s="801">
        <f t="shared" si="177"/>
        <v>0</v>
      </c>
      <c r="EJ9" s="379">
        <f>INDEX('SO September 2026 Rev.6'!$B$6:$BK$52,MATCH(B9,'SO September 2026 Rev.6'!$B$6:$B$52,0),MATCH($EJ$3,'SO September 2026 Rev.6'!$B$5:$XK$5,0))</f>
        <v>3500</v>
      </c>
      <c r="EK9" s="379">
        <f>INDEX('Summary sales'!$A$6:$CA$50,MATCH(B9,'Summary sales'!$A$6:$A$50,0),MATCH($EJ$3,'Summary sales'!$A$7:$CA$7,0))</f>
        <v>5700.2900000000373</v>
      </c>
      <c r="EL9" s="379">
        <f t="shared" si="178"/>
        <v>2200.2900000000373</v>
      </c>
      <c r="EM9" s="801">
        <f t="shared" si="179"/>
        <v>1.6286542857142963</v>
      </c>
      <c r="EN9" s="379">
        <f>INDEX('SO September 2026 Rev.6'!$B$6:$BK$52,MATCH(B9,'SO September 2026 Rev.6'!$B$6:$B$52,0),MATCH($EN$3,'SO September 2026 Rev.6'!$B$5:$XK$5,0))</f>
        <v>5000</v>
      </c>
      <c r="EO9" s="379">
        <f>INDEX('Summary sales'!$A$6:$CA$50,MATCH($B9,'Summary sales'!$A$6:$A$50,0),MATCH($EN$3,'Summary sales'!$A$7:$CA$7,0))</f>
        <v>4965.9300000001676</v>
      </c>
      <c r="EP9" s="379">
        <f t="shared" si="180"/>
        <v>-34.069999999832362</v>
      </c>
      <c r="EQ9" s="801">
        <f t="shared" si="181"/>
        <v>0.99318600000003354</v>
      </c>
      <c r="ER9" s="379">
        <f>INDEX('SO September 2026 Rev.6'!$B$6:$BK$52,MATCH(B9,'SO September 2026 Rev.6'!$B$6:$B$52,0),MATCH($ER$3,'SO September 2026 Rev.6'!$B$5:$XK$5,0))</f>
        <v>27000</v>
      </c>
      <c r="ES9" s="379">
        <f>INDEX('Summary sales'!$A$6:$CA$50,MATCH($B9,'Summary sales'!$A$6:$A$50,0),MATCH($ER$3,'Summary sales'!$A$7:$CA$7,0))</f>
        <v>27139.070000000298</v>
      </c>
      <c r="ET9" s="379">
        <f t="shared" si="182"/>
        <v>139.07000000029802</v>
      </c>
      <c r="EU9" s="801">
        <f t="shared" si="183"/>
        <v>1.0051507407407518</v>
      </c>
      <c r="EV9" s="379">
        <f>INDEX('SO September 2026 Rev.6'!$B$6:$BK$52,MATCH($B9,'SO September 2026 Rev.6'!$B$6:$B$52,0),MATCH($EV$3,'SO September 2026 Rev.6'!$B$5:$XK$5,0))</f>
        <v>8000</v>
      </c>
      <c r="EW9" s="379">
        <f>INDEX('Summary sales'!$A$6:$CA$50,MATCH(B9,'Summary sales'!$A$6:$A$50,0),MATCH($EV$3,'Summary sales'!$A$7:$CA$7,0))</f>
        <v>4257.6299999998882</v>
      </c>
      <c r="EX9" s="379">
        <f t="shared" si="184"/>
        <v>-3742.3700000001118</v>
      </c>
      <c r="EY9" s="801">
        <f t="shared" si="185"/>
        <v>0.53220374999998599</v>
      </c>
      <c r="EZ9" s="379">
        <f>INDEX('SO September 2026 Rev.6'!$B$6:$BK$52,MATCH(B9,'SO September 2026 Rev.6'!$B$6:$B$52,0),MATCH($EZ$3,'SO September 2026 Rev.6'!$B$5:$XK$5,0))</f>
        <v>3500</v>
      </c>
      <c r="FA9" s="379">
        <f>INDEX('Summary sales'!$A$6:$CA$50,MATCH(B9,'Summary sales'!$A$6:$A$50,0),MATCH($EZ$3,'Summary sales'!$A$7:$CA$7,0))</f>
        <v>1492.0999999996275</v>
      </c>
      <c r="FB9" s="379">
        <f t="shared" si="186"/>
        <v>-2007.9000000003725</v>
      </c>
      <c r="FC9" s="801">
        <f t="shared" si="187"/>
        <v>0.42631428571417929</v>
      </c>
      <c r="FD9" s="379">
        <f>INDEX('SO September 2026 Rev.6'!$B$6:$BK$52,MATCH(B9,'SO September 2026 Rev.6'!$B$6:$B$52,0),MATCH($FD$3,'SO September 2026 Rev.6'!$B$5:$XK$5,0))</f>
        <v>1000</v>
      </c>
      <c r="FE9" s="379">
        <f>INDEX('Summary sales'!$A$6:$CA$50,MATCH(B9,'Summary sales'!$A$6:$A$50,0),MATCH($FD$3,'Summary sales'!$A$7:$CA$7,0))</f>
        <v>410.88000000000011</v>
      </c>
      <c r="FF9" s="379">
        <f t="shared" si="188"/>
        <v>-589.11999999999989</v>
      </c>
      <c r="FG9" s="801">
        <f t="shared" si="82"/>
        <v>0.42631428571417929</v>
      </c>
      <c r="FH9" s="379">
        <f>INDEX('SO September 2026 Rev.6'!$B$6:$BK$52,MATCH(B9,'SO September 2026 Rev.6'!$B$6:$B$52,0),MATCH($FH$3,'SO September 2026 Rev.6'!$B$5:$XK$5,0))</f>
        <v>0</v>
      </c>
      <c r="FI9" s="377">
        <f>INDEX('Summary sales'!$A$6:$CA$50,MATCH(B9,'Summary sales'!$A$6:$A$50,0),MATCH($FH$3,'Summary sales'!$A$7:$CA$7,0))</f>
        <v>0</v>
      </c>
      <c r="FJ9" s="379">
        <f t="shared" si="83"/>
        <v>0</v>
      </c>
      <c r="FK9" s="801">
        <f t="shared" si="189"/>
        <v>0.41088000000000013</v>
      </c>
      <c r="FL9" s="379">
        <f>INDEX('SO September 2026 Rev.6'!$B$6:$BK$52,MATCH(B9,'SO September 2026 Rev.6'!$B$6:$B$52,0),MATCH($FL$3,'SO September 2026 Rev.6'!$B$5:$XK$5,0))</f>
        <v>700</v>
      </c>
      <c r="FM9" s="379">
        <f>INDEX('Summary sales'!$A$6:$CA$50,MATCH(B9,'Summary sales'!$A$6:$A$50,0),MATCH($FL$3,'Summary sales'!$A$7:$CA$7,0))</f>
        <v>234.42000000004191</v>
      </c>
      <c r="FN9" s="379">
        <f t="shared" si="190"/>
        <v>-465.57999999995809</v>
      </c>
      <c r="FO9" s="801">
        <f t="shared" si="191"/>
        <v>0.33488571428577418</v>
      </c>
      <c r="FP9" s="379">
        <f>INDEX('SO September 2026 Rev.6'!$B$6:$BK$52,MATCH(B9,'SO September 2026 Rev.6'!$B$6:$B$52,0),MATCH($FP$3,'SO September 2026 Rev.6'!$B$5:$XK$5,0))</f>
        <v>6500</v>
      </c>
      <c r="FQ9" s="379">
        <f>INDEX('Summary sales'!$A$6:$CA$50,MATCH(B9,'Summary sales'!$A$6:$A$50,0),MATCH($FP$3,'Summary sales'!$A$7:$CA$7,0))</f>
        <v>5588.9899999999907</v>
      </c>
      <c r="FR9" s="379">
        <f t="shared" si="192"/>
        <v>-911.01000000000931</v>
      </c>
      <c r="FS9" s="801">
        <f t="shared" si="193"/>
        <v>0.85984461538461399</v>
      </c>
      <c r="FT9" s="379">
        <f>INDEX('SO September 2026 Rev.6'!$B$6:$BK$52,MATCH(B9,'SO September 2026 Rev.6'!$B$6:$B$52,0),MATCH($FT$3,'SO September 2026 Rev.6'!$B$5:$XK$5,0))</f>
        <v>0</v>
      </c>
      <c r="FU9" s="379">
        <f>INDEX('Summary sales'!$A$6:$CA$50,MATCH(B9,'Summary sales'!$A$6:$A$50,0),MATCH($FT$3,'Summary sales'!$A$7:$CA$7,0))</f>
        <v>0</v>
      </c>
      <c r="FV9" s="379">
        <f t="shared" si="194"/>
        <v>0</v>
      </c>
      <c r="FW9" s="801" t="e">
        <f t="shared" si="195"/>
        <v>#DIV/0!</v>
      </c>
      <c r="FX9" s="379">
        <f>INDEX('SO September 2026 Rev.6'!$B$6:$BK$52,MATCH(B9,'SO September 2026 Rev.6'!$B$6:$B$52,0),MATCH($FX$3,'SO September 2026 Rev.6'!$B$5:$XK$5,0))</f>
        <v>2000</v>
      </c>
      <c r="FY9" s="379">
        <f>INDEX('Summary sales'!$A$6:$CA$50,MATCH(B9,'Summary sales'!$A$6:$A$50,0),MATCH($FX$3,'Summary sales'!$A$7:$CA$7,0))</f>
        <v>0</v>
      </c>
      <c r="FZ9" s="379">
        <f t="shared" si="196"/>
        <v>-2000</v>
      </c>
      <c r="GA9" s="801">
        <f t="shared" si="197"/>
        <v>0</v>
      </c>
      <c r="GB9" s="379">
        <f>INDEX('SO September 2026 Rev.6'!$B$6:$BK$52,MATCH(B9,'SO September 2026 Rev.6'!$B$6:$B$52,0),MATCH($GB$3,'SO September 2026 Rev.6'!$B$5:$XK$5,0))</f>
        <v>369.61070967741654</v>
      </c>
      <c r="GC9" s="379">
        <f>INDEX('Summary sales'!$A$6:$CA$50,MATCH(B9,'Summary sales'!$A$6:$A$50,0),MATCH($GB$3,'Summary sales'!$A$7:$CA$7,0))</f>
        <v>771.52999999991152</v>
      </c>
      <c r="GD9" s="379">
        <f t="shared" si="198"/>
        <v>401.91929032249499</v>
      </c>
      <c r="GE9" s="801">
        <f t="shared" si="199"/>
        <v>2.0874124580244882</v>
      </c>
      <c r="GF9" s="379">
        <f>INDEX('SO September 2026 Rev.6'!$B$6:$BK$52,MATCH($B9,'SO September 2026 Rev.6'!$B$6:$B$52,0),MATCH(GF$3,'SO September 2026 Rev.6'!$B$5:$XK$5,0))</f>
        <v>9000</v>
      </c>
      <c r="GG9" s="379">
        <f>INDEX('Summary sales'!$A$6:$CA$50,MATCH(B9,'Summary sales'!$A$6:$A$50,0),MATCH($GF$3,'Summary sales'!$A$7:$CA$7,0))</f>
        <v>7886.558</v>
      </c>
      <c r="GH9" s="379">
        <f t="shared" si="200"/>
        <v>-1113.442</v>
      </c>
      <c r="GI9" s="801">
        <f t="shared" si="201"/>
        <v>0.87628422222222224</v>
      </c>
      <c r="GJ9" s="379">
        <f>INDEX('SO September 2026 Rev.6'!$B$6:$BK$52,MATCH(B9,'SO September 2026 Rev.6'!$B$6:$B$52,0),MATCH($GJ$3,'SO September 2026 Rev.6'!$B$5:$XK$5,0))</f>
        <v>0</v>
      </c>
      <c r="GK9" s="379">
        <f>INDEX('Summary sales'!$A$6:$CA$50,MATCH($B9,'Summary sales'!$A$6:$A$50,0),MATCH($GJ$3,'Summary sales'!$A$7:$CA$7,0))</f>
        <v>8.6400000001303852</v>
      </c>
      <c r="GL9" s="379">
        <f t="shared" si="202"/>
        <v>8.6400000001303852</v>
      </c>
      <c r="GM9" s="801" t="e">
        <f t="shared" si="203"/>
        <v>#DIV/0!</v>
      </c>
      <c r="GN9" s="379">
        <f>INDEX('SO September 2026 Rev.6'!$B$6:$BK$52,MATCH(B9,'SO September 2026 Rev.6'!$B$6:$B$52,0),MATCH($GN$3,'SO September 2026 Rev.6'!$B$5:$XK$5,0))</f>
        <v>2499.7025806451697</v>
      </c>
      <c r="GO9" s="379">
        <f>INDEX('Summary sales'!$A$6:$CA$50,MATCH(B9,'Summary sales'!$A$6:$A$50,0),MATCH($GN$3,'Summary sales'!$A$7:$CA$7,0))</f>
        <v>2176.3899999999849</v>
      </c>
      <c r="GP9" s="379">
        <f t="shared" si="204"/>
        <v>-323.31258064518488</v>
      </c>
      <c r="GQ9" s="801">
        <f t="shared" si="205"/>
        <v>0.87065958040426616</v>
      </c>
      <c r="GR9" s="379">
        <f>INDEX('SO September 2026 Rev.6'!$B$6:$BK$52,MATCH(B9,'SO September 2026 Rev.6'!$B$6:$B$52,0),MATCH($GR$3,'SO September 2026 Rev.6'!$B$5:$XK$5,0))</f>
        <v>3587.0967741935483</v>
      </c>
      <c r="GS9" s="379">
        <f>INDEX('Summary sales'!$A$6:$CA$50,MATCH(B9,'Summary sales'!$A$6:$A$50,0),MATCH($GR$3,'Summary sales'!$A$7:$CA$7,0))</f>
        <v>1363.3399999999965</v>
      </c>
      <c r="GT9" s="379">
        <f t="shared" si="206"/>
        <v>-2223.7567741935518</v>
      </c>
      <c r="GU9" s="801">
        <f t="shared" si="207"/>
        <v>0.38006780575539473</v>
      </c>
      <c r="GV9" s="379">
        <f>INDEX('SO September 2026 Rev.6'!$B$6:$BK$52,MATCH(B9,'SO September 2026 Rev.6'!$B$6:$B$52,0),MATCH($GV$3,'SO September 2026 Rev.6'!$B$5:$XK$5,0))</f>
        <v>2499.7025806451697</v>
      </c>
      <c r="GW9" s="379">
        <f>INDEX('Summary sales'!$A$6:$CA$50,MATCH(B9,'Summary sales'!$A$6:$A$50,0),MATCH($GV$3,'Summary sales'!$A$7:$CA$7,0))</f>
        <v>3136.9500000001863</v>
      </c>
      <c r="GX9" s="379">
        <f t="shared" si="208"/>
        <v>637.24741935501652</v>
      </c>
      <c r="GY9" s="801">
        <f t="shared" si="209"/>
        <v>1.2549292961047165</v>
      </c>
      <c r="GZ9" s="379">
        <f>INDEX('SO September 2026 Rev.6'!$B$6:$BK$52,MATCH(B9,'SO September 2026 Rev.6'!$B$6:$B$52,0),MATCH($GZ$3,'SO September 2026 Rev.6'!$B$5:$XK$5,0))</f>
        <v>0</v>
      </c>
      <c r="HA9" s="379">
        <f>INDEX('Summary sales'!$A$6:$CA$50,MATCH(B9,'Summary sales'!$A$6:$A$50,0),MATCH($GZ$3,'Summary sales'!$A$7:$CA$7,0))</f>
        <v>0</v>
      </c>
      <c r="HB9" s="379">
        <f t="shared" si="210"/>
        <v>0</v>
      </c>
      <c r="HC9" s="802" t="e">
        <f t="shared" si="211"/>
        <v>#DIV/0!</v>
      </c>
    </row>
    <row r="10" spans="1:226" ht="15" customHeight="1">
      <c r="A10" s="907"/>
      <c r="B10" s="454">
        <f t="shared" si="107"/>
        <v>46271</v>
      </c>
      <c r="C10" s="454" t="str">
        <f t="shared" si="111"/>
        <v>Sun</v>
      </c>
      <c r="D10" s="379">
        <f t="shared" si="1"/>
        <v>157581.52558064513</v>
      </c>
      <c r="E10" s="379">
        <f t="shared" ca="1" si="2"/>
        <v>147577.6219999968</v>
      </c>
      <c r="F10" s="379">
        <f t="shared" ca="1" si="112"/>
        <v>-10003.90358064833</v>
      </c>
      <c r="G10" s="801">
        <f t="shared" ca="1" si="113"/>
        <v>0.93651601262402639</v>
      </c>
      <c r="H10" s="379">
        <f>INDEX('SO September 2026 Rev.6'!$B$6:$BK$52,MATCH($B10,'SO September 2026 Rev.6'!$B$6:$B$52,0),MATCH($H$3,'SO September 2026 Rev.6'!$B$5:$XK$5,0))</f>
        <v>700</v>
      </c>
      <c r="I10" s="379">
        <f>INDEX('Summary sales'!$A$6:$CA$50,MATCH($B10,'Summary sales'!$A$6:$A$50,0),MATCH($H$3,'Summary sales'!$A$7:$CA$7,0))</f>
        <v>522.05000000004657</v>
      </c>
      <c r="J10" s="379">
        <f t="shared" si="114"/>
        <v>-177.94999999995343</v>
      </c>
      <c r="K10" s="801">
        <f t="shared" si="115"/>
        <v>0.74578571428578078</v>
      </c>
      <c r="L10" s="379">
        <f>INDEX('SO September 2026 Rev.6'!$B$6:$BK$52,MATCH($B10,'SO September 2026 Rev.6'!$B$6:$B$52,0),MATCH($L$3,'SO September 2026 Rev.6'!$B$5:$XK$5,0))</f>
        <v>1000</v>
      </c>
      <c r="M10" s="379">
        <f>INDEX('Summary sales'!$A$6:$CA$50,MATCH($B10,'Summary sales'!$A$6:$A$50,0),MATCH($L$3,'Summary sales'!$A$7:$CA$7,0))</f>
        <v>497.19000000040978</v>
      </c>
      <c r="N10" s="379">
        <f t="shared" si="116"/>
        <v>-502.80999999959022</v>
      </c>
      <c r="O10" s="801">
        <f t="shared" si="117"/>
        <v>0.4971900000004098</v>
      </c>
      <c r="P10" s="379">
        <f>INDEX('SO September 2026 Rev.6'!$B$6:$BK$52,MATCH($B10,'SO September 2026 Rev.6'!$B$6:$B$52,0),MATCH($P$3,'SO September 2026 Rev.6'!$B$5:$XK$5,0))</f>
        <v>999.51612903226578</v>
      </c>
      <c r="Q10" s="379">
        <f>INDEX('Summary sales'!$A$6:$CA$50,MATCH($B10,'Summary sales'!$A$6:$A$50,0),MATCH($P$3,'Summary sales'!$A$7:$CA$7,0))</f>
        <v>0</v>
      </c>
      <c r="R10" s="379">
        <f t="shared" si="118"/>
        <v>-999.51612903226578</v>
      </c>
      <c r="S10" s="801">
        <f t="shared" si="119"/>
        <v>0</v>
      </c>
      <c r="T10" s="379">
        <f>INDEX('SO September 2026 Rev.6'!$B$6:$BK$52,MATCH(B10,'SO September 2026 Rev.6'!$B$6:$B$52,0),MATCH($T$3,'SO September 2026 Rev.6'!$B$5:$XK$5,0))</f>
        <v>500</v>
      </c>
      <c r="U10" s="379">
        <f>INDEX('Summary sales'!$A$6:$CA$50,MATCH($B10,'Summary sales'!$A$6:$A$50,0),MATCH($T$3,'Summary sales'!$A$7:$CA$7,0))</f>
        <v>417.29999999993015</v>
      </c>
      <c r="V10" s="379">
        <f t="shared" si="120"/>
        <v>-82.700000000069849</v>
      </c>
      <c r="W10" s="801">
        <f t="shared" si="121"/>
        <v>0.83459999999986034</v>
      </c>
      <c r="X10" s="379">
        <f>INDEX('SO September 2026 Rev.6'!$B$6:$BK$52,MATCH(B10,'SO September 2026 Rev.6'!$B$6:$B$52,0),MATCH($X$3,'SO September 2026 Rev.6'!$B$5:$XK$5,0))</f>
        <v>0</v>
      </c>
      <c r="Y10" s="379">
        <f>INDEX('Summary sales'!$A$6:$CA$50,MATCH($B10,'Summary sales'!$A$6:$A$50,0),MATCH($X$3,'Summary sales'!$A$7:$CA$7,0))</f>
        <v>12.279999999998836</v>
      </c>
      <c r="Z10" s="379">
        <f t="shared" si="122"/>
        <v>12.279999999998836</v>
      </c>
      <c r="AA10" s="801" t="e">
        <f t="shared" si="123"/>
        <v>#DIV/0!</v>
      </c>
      <c r="AB10" s="379">
        <f>INDEX('SO September 2026 Rev.6'!$B$6:$BK$52,MATCH(B10,'SO September 2026 Rev.6'!$B$6:$B$52,0),MATCH($AB$3,'SO September 2026 Rev.6'!$B$5:$XK$5,0))</f>
        <v>603.76322580644887</v>
      </c>
      <c r="AC10" s="379">
        <f>INDEX('Summary sales'!$A$6:$CA$50,MATCH($B10,'Summary sales'!$A$6:$A$50,0),MATCH($AB$3,'Summary sales'!$A$7:$CA$7,0))</f>
        <v>506.21999999997206</v>
      </c>
      <c r="AD10" s="379">
        <f t="shared" si="124"/>
        <v>-97.543225806476812</v>
      </c>
      <c r="AE10" s="801">
        <f t="shared" si="125"/>
        <v>0.83844126035303335</v>
      </c>
      <c r="AF10" s="379">
        <f>INDEX('SO September 2026 Rev.6'!$B$6:$BK$52,MATCH(B10,'SO September 2026 Rev.6'!$B$6:$B$52,0),MATCH($AF$3,'SO September 2026 Rev.6'!$B$5:$XK$5,0))</f>
        <v>673.27548387096704</v>
      </c>
      <c r="AG10" s="379">
        <f>INDEX('Summary sales'!$A$6:$CA$50,MATCH($B10,'Summary sales'!$A$6:$A$50,0),MATCH($AF$3,'Summary sales'!$A$7:$CA$7,0))</f>
        <v>425.25</v>
      </c>
      <c r="AH10" s="379">
        <f t="shared" si="126"/>
        <v>-248.02548387096704</v>
      </c>
      <c r="AI10" s="801">
        <f t="shared" si="127"/>
        <v>0.631613671056377</v>
      </c>
      <c r="AJ10" s="379">
        <f>INDEX('SO September 2026 Rev.6'!$B$6:$BK$52,MATCH(B10,'SO September 2026 Rev.6'!$B$6:$B$52,0),MATCH($AJ$3,'SO September 2026 Rev.6'!$B$5:$XK$5,0))</f>
        <v>0</v>
      </c>
      <c r="AK10" s="379">
        <f>INDEX('Summary sales'!$A$6:$CA$50,MATCH($B10,'Summary sales'!$A$6:$A$50,0),MATCH($AJ$3,'Summary sales'!$A$7:$CA$7,0))</f>
        <v>0.16000000014901161</v>
      </c>
      <c r="AL10" s="379">
        <f t="shared" si="128"/>
        <v>0.16000000014901161</v>
      </c>
      <c r="AM10" s="801" t="e">
        <f t="shared" si="129"/>
        <v>#DIV/0!</v>
      </c>
      <c r="AN10" s="379">
        <f>INDEX('SO September 2026 Rev.6'!$B$6:$BK$52,MATCH(B10,'SO September 2026 Rev.6'!$B$6:$B$52,0),MATCH($AN$3,'SO September 2026 Rev.6'!$B$5:$XK$5,0))</f>
        <v>2000</v>
      </c>
      <c r="AO10" s="379">
        <f ca="1">INDEX('Summary sales'!$A$6:$CA$50,MATCH($B10,'Summary sales'!$A$6:$A$50,0),MATCH($AN$3,'Summary sales'!$A$7:$CA$7,0))</f>
        <v>2755.8300000000745</v>
      </c>
      <c r="AP10" s="379">
        <f t="shared" ca="1" si="130"/>
        <v>755.83000000007451</v>
      </c>
      <c r="AQ10" s="801">
        <f t="shared" ca="1" si="131"/>
        <v>1.3779150000000373</v>
      </c>
      <c r="AR10" s="379">
        <f>INDEX('SO September 2026 Rev.6'!$B$6:$BK$52,MATCH(B10,'SO September 2026 Rev.6'!$B$6:$B$52,0),MATCH($AR$3,'SO September 2026 Rev.6'!$B$5:$XK$5,0))</f>
        <v>300</v>
      </c>
      <c r="AS10" s="379">
        <f>INDEX('Summary sales'!$A$6:$CA$50,MATCH($B10,'Summary sales'!$A$6:$A$50,0),MATCH($AR$3,'Summary sales'!$A$7:$CA$7,0))</f>
        <v>80.580000000074506</v>
      </c>
      <c r="AT10" s="379">
        <f t="shared" si="132"/>
        <v>-219.41999999992549</v>
      </c>
      <c r="AU10" s="801">
        <f t="shared" si="133"/>
        <v>0.26860000000024836</v>
      </c>
      <c r="AV10" s="379">
        <f>INDEX('SO September 2026 Rev.6'!$B$6:$BK$52,MATCH(B10,'SO September 2026 Rev.6'!$B$6:$B$52,0),MATCH($AV$3,'SO September 2026 Rev.6'!$B$5:$XK$5,0))</f>
        <v>500</v>
      </c>
      <c r="AW10" s="379">
        <f>INDEX('Summary sales'!$A$6:$CA$50,MATCH($B10,'Summary sales'!$A$6:$A$50,0),MATCH($AV$3,'Summary sales'!$A$7:$CA$7,0))</f>
        <v>0</v>
      </c>
      <c r="AX10" s="379">
        <f t="shared" si="134"/>
        <v>-500</v>
      </c>
      <c r="AY10" s="801">
        <f t="shared" si="135"/>
        <v>0</v>
      </c>
      <c r="AZ10" s="379">
        <f>INDEX('SO September 2026 Rev.6'!$B$6:$BK$52,MATCH(B10,'SO September 2026 Rev.6'!$B$6:$B$52,0),MATCH($AZ$3,'SO September 2026 Rev.6'!$B$5:$XK$5,0))</f>
        <v>15600</v>
      </c>
      <c r="BA10" s="379">
        <f>INDEX('Summary sales'!$A$6:$CA$50,MATCH($B10,'Summary sales'!$A$6:$A$50,0),MATCH($AZ$3,'Summary sales'!$A$7:$CA$7,0))</f>
        <v>15565.069999999832</v>
      </c>
      <c r="BB10" s="379">
        <f t="shared" si="136"/>
        <v>-34.930000000167638</v>
      </c>
      <c r="BC10" s="801">
        <f t="shared" si="137"/>
        <v>0.9977608974358867</v>
      </c>
      <c r="BD10" s="379">
        <f>INDEX('SO September 2026 Rev.6'!$B$6:$BK$52,MATCH(B10,'SO September 2026 Rev.6'!$B$6:$B$52,0),MATCH($BD$3,'SO September 2026 Rev.6'!$B$5:$XK$5,0))</f>
        <v>5000</v>
      </c>
      <c r="BE10" s="379">
        <f>INDEX('Summary sales'!$A$6:$CA$50,MATCH($B10,'Summary sales'!$A$6:$A$50,0),MATCH($BD$3,'Summary sales'!$A$7:$CA$7,0))</f>
        <v>4426.7299999999814</v>
      </c>
      <c r="BF10" s="379">
        <f t="shared" si="138"/>
        <v>-573.27000000001863</v>
      </c>
      <c r="BG10" s="801">
        <f t="shared" si="139"/>
        <v>0.8853459999999963</v>
      </c>
      <c r="BH10" s="379">
        <f>INDEX('SO September 2026 Rev.6'!$B$6:$BK$52,MATCH(B10,'SO September 2026 Rev.6'!$B$6:$B$52,0),MATCH($BH$3,'SO September 2026 Rev.6'!$B$5:$XK$5,0))</f>
        <v>0</v>
      </c>
      <c r="BI10" s="379">
        <f>INDEX('Summary sales'!$A$6:$CA$50,MATCH($B10,'Summary sales'!$A$6:$A$50,0),MATCH($BH$3,'Summary sales'!$A$7:$CA$7,0))</f>
        <v>0</v>
      </c>
      <c r="BJ10" s="379">
        <f t="shared" si="140"/>
        <v>0</v>
      </c>
      <c r="BK10" s="801" t="e">
        <f t="shared" si="141"/>
        <v>#DIV/0!</v>
      </c>
      <c r="BL10" s="379">
        <f>INDEX('SO September 2026 Rev.6'!$B$6:$BK$52,MATCH(B10,'SO September 2026 Rev.6'!$B$6:$B$52,0),MATCH($BL$3,'SO September 2026 Rev.6'!$B$5:$XK$5,0))</f>
        <v>2500</v>
      </c>
      <c r="BM10" s="379">
        <f ca="1">INDEX('Summary sales'!$A$6:$CA$50,MATCH($B10,'Summary sales'!$A$6:$A$50,0),MATCH($BL$3,'Summary sales'!$A$7:$CA$7,0))</f>
        <v>0</v>
      </c>
      <c r="BN10" s="379">
        <f t="shared" ca="1" si="142"/>
        <v>-2500</v>
      </c>
      <c r="BO10" s="801">
        <f t="shared" ca="1" si="143"/>
        <v>0</v>
      </c>
      <c r="BP10" s="379">
        <f>INDEX('SO September 2026 Rev.6'!$B$6:$BK$52,MATCH(B10,'SO September 2026 Rev.6'!$B$6:$B$52,0),MATCH($BP$3,'SO September 2026 Rev.6'!$B$5:$XK$5,0))</f>
        <v>1000</v>
      </c>
      <c r="BQ10" s="379">
        <f>INDEX('Summary sales'!$A$6:$CA$50,MATCH($B10,'Summary sales'!$A$6:$A$50,0),MATCH($BP$3,'Summary sales'!$A$7:$CA$7,0))</f>
        <v>0</v>
      </c>
      <c r="BR10" s="379">
        <f t="shared" si="144"/>
        <v>-1000</v>
      </c>
      <c r="BS10" s="801">
        <f t="shared" si="145"/>
        <v>0</v>
      </c>
      <c r="BT10" s="379">
        <f>INDEX('SO September 2026 Rev.6'!$B$6:$BK$52,MATCH(B10,'SO September 2026 Rev.6'!$B$6:$B$52,0),MATCH($BT$3,'SO September 2026 Rev.6'!$B$5:$XK$5,0))</f>
        <v>89.451612903225808</v>
      </c>
      <c r="BU10" s="379">
        <f>INDEX('Summary sales'!$A$6:$CA$50,MATCH($B10,'Summary sales'!$A$6:$A$50,0),MATCH($BT$3,'Summary sales'!$A$7:$CA$7,0))</f>
        <v>74.373999999996158</v>
      </c>
      <c r="BV10" s="379">
        <f t="shared" si="146"/>
        <v>-15.07761290322965</v>
      </c>
      <c r="BW10" s="801">
        <f t="shared" si="147"/>
        <v>0.83144392354846042</v>
      </c>
      <c r="BX10" s="379">
        <v>1000</v>
      </c>
      <c r="BY10" s="379">
        <f>INDEX('Summary sales'!$A$6:$CA$50,MATCH($B10,'Summary sales'!$A$6:$A$50,0),MATCH($BX$3,'Summary sales'!$A$7:$CA$7,0))</f>
        <v>262.10000000009313</v>
      </c>
      <c r="BZ10" s="379">
        <f t="shared" si="148"/>
        <v>-737.89999999990687</v>
      </c>
      <c r="CA10" s="801">
        <f t="shared" si="149"/>
        <v>0.26210000000009315</v>
      </c>
      <c r="CB10" s="379">
        <f>INDEX('SO September 2026 Rev.6'!$B$6:$BK$52,MATCH(B10,'SO September 2026 Rev.6'!$B$6:$B$52,0),MATCH($CB$3,'SO September 2026 Rev.6'!$B$5:$XK$5,0))</f>
        <v>1300</v>
      </c>
      <c r="CC10" s="379">
        <f>INDEX('Summary sales'!$A$6:$CA$50,MATCH($B10,'Summary sales'!$A$6:$A$50,0),MATCH($CB$3,'Summary sales'!$A$7:$CA$7,0))</f>
        <v>563.97000000008848</v>
      </c>
      <c r="CD10" s="379">
        <f t="shared" si="150"/>
        <v>-736.02999999991152</v>
      </c>
      <c r="CE10" s="801">
        <f t="shared" si="151"/>
        <v>0.43382307692314498</v>
      </c>
      <c r="CF10" s="379">
        <f>INDEX('SO September 2026 Rev.6'!$B$6:$BK$52,MATCH(B10,'SO September 2026 Rev.6'!$B$6:$B$52,0),MATCH($CF$3,'SO September 2026 Rev.6'!$B$5:$XK$5,0))</f>
        <v>0</v>
      </c>
      <c r="CG10" s="379">
        <f>INDEX('Summary sales'!$A$6:$CA$50,MATCH($B10,'Summary sales'!$A$6:$A$50,0),MATCH($CF$3,'Summary sales'!$A$7:$CA$7,0))</f>
        <v>0</v>
      </c>
      <c r="CH10" s="379">
        <f t="shared" si="152"/>
        <v>0</v>
      </c>
      <c r="CI10" s="801" t="e">
        <f t="shared" si="153"/>
        <v>#DIV/0!</v>
      </c>
      <c r="CJ10" s="379">
        <f>INDEX('SO September 2026 Rev.6'!$B$6:$BK$52,MATCH($B10,'SO September 2026 Rev.6'!$B$6:$B$52,0),MATCH($CJ$3,'SO September 2026 Rev.6'!$B$5:$XK$5,0))</f>
        <v>6000</v>
      </c>
      <c r="CK10" s="379">
        <f>INDEX('Summary sales'!$A$6:$CA$50,MATCH($B10,'Summary sales'!$A$6:$A$50,0),MATCH($CJ$3,'Summary sales'!$A$7:$CA$7,0))</f>
        <v>5392.4499999999534</v>
      </c>
      <c r="CL10" s="379">
        <f t="shared" si="154"/>
        <v>-607.55000000004657</v>
      </c>
      <c r="CM10" s="801">
        <f t="shared" si="155"/>
        <v>0.89874166666665889</v>
      </c>
      <c r="CN10" s="379">
        <f>INDEX('SO September 2026 Rev.6'!$B$6:$BK$52,MATCH($B10,'SO September 2026 Rev.6'!$B$6:$B$52,0),MATCH(CN$3,'SO September 2026 Rev.6'!$B$5:$XK$5,0))</f>
        <v>12000</v>
      </c>
      <c r="CO10" s="379">
        <f>INDEX('Summary sales'!$A$6:$CA$50,MATCH($B10,'Summary sales'!$A$6:$A$50,0),MATCH($CN$3,'Summary sales'!$A$7:$CA$7,0))</f>
        <v>7927.7000000001863</v>
      </c>
      <c r="CP10" s="379">
        <f t="shared" si="156"/>
        <v>-4072.2999999998137</v>
      </c>
      <c r="CQ10" s="801">
        <f t="shared" si="157"/>
        <v>0.66064166666668223</v>
      </c>
      <c r="CR10" s="379">
        <f>INDEX('SO September 2026 Rev.6'!$B$6:$BK$52,MATCH($B10,'SO September 2026 Rev.6'!$B$6:$B$52,0),MATCH(CR$3,'SO September 2026 Rev.6'!$B$5:$XK$5,0))</f>
        <v>0</v>
      </c>
      <c r="CS10" s="379">
        <f>INDEX('Summary sales'!$A$6:$CA$50,MATCH($B10,'Summary sales'!$A$6:$A$50,0),MATCH($CR$3,'Summary sales'!$A$7:$CA$7,0))</f>
        <v>0</v>
      </c>
      <c r="CT10" s="377">
        <f t="shared" si="108"/>
        <v>0</v>
      </c>
      <c r="CU10" s="801" t="e">
        <f t="shared" si="50"/>
        <v>#DIV/0!</v>
      </c>
      <c r="CV10" s="379">
        <f>INDEX('SO September 2026 Rev.6'!$B$6:$BK$52,MATCH(B10,'SO September 2026 Rev.6'!$B$6:$B$52,0),MATCH($CV$3,'SO September 2026 Rev.6'!$B$5:$XK$5,0))</f>
        <v>6659.5545483870847</v>
      </c>
      <c r="CW10" s="379">
        <f>INDEX('Summary sales'!$A$6:$CA$50,MATCH($B10,'Summary sales'!$A$6:$A$50,0),MATCH($CV$3,'Summary sales'!$A$7:$CA$7,0))</f>
        <v>6264.3109999969602</v>
      </c>
      <c r="CX10" s="379">
        <f t="shared" si="158"/>
        <v>-395.24354839012449</v>
      </c>
      <c r="CY10" s="801">
        <f t="shared" si="159"/>
        <v>0.94065015227094273</v>
      </c>
      <c r="CZ10" s="379">
        <f>INDEX('SO September 2026 Rev.6'!$B$6:$BK$52,MATCH(B10,'SO September 2026 Rev.6'!$B$6:$B$52,0),MATCH($CZ$3,'SO September 2026 Rev.6'!$B$5:$XK$5,0))</f>
        <v>2000</v>
      </c>
      <c r="DA10" s="379">
        <f>INDEX('Summary sales'!$A$6:$CA$50,MATCH($B10,'Summary sales'!$A$6:$A$50,0),MATCH($CZ$3,'Summary sales'!$A$7:$CA$7,0))</f>
        <v>0</v>
      </c>
      <c r="DB10" s="379">
        <f t="shared" si="160"/>
        <v>-2000</v>
      </c>
      <c r="DC10" s="801">
        <f t="shared" si="161"/>
        <v>0</v>
      </c>
      <c r="DD10" s="379">
        <f>INDEX('SO September 2026 Rev.6'!$B$6:$BK$52,MATCH($B10,'SO September 2026 Rev.6'!$B$6:$B$52,0),MATCH(DD$3,'SO September 2026 Rev.6'!$B$5:$XK$5,0))</f>
        <v>0</v>
      </c>
      <c r="DE10" s="379">
        <f>INDEX('Summary sales'!$A$6:$CA$50,MATCH($B10,'Summary sales'!$A$6:$A$50,0),MATCH($DD$3,'Summary sales'!$A$7:$CA$7,0))</f>
        <v>11.64000000001397</v>
      </c>
      <c r="DF10" s="379">
        <f t="shared" si="162"/>
        <v>11.64000000001397</v>
      </c>
      <c r="DG10" s="801" t="e">
        <f t="shared" si="163"/>
        <v>#DIV/0!</v>
      </c>
      <c r="DH10" s="379">
        <f>INDEX('SO September 2026 Rev.6'!$B$6:$BK$52,MATCH($B10,'SO September 2026 Rev.6'!$B$6:$B$52,0),MATCH(DH$3,'SO September 2026 Rev.6'!$B$5:$XK$5,0))</f>
        <v>2999.8519354838745</v>
      </c>
      <c r="DI10" s="379">
        <f>INDEX('Summary sales'!$A$6:$CA$50,MATCH($B10,'Summary sales'!$A$6:$A$50,0),MATCH($DH$3,'Summary sales'!$A$7:$CA$7,0))</f>
        <v>2865.0099999997765</v>
      </c>
      <c r="DJ10" s="379">
        <f t="shared" si="164"/>
        <v>-134.84193548409803</v>
      </c>
      <c r="DK10" s="801">
        <f t="shared" si="165"/>
        <v>0.95505046969514906</v>
      </c>
      <c r="DL10" s="379">
        <f>INDEX('SO September 2026 Rev.6'!$B$6:$BK$52,MATCH(B10,'SO September 2026 Rev.6'!$B$6:$B$52,0),MATCH($DL$3,'SO September 2026 Rev.6'!$B$5:$XK$5,0))</f>
        <v>0</v>
      </c>
      <c r="DM10" s="379">
        <f>INDEX('Summary sales'!$A$6:$CA$50,MATCH($B10,'Summary sales'!$A$6:$A$50,0),MATCH($DL$3,'Summary sales'!$A$7:$CA$7,0))</f>
        <v>0</v>
      </c>
      <c r="DN10" s="379">
        <f t="shared" si="166"/>
        <v>0</v>
      </c>
      <c r="DO10" s="801" t="e">
        <f t="shared" si="167"/>
        <v>#DIV/0!</v>
      </c>
      <c r="DP10" s="379">
        <f>INDEX('SO September 2026 Rev.6'!$B$6:$BK$52,MATCH(B10,'SO September 2026 Rev.6'!$B$6:$B$52,0),MATCH($DP$3,'SO September 2026 Rev.6'!$B$5:$XK$5,0))</f>
        <v>2000</v>
      </c>
      <c r="DQ10" s="379">
        <f>INDEX('Summary sales'!$A$6:$CA$50,MATCH($B10,'Summary sales'!$A$6:$A$50,0),MATCH($DP$3,'Summary sales'!$A$7:$CA$7,0))</f>
        <v>1671.1699999999255</v>
      </c>
      <c r="DR10" s="379">
        <f t="shared" si="168"/>
        <v>-328.83000000007451</v>
      </c>
      <c r="DS10" s="801">
        <f t="shared" si="169"/>
        <v>0.83558499999996272</v>
      </c>
      <c r="DT10" s="379">
        <f>INDEX('SO September 2026 Rev.6'!$B$6:$BK$52,MATCH(B10,'SO September 2026 Rev.6'!$B$6:$B$52,0),MATCH($DT$3,'SO September 2026 Rev.6'!$B$5:$XK$5,0))</f>
        <v>0</v>
      </c>
      <c r="DU10" s="379">
        <f>INDEX('Summary sales'!$A$6:$CA$50,MATCH($B10,'Summary sales'!$A$6:$A$50,0),MATCH($DT$3,'Summary sales'!$A$7:$CA$7,0))</f>
        <v>0</v>
      </c>
      <c r="DV10" s="379">
        <f t="shared" si="170"/>
        <v>0</v>
      </c>
      <c r="DW10" s="801" t="e">
        <f t="shared" si="171"/>
        <v>#DIV/0!</v>
      </c>
      <c r="DX10" s="379">
        <f>INDEX('SO September 2026 Rev.6'!$B$6:$BK$52,MATCH(B10,'SO September 2026 Rev.6'!$B$6:$B$52,0),MATCH($DX$3,'SO September 2026 Rev.6'!$B$5:$XK$5,0))</f>
        <v>10000</v>
      </c>
      <c r="DY10" s="379">
        <f>INDEX('Summary sales'!$A$6:$CA$50,MATCH($B10,'Summary sales'!$A$6:$A$50,0),MATCH($DX$3,'Summary sales'!$A$7:$CA$7,0))</f>
        <v>10319.379999999888</v>
      </c>
      <c r="DZ10" s="379">
        <f t="shared" si="172"/>
        <v>319.37999999988824</v>
      </c>
      <c r="EA10" s="801">
        <f t="shared" si="173"/>
        <v>1.0319379999999889</v>
      </c>
      <c r="EB10" s="379">
        <f>INDEX('SO September 2026 Rev.6'!$B$6:$BK$52,MATCH(B10,'SO September 2026 Rev.6'!$B$6:$B$52,0),MATCH($EB$3,'SO September 2026 Rev.6'!$B$5:$XK$5,0))</f>
        <v>2000</v>
      </c>
      <c r="EC10" s="379">
        <f>INDEX('Summary sales'!$A$6:$CA$50,MATCH($B10,'Summary sales'!$A$6:$A$50,0),MATCH($EB$3,'Summary sales'!$A$7:$CA$7,0))</f>
        <v>2956.1299999998882</v>
      </c>
      <c r="ED10" s="379">
        <f t="shared" si="174"/>
        <v>956.12999999988824</v>
      </c>
      <c r="EE10" s="801">
        <f t="shared" si="175"/>
        <v>1.4780649999999442</v>
      </c>
      <c r="EF10" s="379">
        <f>INDEX('SO September 2026 Rev.6'!$B$6:$BK$52,MATCH($B10,'SO September 2026 Rev.6'!$B$6:$B$52,0),MATCH(EF$3,'SO September 2026 Rev.6'!$B$5:$XK$5,0))</f>
        <v>5500</v>
      </c>
      <c r="EG10" s="379">
        <f>INDEX('Summary sales'!$A$6:$CA$50,MATCH($B10,'Summary sales'!$A$6:$A$50,0),MATCH($EF$3,'Summary sales'!$A$7:$CA$7,0))</f>
        <v>0</v>
      </c>
      <c r="EH10" s="379">
        <f t="shared" si="176"/>
        <v>-5500</v>
      </c>
      <c r="EI10" s="801">
        <f t="shared" si="177"/>
        <v>0</v>
      </c>
      <c r="EJ10" s="379">
        <f>INDEX('SO September 2026 Rev.6'!$B$6:$BK$52,MATCH(B10,'SO September 2026 Rev.6'!$B$6:$B$52,0),MATCH($EJ$3,'SO September 2026 Rev.6'!$B$5:$XK$5,0))</f>
        <v>0</v>
      </c>
      <c r="EK10" s="379">
        <f>INDEX('Summary sales'!$A$6:$CA$50,MATCH(B10,'Summary sales'!$A$6:$A$50,0),MATCH($EJ$3,'Summary sales'!$A$7:$CA$7,0))</f>
        <v>8560.4799999999814</v>
      </c>
      <c r="EL10" s="379">
        <f t="shared" si="178"/>
        <v>8560.4799999999814</v>
      </c>
      <c r="EM10" s="801" t="e">
        <f t="shared" si="179"/>
        <v>#DIV/0!</v>
      </c>
      <c r="EN10" s="379">
        <f>INDEX('SO September 2026 Rev.6'!$B$6:$BK$52,MATCH(B10,'SO September 2026 Rev.6'!$B$6:$B$52,0),MATCH($EN$3,'SO September 2026 Rev.6'!$B$5:$XK$5,0))</f>
        <v>5000</v>
      </c>
      <c r="EO10" s="379">
        <f>INDEX('Summary sales'!$A$6:$CA$50,MATCH($B10,'Summary sales'!$A$6:$A$50,0),MATCH($EN$3,'Summary sales'!$A$7:$CA$7,0))</f>
        <v>5673.8099999995902</v>
      </c>
      <c r="EP10" s="379">
        <f t="shared" si="180"/>
        <v>673.80999999959022</v>
      </c>
      <c r="EQ10" s="801">
        <f t="shared" si="181"/>
        <v>1.1347619999999181</v>
      </c>
      <c r="ER10" s="379">
        <f>INDEX('SO September 2026 Rev.6'!$B$6:$BK$52,MATCH(B10,'SO September 2026 Rev.6'!$B$6:$B$52,0),MATCH($ER$3,'SO September 2026 Rev.6'!$B$5:$XK$5,0))</f>
        <v>27000</v>
      </c>
      <c r="ES10" s="379">
        <f>INDEX('Summary sales'!$A$6:$CA$50,MATCH($B10,'Summary sales'!$A$6:$A$50,0),MATCH($ER$3,'Summary sales'!$A$7:$CA$7,0))</f>
        <v>47418.929999999702</v>
      </c>
      <c r="ET10" s="379">
        <f t="shared" si="182"/>
        <v>20418.929999999702</v>
      </c>
      <c r="EU10" s="801">
        <f t="shared" si="183"/>
        <v>1.7562566666666557</v>
      </c>
      <c r="EV10" s="379">
        <f>INDEX('SO September 2026 Rev.6'!$B$6:$BK$52,MATCH($B10,'SO September 2026 Rev.6'!$B$6:$B$52,0),MATCH($EV$3,'SO September 2026 Rev.6'!$B$5:$XK$5,0))</f>
        <v>8000</v>
      </c>
      <c r="EW10" s="379">
        <f>INDEX('Summary sales'!$A$6:$CA$50,MATCH(B10,'Summary sales'!$A$6:$A$50,0),MATCH($EV$3,'Summary sales'!$A$7:$CA$7,0))</f>
        <v>2825.0800000000745</v>
      </c>
      <c r="EX10" s="379">
        <f t="shared" si="184"/>
        <v>-5174.9199999999255</v>
      </c>
      <c r="EY10" s="801">
        <f t="shared" si="185"/>
        <v>0.3531350000000093</v>
      </c>
      <c r="EZ10" s="379">
        <f>INDEX('SO September 2026 Rev.6'!$B$6:$BK$52,MATCH(B10,'SO September 2026 Rev.6'!$B$6:$B$52,0),MATCH($EZ$3,'SO September 2026 Rev.6'!$B$5:$XK$5,0))</f>
        <v>3500</v>
      </c>
      <c r="FA10" s="379">
        <f>INDEX('Summary sales'!$A$6:$CA$50,MATCH(B10,'Summary sales'!$A$6:$A$50,0),MATCH($EZ$3,'Summary sales'!$A$7:$CA$7,0))</f>
        <v>2285.4000000003725</v>
      </c>
      <c r="FB10" s="379">
        <f t="shared" si="186"/>
        <v>-1214.5999999996275</v>
      </c>
      <c r="FC10" s="801">
        <f t="shared" si="187"/>
        <v>0.65297142857153501</v>
      </c>
      <c r="FD10" s="379">
        <f>INDEX('SO September 2026 Rev.6'!$B$6:$BK$52,MATCH(B10,'SO September 2026 Rev.6'!$B$6:$B$52,0),MATCH($FD$3,'SO September 2026 Rev.6'!$B$5:$XK$5,0))</f>
        <v>1000</v>
      </c>
      <c r="FE10" s="379">
        <f>INDEX('Summary sales'!$A$6:$CA$50,MATCH(B10,'Summary sales'!$A$6:$A$50,0),MATCH($FD$3,'Summary sales'!$A$7:$CA$7,0))</f>
        <v>1012.6300000000001</v>
      </c>
      <c r="FF10" s="379">
        <f t="shared" si="188"/>
        <v>12.630000000000109</v>
      </c>
      <c r="FG10" s="801">
        <f t="shared" si="82"/>
        <v>0.65297142857153501</v>
      </c>
      <c r="FH10" s="379">
        <f>INDEX('SO September 2026 Rev.6'!$B$6:$BK$52,MATCH(B10,'SO September 2026 Rev.6'!$B$6:$B$52,0),MATCH($FH$3,'SO September 2026 Rev.6'!$B$5:$XK$5,0))</f>
        <v>0</v>
      </c>
      <c r="FI10" s="377">
        <f>INDEX('Summary sales'!$A$6:$CA$50,MATCH(B10,'Summary sales'!$A$6:$A$50,0),MATCH($FH$3,'Summary sales'!$A$7:$CA$7,0))</f>
        <v>0</v>
      </c>
      <c r="FJ10" s="379">
        <f t="shared" si="83"/>
        <v>0</v>
      </c>
      <c r="FK10" s="801">
        <f t="shared" si="189"/>
        <v>1.0126300000000001</v>
      </c>
      <c r="FL10" s="379">
        <f>INDEX('SO September 2026 Rev.6'!$B$6:$BK$52,MATCH(B10,'SO September 2026 Rev.6'!$B$6:$B$52,0),MATCH($FL$3,'SO September 2026 Rev.6'!$B$5:$XK$5,0))</f>
        <v>700</v>
      </c>
      <c r="FM10" s="379">
        <f>INDEX('Summary sales'!$A$6:$CA$50,MATCH(B10,'Summary sales'!$A$6:$A$50,0),MATCH($FL$3,'Summary sales'!$A$7:$CA$7,0))</f>
        <v>216.55999999993946</v>
      </c>
      <c r="FN10" s="379">
        <f t="shared" si="190"/>
        <v>-483.44000000006054</v>
      </c>
      <c r="FO10" s="801">
        <f t="shared" si="191"/>
        <v>0.30937142857134209</v>
      </c>
      <c r="FP10" s="379">
        <f>INDEX('SO September 2026 Rev.6'!$B$6:$BK$52,MATCH(B10,'SO September 2026 Rev.6'!$B$6:$B$52,0),MATCH($FP$3,'SO September 2026 Rev.6'!$B$5:$XK$5,0))</f>
        <v>6500</v>
      </c>
      <c r="FQ10" s="379">
        <f>INDEX('Summary sales'!$A$6:$CA$50,MATCH(B10,'Summary sales'!$A$6:$A$50,0),MATCH($FP$3,'Summary sales'!$A$7:$CA$7,0))</f>
        <v>7091.9100000000326</v>
      </c>
      <c r="FR10" s="379">
        <f t="shared" si="192"/>
        <v>591.9100000000326</v>
      </c>
      <c r="FS10" s="801">
        <f t="shared" si="193"/>
        <v>1.091063076923082</v>
      </c>
      <c r="FT10" s="379">
        <f>INDEX('SO September 2026 Rev.6'!$B$6:$BK$52,MATCH(B10,'SO September 2026 Rev.6'!$B$6:$B$52,0),MATCH($FT$3,'SO September 2026 Rev.6'!$B$5:$XK$5,0))</f>
        <v>0</v>
      </c>
      <c r="FU10" s="379">
        <f>INDEX('Summary sales'!$A$6:$CA$50,MATCH(B10,'Summary sales'!$A$6:$A$50,0),MATCH($FT$3,'Summary sales'!$A$7:$CA$7,0))</f>
        <v>0</v>
      </c>
      <c r="FV10" s="379">
        <f t="shared" si="194"/>
        <v>0</v>
      </c>
      <c r="FW10" s="801" t="e">
        <f t="shared" si="195"/>
        <v>#DIV/0!</v>
      </c>
      <c r="FX10" s="379">
        <f>INDEX('SO September 2026 Rev.6'!$B$6:$BK$52,MATCH(B10,'SO September 2026 Rev.6'!$B$6:$B$52,0),MATCH($FX$3,'SO September 2026 Rev.6'!$B$5:$XK$5,0))</f>
        <v>2000</v>
      </c>
      <c r="FY10" s="379">
        <f>INDEX('Summary sales'!$A$6:$CA$50,MATCH(B10,'Summary sales'!$A$6:$A$50,0),MATCH($FX$3,'Summary sales'!$A$7:$CA$7,0))</f>
        <v>0</v>
      </c>
      <c r="FZ10" s="379">
        <f t="shared" si="196"/>
        <v>-2000</v>
      </c>
      <c r="GA10" s="801">
        <f t="shared" si="197"/>
        <v>0</v>
      </c>
      <c r="GB10" s="379">
        <f>INDEX('SO September 2026 Rev.6'!$B$6:$BK$52,MATCH(B10,'SO September 2026 Rev.6'!$B$6:$B$52,0),MATCH($GB$3,'SO September 2026 Rev.6'!$B$5:$XK$5,0))</f>
        <v>369.61070967741654</v>
      </c>
      <c r="GC10" s="379">
        <f>INDEX('Summary sales'!$A$6:$CA$50,MATCH(B10,'Summary sales'!$A$6:$A$50,0),MATCH($GB$3,'Summary sales'!$A$7:$CA$7,0))</f>
        <v>0</v>
      </c>
      <c r="GD10" s="379">
        <f t="shared" si="198"/>
        <v>-369.61070967741654</v>
      </c>
      <c r="GE10" s="801">
        <f t="shared" si="199"/>
        <v>0</v>
      </c>
      <c r="GF10" s="379">
        <f>INDEX('SO September 2026 Rev.6'!$B$6:$BK$52,MATCH($B10,'SO September 2026 Rev.6'!$B$6:$B$52,0),MATCH(GF$3,'SO September 2026 Rev.6'!$B$5:$XK$5,0))</f>
        <v>9000</v>
      </c>
      <c r="GG10" s="379">
        <f>INDEX('Summary sales'!$A$6:$CA$50,MATCH(B10,'Summary sales'!$A$6:$A$50,0),MATCH($GF$3,'Summary sales'!$A$7:$CA$7,0))</f>
        <v>0</v>
      </c>
      <c r="GH10" s="379">
        <f t="shared" si="200"/>
        <v>-9000</v>
      </c>
      <c r="GI10" s="801">
        <f t="shared" si="201"/>
        <v>0</v>
      </c>
      <c r="GJ10" s="379">
        <f>INDEX('SO September 2026 Rev.6'!$B$6:$BK$52,MATCH(B10,'SO September 2026 Rev.6'!$B$6:$B$52,0),MATCH($GJ$3,'SO September 2026 Rev.6'!$B$5:$XK$5,0))</f>
        <v>0</v>
      </c>
      <c r="GK10" s="379">
        <f>INDEX('Summary sales'!$A$6:$CA$50,MATCH($B10,'Summary sales'!$A$6:$A$50,0),MATCH($GJ$3,'Summary sales'!$A$7:$CA$7,0))</f>
        <v>0</v>
      </c>
      <c r="GL10" s="379">
        <f t="shared" si="202"/>
        <v>0</v>
      </c>
      <c r="GM10" s="801" t="e">
        <f t="shared" si="203"/>
        <v>#DIV/0!</v>
      </c>
      <c r="GN10" s="379">
        <f>INDEX('SO September 2026 Rev.6'!$B$6:$BK$52,MATCH(B10,'SO September 2026 Rev.6'!$B$6:$B$52,0),MATCH($GN$3,'SO September 2026 Rev.6'!$B$5:$XK$5,0))</f>
        <v>2499.7025806451697</v>
      </c>
      <c r="GO10" s="379">
        <f>INDEX('Summary sales'!$A$6:$CA$50,MATCH(B10,'Summary sales'!$A$6:$A$50,0),MATCH($GN$3,'Summary sales'!$A$7:$CA$7,0))</f>
        <v>1880.570000000007</v>
      </c>
      <c r="GP10" s="379">
        <f t="shared" si="204"/>
        <v>-619.13258064516276</v>
      </c>
      <c r="GQ10" s="801">
        <f t="shared" si="205"/>
        <v>0.75231750151437393</v>
      </c>
      <c r="GR10" s="379">
        <f>INDEX('SO September 2026 Rev.6'!$B$6:$BK$52,MATCH(B10,'SO September 2026 Rev.6'!$B$6:$B$52,0),MATCH($GR$3,'SO September 2026 Rev.6'!$B$5:$XK$5,0))</f>
        <v>3587.0967741935483</v>
      </c>
      <c r="GS10" s="379">
        <f>INDEX('Summary sales'!$A$6:$CA$50,MATCH(B10,'Summary sales'!$A$6:$A$50,0),MATCH($GR$3,'Summary sales'!$A$7:$CA$7,0))</f>
        <v>1054.6999999999825</v>
      </c>
      <c r="GT10" s="379">
        <f t="shared" si="206"/>
        <v>-2532.3967741935658</v>
      </c>
      <c r="GU10" s="801">
        <f t="shared" si="207"/>
        <v>0.29402607913668577</v>
      </c>
      <c r="GV10" s="379">
        <f>INDEX('SO September 2026 Rev.6'!$B$6:$BK$52,MATCH(B10,'SO September 2026 Rev.6'!$B$6:$B$52,0),MATCH($GV$3,'SO September 2026 Rev.6'!$B$5:$XK$5,0))</f>
        <v>2499.7025806451697</v>
      </c>
      <c r="GW10" s="379">
        <f>INDEX('Summary sales'!$A$6:$CA$50,MATCH(B10,'Summary sales'!$A$6:$A$50,0),MATCH($GV$3,'Summary sales'!$A$7:$CA$7,0))</f>
        <v>3064.7799999997951</v>
      </c>
      <c r="GX10" s="379">
        <f t="shared" si="208"/>
        <v>565.07741935462536</v>
      </c>
      <c r="GY10" s="801">
        <f t="shared" si="209"/>
        <v>1.2260578613351591</v>
      </c>
      <c r="GZ10" s="379">
        <f>INDEX('SO September 2026 Rev.6'!$B$6:$BK$52,MATCH(B10,'SO September 2026 Rev.6'!$B$6:$B$52,0),MATCH($GZ$3,'SO September 2026 Rev.6'!$B$5:$XK$5,0))</f>
        <v>3000</v>
      </c>
      <c r="HA10" s="379">
        <f>INDEX('Summary sales'!$A$6:$CA$50,MATCH(B10,'Summary sales'!$A$6:$A$50,0),MATCH($GZ$3,'Summary sales'!$A$7:$CA$7,0))</f>
        <v>2975.877000000095</v>
      </c>
      <c r="HB10" s="379">
        <f t="shared" si="210"/>
        <v>-24.122999999905005</v>
      </c>
      <c r="HC10" s="802">
        <f t="shared" si="211"/>
        <v>0.99195900000003168</v>
      </c>
    </row>
    <row r="11" spans="1:226" ht="15" customHeight="1">
      <c r="A11" s="799"/>
      <c r="B11" s="451" t="s">
        <v>18</v>
      </c>
      <c r="C11" s="451"/>
      <c r="D11" s="525">
        <f>SUM(D5:D10)</f>
        <v>1197808.7042903223</v>
      </c>
      <c r="E11" s="525">
        <f t="shared" ref="E11:BP11" ca="1" si="212">SUM(E5:E10)</f>
        <v>1084956.9849999954</v>
      </c>
      <c r="F11" s="525">
        <f t="shared" ca="1" si="212"/>
        <v>-112851.71929032687</v>
      </c>
      <c r="G11" s="823">
        <f ca="1">AVERAGE(G5:G10)</f>
        <v>0.90749389378544587</v>
      </c>
      <c r="H11" s="525">
        <v>6198.2916129032274</v>
      </c>
      <c r="I11" s="525">
        <f t="shared" si="212"/>
        <v>4732.5700000000652</v>
      </c>
      <c r="J11" s="525">
        <f t="shared" si="212"/>
        <v>-1465.7216129031622</v>
      </c>
      <c r="K11" s="823">
        <f>AVERAGE(K5:K10)</f>
        <v>0.79008240824986686</v>
      </c>
      <c r="L11" s="525">
        <v>6800</v>
      </c>
      <c r="M11" s="525">
        <f t="shared" si="212"/>
        <v>6447.5400000000373</v>
      </c>
      <c r="N11" s="525">
        <f t="shared" si="212"/>
        <v>-352.45999999996275</v>
      </c>
      <c r="O11" s="823">
        <f>AVERAGE(O5:O10)</f>
        <v>0.93263222222222897</v>
      </c>
      <c r="P11" s="525">
        <f t="shared" si="212"/>
        <v>17499.516129032265</v>
      </c>
      <c r="Q11" s="525">
        <f t="shared" si="212"/>
        <v>15127.600000000093</v>
      </c>
      <c r="R11" s="525">
        <f t="shared" si="212"/>
        <v>-2371.9161290321726</v>
      </c>
      <c r="S11" s="823">
        <f>AVERAGE(S5:S10)</f>
        <v>0.76402020202020671</v>
      </c>
      <c r="T11" s="525">
        <f t="shared" si="212"/>
        <v>4200</v>
      </c>
      <c r="U11" s="525">
        <f t="shared" si="212"/>
        <v>4312.0399999999208</v>
      </c>
      <c r="V11" s="525">
        <f t="shared" si="212"/>
        <v>112.03999999992084</v>
      </c>
      <c r="W11" s="823">
        <f>AVERAGE(W5:W10)</f>
        <v>1.0500379166666438</v>
      </c>
      <c r="X11" s="525">
        <f t="shared" si="212"/>
        <v>750</v>
      </c>
      <c r="Y11" s="525">
        <f t="shared" si="212"/>
        <v>644.66000000000349</v>
      </c>
      <c r="Z11" s="525">
        <f t="shared" si="212"/>
        <v>-105.33999999999651</v>
      </c>
      <c r="AA11" s="823" t="e">
        <f>AVERAGE(AA5:AA10)</f>
        <v>#DIV/0!</v>
      </c>
      <c r="AB11" s="525">
        <f t="shared" si="212"/>
        <v>3622.5793548386928</v>
      </c>
      <c r="AC11" s="525">
        <f t="shared" si="212"/>
        <v>4550.4199999999255</v>
      </c>
      <c r="AD11" s="525">
        <f t="shared" si="212"/>
        <v>927.84064516123226</v>
      </c>
      <c r="AE11" s="823">
        <f>AVERAGE(AE5:AE10)</f>
        <v>1.2561270725296636</v>
      </c>
      <c r="AF11" s="525">
        <f t="shared" si="212"/>
        <v>4039.6529032258022</v>
      </c>
      <c r="AG11" s="525">
        <f t="shared" si="212"/>
        <v>3727.1500000000233</v>
      </c>
      <c r="AH11" s="525">
        <f t="shared" si="212"/>
        <v>-312.50290322577894</v>
      </c>
      <c r="AI11" s="823">
        <f>AVERAGE(AI5:AI10)</f>
        <v>0.92264114994230473</v>
      </c>
      <c r="AJ11" s="525">
        <f t="shared" si="212"/>
        <v>26500</v>
      </c>
      <c r="AK11" s="525">
        <f t="shared" si="212"/>
        <v>22379.599999999627</v>
      </c>
      <c r="AL11" s="525">
        <f t="shared" si="212"/>
        <v>-4120.4000000003725</v>
      </c>
      <c r="AM11" s="823" t="e">
        <f>AVERAGE(AM5:AM10)</f>
        <v>#DIV/0!</v>
      </c>
      <c r="AN11" s="525">
        <f t="shared" si="212"/>
        <v>24000</v>
      </c>
      <c r="AO11" s="525">
        <f t="shared" ca="1" si="212"/>
        <v>26177.909999999218</v>
      </c>
      <c r="AP11" s="525">
        <f t="shared" ca="1" si="212"/>
        <v>2177.9099999992177</v>
      </c>
      <c r="AQ11" s="823">
        <f ca="1">AVERAGE(AQ5:AQ10)</f>
        <v>1.1888759999999776</v>
      </c>
      <c r="AR11" s="525">
        <f t="shared" si="212"/>
        <v>11300</v>
      </c>
      <c r="AS11" s="525">
        <f t="shared" si="212"/>
        <v>12589.129999999888</v>
      </c>
      <c r="AT11" s="525">
        <f t="shared" si="212"/>
        <v>1289.1299999998882</v>
      </c>
      <c r="AU11" s="823">
        <f>AVERAGE(AU5:AU10)</f>
        <v>0.96919500000002889</v>
      </c>
      <c r="AV11" s="525">
        <f t="shared" si="212"/>
        <v>3000</v>
      </c>
      <c r="AW11" s="525">
        <f t="shared" si="212"/>
        <v>5354.2400000000052</v>
      </c>
      <c r="AX11" s="525">
        <f t="shared" si="212"/>
        <v>2354.2400000000052</v>
      </c>
      <c r="AY11" s="823">
        <f>AVERAGE(AY5:AY10)</f>
        <v>1.7847466666666685</v>
      </c>
      <c r="AZ11" s="525">
        <f t="shared" si="212"/>
        <v>93600</v>
      </c>
      <c r="BA11" s="525">
        <f t="shared" si="212"/>
        <v>93666.399999999907</v>
      </c>
      <c r="BB11" s="525">
        <f t="shared" si="212"/>
        <v>66.399999999906868</v>
      </c>
      <c r="BC11" s="823">
        <f>AVERAGE(BC5:BC10)</f>
        <v>1.0007094017094007</v>
      </c>
      <c r="BD11" s="525">
        <f t="shared" si="212"/>
        <v>46000.171290322571</v>
      </c>
      <c r="BE11" s="525">
        <f t="shared" si="212"/>
        <v>52131.129999999888</v>
      </c>
      <c r="BF11" s="525">
        <f t="shared" si="212"/>
        <v>6130.9587096773139</v>
      </c>
      <c r="BG11" s="823">
        <f>AVERAGE(BG5:BG10)</f>
        <v>1.1143015139912775</v>
      </c>
      <c r="BH11" s="525">
        <f t="shared" si="212"/>
        <v>5000</v>
      </c>
      <c r="BI11" s="525">
        <f t="shared" si="212"/>
        <v>5901.375</v>
      </c>
      <c r="BJ11" s="525">
        <f t="shared" si="212"/>
        <v>901.375</v>
      </c>
      <c r="BK11" s="823" t="e">
        <f>AVERAGE(BK5:BK10)</f>
        <v>#DIV/0!</v>
      </c>
      <c r="BL11" s="525">
        <f t="shared" si="212"/>
        <v>30000</v>
      </c>
      <c r="BM11" s="525">
        <f t="shared" ca="1" si="212"/>
        <v>23205.23</v>
      </c>
      <c r="BN11" s="525">
        <f t="shared" ca="1" si="212"/>
        <v>-6794.77</v>
      </c>
      <c r="BO11" s="823">
        <f ca="1">AVERAGE(BO5:BO10)</f>
        <v>0.70318878787878791</v>
      </c>
      <c r="BP11" s="525">
        <f t="shared" si="212"/>
        <v>6000</v>
      </c>
      <c r="BQ11" s="525">
        <f t="shared" ref="BQ11:ED11" si="213">SUM(BQ5:BQ10)</f>
        <v>5792.339999999851</v>
      </c>
      <c r="BR11" s="525">
        <f t="shared" si="213"/>
        <v>-207.66000000014901</v>
      </c>
      <c r="BS11" s="823">
        <f>AVERAGE(BS5:BS10)</f>
        <v>0.96538999999997499</v>
      </c>
      <c r="BT11" s="525">
        <f t="shared" si="213"/>
        <v>536.70967741935488</v>
      </c>
      <c r="BU11" s="525">
        <f t="shared" si="213"/>
        <v>453.51699999999255</v>
      </c>
      <c r="BV11" s="525">
        <f t="shared" si="213"/>
        <v>-83.192677419362298</v>
      </c>
      <c r="BW11" s="823">
        <f>AVERAGE(BW5:BW10)</f>
        <v>0.84499501141962785</v>
      </c>
      <c r="BX11" s="525">
        <v>18500</v>
      </c>
      <c r="BY11" s="525">
        <f t="shared" si="213"/>
        <v>16109.300000000279</v>
      </c>
      <c r="BZ11" s="525">
        <f t="shared" si="213"/>
        <v>-2390.6999999997206</v>
      </c>
      <c r="CA11" s="823">
        <f>AVERAGE(CA5:CA10)</f>
        <v>0.79831190476192926</v>
      </c>
      <c r="CB11" s="525">
        <f t="shared" si="213"/>
        <v>7800</v>
      </c>
      <c r="CC11" s="525">
        <f t="shared" si="213"/>
        <v>7475.7000000000698</v>
      </c>
      <c r="CD11" s="525">
        <f t="shared" si="213"/>
        <v>-324.29999999993015</v>
      </c>
      <c r="CE11" s="823">
        <f>AVERAGE(CE5:CE10)</f>
        <v>0.95842307692308593</v>
      </c>
      <c r="CF11" s="525">
        <f t="shared" si="213"/>
        <v>12000</v>
      </c>
      <c r="CG11" s="525">
        <f t="shared" si="213"/>
        <v>23227.700000000186</v>
      </c>
      <c r="CH11" s="525">
        <f t="shared" si="213"/>
        <v>11227.700000000186</v>
      </c>
      <c r="CI11" s="823" t="e">
        <f>AVERAGE(CI5:CI10)</f>
        <v>#DIV/0!</v>
      </c>
      <c r="CJ11" s="525">
        <f t="shared" si="213"/>
        <v>37000</v>
      </c>
      <c r="CK11" s="525">
        <f t="shared" si="213"/>
        <v>31193.909999999916</v>
      </c>
      <c r="CL11" s="525">
        <f t="shared" si="213"/>
        <v>-5806.0900000000838</v>
      </c>
      <c r="CM11" s="823">
        <f>AVERAGE(CM5:CM10)</f>
        <v>0.84359985042734831</v>
      </c>
      <c r="CN11" s="525">
        <f t="shared" ref="CN11" si="214">SUM(CN5:CN10)</f>
        <v>72000</v>
      </c>
      <c r="CO11" s="525">
        <f t="shared" si="213"/>
        <v>53814.5</v>
      </c>
      <c r="CP11" s="525">
        <f t="shared" si="213"/>
        <v>-18185.5</v>
      </c>
      <c r="CQ11" s="823">
        <f>AVERAGE(CQ5:CQ10)</f>
        <v>0.74742361111111111</v>
      </c>
      <c r="CR11" s="525">
        <f t="shared" ref="CR11" si="215">SUM(CR5:CR10)</f>
        <v>12000</v>
      </c>
      <c r="CS11" s="525">
        <f t="shared" ref="CS11" si="216">SUM(CS5:CS10)</f>
        <v>6703.03</v>
      </c>
      <c r="CT11" s="525">
        <f t="shared" ref="CT11" si="217">SUM(CT5:CT10)</f>
        <v>-5296.97</v>
      </c>
      <c r="CU11" s="823" t="e">
        <f>AVERAGE(CU5:CU10)</f>
        <v>#DIV/0!</v>
      </c>
      <c r="CV11" s="525">
        <f t="shared" si="213"/>
        <v>86659.554548387081</v>
      </c>
      <c r="CW11" s="525">
        <f t="shared" si="213"/>
        <v>68129.670999996364</v>
      </c>
      <c r="CX11" s="525">
        <f t="shared" si="213"/>
        <v>-18529.883548390721</v>
      </c>
      <c r="CY11" s="823">
        <f>AVERAGE(CY5:CY10)</f>
        <v>0.8012058587118176</v>
      </c>
      <c r="CZ11" s="525">
        <f t="shared" si="213"/>
        <v>12000</v>
      </c>
      <c r="DA11" s="525">
        <f t="shared" si="213"/>
        <v>9703.0100000007078</v>
      </c>
      <c r="DB11" s="525">
        <f t="shared" si="213"/>
        <v>-2296.9899999992922</v>
      </c>
      <c r="DC11" s="823">
        <f>AVERAGE(DC5:DC10)</f>
        <v>0.80858416666672561</v>
      </c>
      <c r="DD11" s="525">
        <f t="shared" ref="DD11" si="218">SUM(DD5:DD10)</f>
        <v>4000</v>
      </c>
      <c r="DE11" s="525">
        <f t="shared" si="213"/>
        <v>4836.9899999999907</v>
      </c>
      <c r="DF11" s="525">
        <f t="shared" si="213"/>
        <v>836.98999999999069</v>
      </c>
      <c r="DG11" s="823" t="e">
        <f>AVERAGE(DG5:DG10)</f>
        <v>#DIV/0!</v>
      </c>
      <c r="DH11" s="525">
        <f t="shared" ref="DH11" si="219">SUM(DH5:DH10)</f>
        <v>38999.851935483872</v>
      </c>
      <c r="DI11" s="525">
        <f t="shared" si="213"/>
        <v>39658.740000000224</v>
      </c>
      <c r="DJ11" s="525">
        <f t="shared" si="213"/>
        <v>658.888064516349</v>
      </c>
      <c r="DK11" s="823">
        <f>AVERAGE(DK5:DK10)</f>
        <v>1.0108817912454982</v>
      </c>
      <c r="DL11" s="525">
        <f t="shared" si="213"/>
        <v>10000</v>
      </c>
      <c r="DM11" s="525">
        <f t="shared" si="213"/>
        <v>7160.210000000021</v>
      </c>
      <c r="DN11" s="525">
        <f t="shared" si="213"/>
        <v>-2839.789999999979</v>
      </c>
      <c r="DO11" s="823" t="e">
        <f>AVERAGE(DO5:DO10)</f>
        <v>#DIV/0!</v>
      </c>
      <c r="DP11" s="525">
        <f t="shared" si="213"/>
        <v>12000</v>
      </c>
      <c r="DQ11" s="525">
        <f t="shared" si="213"/>
        <v>10803.239999999991</v>
      </c>
      <c r="DR11" s="525">
        <f t="shared" si="213"/>
        <v>-1196.7600000000093</v>
      </c>
      <c r="DS11" s="823">
        <f>AVERAGE(DS5:DS10)</f>
        <v>0.90026999999999935</v>
      </c>
      <c r="DT11" s="525">
        <f t="shared" si="213"/>
        <v>5000</v>
      </c>
      <c r="DU11" s="525">
        <f t="shared" si="213"/>
        <v>1413.3699999999953</v>
      </c>
      <c r="DV11" s="525">
        <f t="shared" si="213"/>
        <v>-3586.6300000000047</v>
      </c>
      <c r="DW11" s="823" t="e">
        <f>AVERAGE(DW5:DW10)</f>
        <v>#DIV/0!</v>
      </c>
      <c r="DX11" s="525">
        <f t="shared" si="213"/>
        <v>63000</v>
      </c>
      <c r="DY11" s="525">
        <f t="shared" si="213"/>
        <v>57901.179999999702</v>
      </c>
      <c r="DZ11" s="525">
        <f t="shared" si="213"/>
        <v>-5098.820000000298</v>
      </c>
      <c r="EA11" s="823">
        <f>AVERAGE(EA5:EA10)</f>
        <v>0.92137754545454076</v>
      </c>
      <c r="EB11" s="525">
        <f t="shared" si="213"/>
        <v>12000</v>
      </c>
      <c r="EC11" s="525">
        <f t="shared" si="213"/>
        <v>15433.639999999898</v>
      </c>
      <c r="ED11" s="525">
        <f t="shared" si="213"/>
        <v>3433.6399999998976</v>
      </c>
      <c r="EE11" s="823">
        <f>AVERAGE(EE5:EE10)</f>
        <v>1.286136666666658</v>
      </c>
      <c r="EF11" s="525">
        <f t="shared" ref="EF11" si="220">SUM(EF5:EF10)</f>
        <v>27000</v>
      </c>
      <c r="EG11" s="525">
        <f t="shared" ref="EG11:GR11" si="221">SUM(EG5:EG10)</f>
        <v>9848.7599999997765</v>
      </c>
      <c r="EH11" s="525">
        <f t="shared" si="221"/>
        <v>-17151.240000000224</v>
      </c>
      <c r="EI11" s="823">
        <f>AVERAGE(EI5:EI10)</f>
        <v>0.41036499999999071</v>
      </c>
      <c r="EJ11" s="525">
        <f t="shared" si="221"/>
        <v>31500</v>
      </c>
      <c r="EK11" s="525">
        <f t="shared" si="221"/>
        <v>50545.790000000037</v>
      </c>
      <c r="EL11" s="525">
        <f t="shared" si="221"/>
        <v>19045.790000000037</v>
      </c>
      <c r="EM11" s="823" t="e">
        <f>AVERAGE(EM5:EM10)</f>
        <v>#DIV/0!</v>
      </c>
      <c r="EN11" s="525">
        <f t="shared" si="221"/>
        <v>30000</v>
      </c>
      <c r="EO11" s="525">
        <f t="shared" si="221"/>
        <v>30660.149999999907</v>
      </c>
      <c r="EP11" s="525">
        <f t="shared" si="221"/>
        <v>660.14999999990687</v>
      </c>
      <c r="EQ11" s="823">
        <f>AVERAGE(EQ5:EQ10)</f>
        <v>1.0220049999999967</v>
      </c>
      <c r="ER11" s="525">
        <f t="shared" si="221"/>
        <v>128000</v>
      </c>
      <c r="ES11" s="525">
        <f t="shared" si="221"/>
        <v>146901.91000000015</v>
      </c>
      <c r="ET11" s="525">
        <f t="shared" si="221"/>
        <v>18901.910000000149</v>
      </c>
      <c r="EU11" s="823">
        <f>AVERAGE(EU5:EU10)</f>
        <v>1.1081957288919488</v>
      </c>
      <c r="EV11" s="525">
        <f t="shared" si="221"/>
        <v>48000</v>
      </c>
      <c r="EW11" s="525">
        <f t="shared" si="221"/>
        <v>23674.009999999776</v>
      </c>
      <c r="EX11" s="525">
        <f t="shared" si="221"/>
        <v>-24325.990000000224</v>
      </c>
      <c r="EY11" s="823">
        <f>AVERAGE(EY5:EY10)</f>
        <v>0.493208541666662</v>
      </c>
      <c r="EZ11" s="525">
        <f t="shared" si="221"/>
        <v>21000</v>
      </c>
      <c r="FA11" s="525">
        <f t="shared" si="221"/>
        <v>16993</v>
      </c>
      <c r="FB11" s="525">
        <f t="shared" si="221"/>
        <v>-4007</v>
      </c>
      <c r="FC11" s="823">
        <f>AVERAGE(FC5:FC10)</f>
        <v>0.80919047619047613</v>
      </c>
      <c r="FD11" s="525">
        <f t="shared" si="221"/>
        <v>8000</v>
      </c>
      <c r="FE11" s="525">
        <f t="shared" si="221"/>
        <v>3997.1399999999994</v>
      </c>
      <c r="FF11" s="525">
        <f t="shared" si="221"/>
        <v>-4002.8600000000006</v>
      </c>
      <c r="FG11" s="823">
        <f>AVERAGE(FG5:FG10)</f>
        <v>0.80919047619047613</v>
      </c>
      <c r="FH11" s="525">
        <v>0</v>
      </c>
      <c r="FI11" s="525">
        <f t="shared" si="221"/>
        <v>0</v>
      </c>
      <c r="FJ11" s="525">
        <f t="shared" ref="FJ11" si="222">SUM(FJ5:FJ10)</f>
        <v>0</v>
      </c>
      <c r="FK11" s="823">
        <f>AVERAGE(FK5:FK10)</f>
        <v>0.51746083333333326</v>
      </c>
      <c r="FL11" s="525">
        <f t="shared" si="221"/>
        <v>4200</v>
      </c>
      <c r="FM11" s="525">
        <f t="shared" si="221"/>
        <v>1452.6799999999348</v>
      </c>
      <c r="FN11" s="525">
        <f t="shared" si="221"/>
        <v>-2747.3200000000652</v>
      </c>
      <c r="FO11" s="823">
        <f>AVERAGE(FO5:FO10)</f>
        <v>0.34587619047617496</v>
      </c>
      <c r="FP11" s="525">
        <f t="shared" si="221"/>
        <v>39000</v>
      </c>
      <c r="FQ11" s="525">
        <f t="shared" si="221"/>
        <v>34491.760000000009</v>
      </c>
      <c r="FR11" s="525">
        <f t="shared" si="221"/>
        <v>-4508.2399999999907</v>
      </c>
      <c r="FS11" s="823">
        <f>AVERAGE(FS5:FS10)</f>
        <v>0.88440410256410296</v>
      </c>
      <c r="FT11" s="525">
        <f t="shared" si="221"/>
        <v>7000</v>
      </c>
      <c r="FU11" s="525">
        <f t="shared" si="221"/>
        <v>0</v>
      </c>
      <c r="FV11" s="525">
        <f t="shared" si="221"/>
        <v>-7000</v>
      </c>
      <c r="FW11" s="823" t="e">
        <f>AVERAGE(FW5:FW10)</f>
        <v>#DIV/0!</v>
      </c>
      <c r="FX11" s="525">
        <f t="shared" si="221"/>
        <v>12000</v>
      </c>
      <c r="FY11" s="525">
        <f t="shared" si="221"/>
        <v>9850.8400000000838</v>
      </c>
      <c r="FZ11" s="525">
        <f t="shared" si="221"/>
        <v>-2149.1599999999162</v>
      </c>
      <c r="GA11" s="823">
        <f>AVERAGE(GA5:GA10)</f>
        <v>0.82090333333334031</v>
      </c>
      <c r="GB11" s="525">
        <f t="shared" si="221"/>
        <v>2217.6642580644993</v>
      </c>
      <c r="GC11" s="525">
        <f t="shared" si="221"/>
        <v>5272.8499999999767</v>
      </c>
      <c r="GD11" s="525">
        <f t="shared" si="221"/>
        <v>3055.1857419354774</v>
      </c>
      <c r="GE11" s="823">
        <f>AVERAGE(GE5:GE10)</f>
        <v>2.3776592785969943</v>
      </c>
      <c r="GF11" s="525">
        <f t="shared" si="221"/>
        <v>90000</v>
      </c>
      <c r="GG11" s="525">
        <f t="shared" si="221"/>
        <v>56182.775000000001</v>
      </c>
      <c r="GH11" s="525">
        <f t="shared" si="221"/>
        <v>-33817.224999999991</v>
      </c>
      <c r="GI11" s="823">
        <f>AVERAGE(GI5:GI10)</f>
        <v>0.78714187037037042</v>
      </c>
      <c r="GJ11" s="525">
        <f t="shared" si="221"/>
        <v>3365.7009677419051</v>
      </c>
      <c r="GK11" s="525">
        <f t="shared" si="221"/>
        <v>3505.9599999999627</v>
      </c>
      <c r="GL11" s="525" t="e">
        <f t="shared" si="221"/>
        <v>#VALUE!</v>
      </c>
      <c r="GM11" s="823" t="e">
        <f>AVERAGE(GM5:GM10)</f>
        <v>#VALUE!</v>
      </c>
      <c r="GN11" s="525">
        <f t="shared" si="221"/>
        <v>14998.215483871018</v>
      </c>
      <c r="GO11" s="525">
        <f t="shared" si="221"/>
        <v>14721.339999999997</v>
      </c>
      <c r="GP11" s="525">
        <f t="shared" si="221"/>
        <v>-276.87548387102197</v>
      </c>
      <c r="GQ11" s="823">
        <f>AVERAGE(GQ5:GQ10)</f>
        <v>0.98153943819724587</v>
      </c>
      <c r="GR11" s="525">
        <f t="shared" si="221"/>
        <v>21522.580645161292</v>
      </c>
      <c r="GS11" s="525">
        <f t="shared" ref="GS11:HB11" si="223">SUM(GS5:GS10)</f>
        <v>22637.349999999991</v>
      </c>
      <c r="GT11" s="525">
        <f t="shared" si="223"/>
        <v>1114.7693548387015</v>
      </c>
      <c r="GU11" s="823">
        <f>AVERAGE(GU5:GU10)</f>
        <v>1.0517953387290164</v>
      </c>
      <c r="GV11" s="525">
        <f t="shared" si="223"/>
        <v>14998.215483871018</v>
      </c>
      <c r="GW11" s="525">
        <f t="shared" si="223"/>
        <v>10487.75</v>
      </c>
      <c r="GX11" s="525">
        <f t="shared" si="223"/>
        <v>-4510.4654838710176</v>
      </c>
      <c r="GY11" s="823">
        <f>AVERAGE(GY5:GY10)</f>
        <v>0.69926652349264184</v>
      </c>
      <c r="GZ11" s="525">
        <f t="shared" si="223"/>
        <v>3000</v>
      </c>
      <c r="HA11" s="525">
        <f t="shared" si="223"/>
        <v>2975.877000000095</v>
      </c>
      <c r="HB11" s="525">
        <f t="shared" si="223"/>
        <v>-24.122999999905005</v>
      </c>
      <c r="HC11" s="826" t="e">
        <f>AVERAGE(HC5:HC10)</f>
        <v>#DIV/0!</v>
      </c>
    </row>
    <row r="12" spans="1:226" ht="15" customHeight="1">
      <c r="A12" s="539"/>
      <c r="B12" s="451"/>
      <c r="C12" s="451"/>
      <c r="D12" s="377"/>
      <c r="E12" s="377"/>
      <c r="F12" s="377"/>
      <c r="G12" s="523"/>
      <c r="H12" s="377"/>
      <c r="I12" s="377"/>
      <c r="J12" s="377"/>
      <c r="K12" s="523"/>
      <c r="L12" s="377"/>
      <c r="M12" s="377"/>
      <c r="N12" s="377"/>
      <c r="O12" s="523"/>
      <c r="P12" s="377"/>
      <c r="Q12" s="377"/>
      <c r="R12" s="377"/>
      <c r="S12" s="523"/>
      <c r="T12" s="377"/>
      <c r="U12" s="377"/>
      <c r="V12" s="377"/>
      <c r="W12" s="523"/>
      <c r="X12" s="377"/>
      <c r="Y12" s="377"/>
      <c r="Z12" s="377"/>
      <c r="AA12" s="523"/>
      <c r="AB12" s="377"/>
      <c r="AC12" s="377"/>
      <c r="AD12" s="377"/>
      <c r="AE12" s="523"/>
      <c r="AF12" s="377"/>
      <c r="AG12" s="377"/>
      <c r="AH12" s="377"/>
      <c r="AI12" s="523"/>
      <c r="AJ12" s="377"/>
      <c r="AK12" s="377"/>
      <c r="AL12" s="377"/>
      <c r="AM12" s="523"/>
      <c r="AN12" s="377"/>
      <c r="AO12" s="377"/>
      <c r="AP12" s="377"/>
      <c r="AQ12" s="523"/>
      <c r="AR12" s="377"/>
      <c r="AS12" s="377"/>
      <c r="AT12" s="377"/>
      <c r="AU12" s="523"/>
      <c r="AV12" s="377"/>
      <c r="AW12" s="377"/>
      <c r="AX12" s="377"/>
      <c r="AY12" s="523"/>
      <c r="AZ12" s="377"/>
      <c r="BA12" s="377"/>
      <c r="BB12" s="377"/>
      <c r="BC12" s="523"/>
      <c r="BD12" s="377"/>
      <c r="BE12" s="377"/>
      <c r="BF12" s="377"/>
      <c r="BG12" s="523"/>
      <c r="BH12" s="377"/>
      <c r="BI12" s="377"/>
      <c r="BJ12" s="377"/>
      <c r="BK12" s="523"/>
      <c r="BL12" s="377"/>
      <c r="BM12" s="377"/>
      <c r="BN12" s="377"/>
      <c r="BO12" s="523"/>
      <c r="BP12" s="377"/>
      <c r="BQ12" s="377"/>
      <c r="BR12" s="377"/>
      <c r="BS12" s="523"/>
      <c r="BT12" s="377"/>
      <c r="BU12" s="377"/>
      <c r="BV12" s="377"/>
      <c r="BW12" s="523"/>
      <c r="BX12" s="377"/>
      <c r="BY12" s="377"/>
      <c r="BZ12" s="377"/>
      <c r="CA12" s="523"/>
      <c r="CB12" s="377"/>
      <c r="CC12" s="377"/>
      <c r="CD12" s="377"/>
      <c r="CE12" s="523"/>
      <c r="CF12" s="377"/>
      <c r="CG12" s="377"/>
      <c r="CH12" s="377"/>
      <c r="CI12" s="523"/>
      <c r="CJ12" s="377"/>
      <c r="CK12" s="377"/>
      <c r="CL12" s="377"/>
      <c r="CM12" s="523"/>
      <c r="CN12" s="377"/>
      <c r="CO12" s="377"/>
      <c r="CP12" s="377"/>
      <c r="CQ12" s="523"/>
      <c r="CR12" s="377"/>
      <c r="CS12" s="377"/>
      <c r="CT12" s="377"/>
      <c r="CU12" s="523"/>
      <c r="CV12" s="377"/>
      <c r="CW12" s="377"/>
      <c r="CX12" s="377"/>
      <c r="CY12" s="523"/>
      <c r="CZ12" s="377"/>
      <c r="DA12" s="377"/>
      <c r="DB12" s="377"/>
      <c r="DC12" s="523"/>
      <c r="DD12" s="377"/>
      <c r="DE12" s="377"/>
      <c r="DF12" s="377"/>
      <c r="DG12" s="523"/>
      <c r="DH12" s="377"/>
      <c r="DI12" s="377"/>
      <c r="DJ12" s="377"/>
      <c r="DK12" s="523"/>
      <c r="DL12" s="377"/>
      <c r="DM12" s="377"/>
      <c r="DN12" s="377"/>
      <c r="DO12" s="523"/>
      <c r="DP12" s="377"/>
      <c r="DQ12" s="377"/>
      <c r="DR12" s="377"/>
      <c r="DS12" s="523"/>
      <c r="DT12" s="377"/>
      <c r="DU12" s="377"/>
      <c r="DV12" s="377"/>
      <c r="DW12" s="523"/>
      <c r="DX12" s="377"/>
      <c r="DY12" s="377"/>
      <c r="DZ12" s="377"/>
      <c r="EA12" s="523"/>
      <c r="EB12" s="377"/>
      <c r="EC12" s="377"/>
      <c r="ED12" s="377"/>
      <c r="EE12" s="523"/>
      <c r="EF12" s="377"/>
      <c r="EG12" s="377"/>
      <c r="EH12" s="377"/>
      <c r="EI12" s="523"/>
      <c r="EJ12" s="377"/>
      <c r="EK12" s="377"/>
      <c r="EL12" s="377"/>
      <c r="EM12" s="523"/>
      <c r="EN12" s="377"/>
      <c r="EO12" s="377"/>
      <c r="EP12" s="377"/>
      <c r="EQ12" s="523"/>
      <c r="ER12" s="377"/>
      <c r="ES12" s="377"/>
      <c r="ET12" s="377"/>
      <c r="EU12" s="523"/>
      <c r="EV12" s="377"/>
      <c r="EW12" s="377"/>
      <c r="EX12" s="377"/>
      <c r="EY12" s="523"/>
      <c r="EZ12" s="377"/>
      <c r="FA12" s="377"/>
      <c r="FB12" s="377"/>
      <c r="FC12" s="523"/>
      <c r="FD12" s="377"/>
      <c r="FE12" s="377"/>
      <c r="FF12" s="377"/>
      <c r="FG12" s="523"/>
      <c r="FH12" s="377"/>
      <c r="FI12" s="377"/>
      <c r="FJ12" s="377"/>
      <c r="FK12" s="523"/>
      <c r="FL12" s="377"/>
      <c r="FM12" s="377"/>
      <c r="FN12" s="377"/>
      <c r="FO12" s="523"/>
      <c r="FP12" s="377"/>
      <c r="FQ12" s="377"/>
      <c r="FR12" s="377"/>
      <c r="FS12" s="523"/>
      <c r="FT12" s="377"/>
      <c r="FU12" s="377"/>
      <c r="FV12" s="377"/>
      <c r="FW12" s="523"/>
      <c r="FX12" s="377"/>
      <c r="FY12" s="377"/>
      <c r="FZ12" s="377"/>
      <c r="GA12" s="523"/>
      <c r="GB12" s="377"/>
      <c r="GC12" s="377"/>
      <c r="GD12" s="377"/>
      <c r="GE12" s="523"/>
      <c r="GF12" s="377"/>
      <c r="GG12" s="377"/>
      <c r="GH12" s="377"/>
      <c r="GI12" s="523"/>
      <c r="GJ12" s="377"/>
      <c r="GK12" s="377"/>
      <c r="GL12" s="377"/>
      <c r="GM12" s="523"/>
      <c r="GN12" s="377"/>
      <c r="GO12" s="377"/>
      <c r="GP12" s="377"/>
      <c r="GQ12" s="523"/>
      <c r="GR12" s="377"/>
      <c r="GS12" s="377"/>
      <c r="GT12" s="377"/>
      <c r="GU12" s="523"/>
      <c r="GV12" s="377"/>
      <c r="GW12" s="377"/>
      <c r="GX12" s="377"/>
      <c r="GY12" s="523"/>
      <c r="GZ12" s="377"/>
      <c r="HA12" s="377"/>
      <c r="HB12" s="377"/>
      <c r="HC12" s="524"/>
    </row>
    <row r="13" spans="1:226" ht="15" customHeight="1">
      <c r="A13" s="906">
        <f>WEEKNUM(B13)</f>
        <v>37</v>
      </c>
      <c r="B13" s="451">
        <f>B10+1</f>
        <v>46272</v>
      </c>
      <c r="C13" s="451" t="str">
        <f t="shared" ref="C13" si="224">TEXT(B13,"ddd")</f>
        <v>Mon</v>
      </c>
      <c r="D13" s="377">
        <f t="shared" ref="D13:D19" si="225">SUMIF($H$4:$HB$4,$D$4,H13:HB13)</f>
        <v>201994.07619354836</v>
      </c>
      <c r="E13" s="377">
        <f t="shared" ref="E13:E19" ca="1" si="226">SUMIF($H$4:$HB$4,$E$4,H13:HB13)</f>
        <v>222067.80000000168</v>
      </c>
      <c r="F13" s="377">
        <f t="shared" ref="F13:F14" ca="1" si="227">E13-D13</f>
        <v>20073.723806453316</v>
      </c>
      <c r="G13" s="523">
        <f t="shared" ref="G13:G14" ca="1" si="228">E13/D13</f>
        <v>1.0993777846594814</v>
      </c>
      <c r="H13" s="377">
        <f>INDEX('SO September 2026 Rev.6'!$B$6:$BK$52,MATCH($B13,'SO September 2026 Rev.6'!$B$6:$B$52,0),MATCH($H$3,'SO September 2026 Rev.6'!$B$5:$XK$5,0))</f>
        <v>1199.5729032258068</v>
      </c>
      <c r="I13" s="377">
        <f>INDEX('Summary sales'!$A$6:$CA$50,MATCH($B13,'Summary sales'!$A$6:$A$50,0),MATCH($H$3,'Summary sales'!$A$7:$CA$7,0))</f>
        <v>764.45999999996275</v>
      </c>
      <c r="J13" s="377">
        <f t="shared" ref="J13:J14" si="229">I13-H13</f>
        <v>-435.11290322584409</v>
      </c>
      <c r="K13" s="523">
        <f t="shared" ref="K13:K19" si="230">I13/H13</f>
        <v>0.63727681572685646</v>
      </c>
      <c r="L13" s="377">
        <f>INDEX('SO September 2026 Rev.6'!$B$6:$BK$52,MATCH($B13,'SO September 2026 Rev.6'!$B$6:$B$52,0),MATCH($L$3,'SO September 2026 Rev.6'!$B$5:$XK$5,0))</f>
        <v>1200</v>
      </c>
      <c r="M13" s="377">
        <f>INDEX('Summary sales'!$A$6:$CA$50,MATCH($B13,'Summary sales'!$A$6:$A$50,0),MATCH($L$3,'Summary sales'!$A$7:$CA$7,0))</f>
        <v>1287.7899999995716</v>
      </c>
      <c r="N13" s="377">
        <f t="shared" ref="N13:N14" si="231">M13-L13</f>
        <v>87.789999999571592</v>
      </c>
      <c r="O13" s="523">
        <f t="shared" ref="O13:O19" si="232">M13/L13</f>
        <v>1.0731583333329764</v>
      </c>
      <c r="P13" s="377">
        <f>INDEX('SO September 2026 Rev.6'!$B$6:$BK$52,MATCH($B13,'SO September 2026 Rev.6'!$B$6:$B$52,0),MATCH($P$3,'SO September 2026 Rev.6'!$B$5:$XK$5,0))</f>
        <v>3300</v>
      </c>
      <c r="Q13" s="377">
        <f>INDEX('Summary sales'!$A$6:$CA$50,MATCH($B13,'Summary sales'!$A$6:$A$50,0),MATCH($P$3,'Summary sales'!$A$7:$CA$7,0))</f>
        <v>2589.8999999999069</v>
      </c>
      <c r="R13" s="377">
        <f t="shared" ref="R13:R14" si="233">Q13-P13</f>
        <v>-710.10000000009313</v>
      </c>
      <c r="S13" s="523">
        <f t="shared" ref="S13:S19" si="234">Q13/P13</f>
        <v>0.78481818181815355</v>
      </c>
      <c r="T13" s="377">
        <f>INDEX('SO September 2026 Rev.6'!$B$6:$BK$52,MATCH(B13,'SO September 2026 Rev.6'!$B$6:$B$52,0),MATCH($T$3,'SO September 2026 Rev.6'!$B$5:$XK$5,0))</f>
        <v>800</v>
      </c>
      <c r="U13" s="377">
        <f>INDEX('Summary sales'!$A$6:$CA$50,MATCH($B13,'Summary sales'!$A$6:$A$50,0),MATCH($T$3,'Summary sales'!$A$7:$CA$7,0))</f>
        <v>857.19000000006054</v>
      </c>
      <c r="V13" s="377">
        <f t="shared" ref="V13:V14" si="235">U13-T13</f>
        <v>57.190000000060536</v>
      </c>
      <c r="W13" s="523">
        <f t="shared" ref="W13:W19" si="236">U13/T13</f>
        <v>1.0714875000000756</v>
      </c>
      <c r="X13" s="377">
        <f>INDEX('SO September 2026 Rev.6'!$B$6:$BK$52,MATCH(B13,'SO September 2026 Rev.6'!$B$6:$B$52,0),MATCH($X$3,'SO September 2026 Rev.6'!$B$5:$XK$5,0))</f>
        <v>150</v>
      </c>
      <c r="Y13" s="377">
        <f>INDEX('Summary sales'!$A$6:$CA$50,MATCH($B13,'Summary sales'!$A$6:$A$50,0),MATCH($X$3,'Summary sales'!$A$7:$CA$7,0))</f>
        <v>43.739999999990687</v>
      </c>
      <c r="Z13" s="377">
        <f t="shared" ref="Z13:Z14" si="237">Y13-X13</f>
        <v>-106.26000000000931</v>
      </c>
      <c r="AA13" s="523">
        <f t="shared" ref="AA13:AA19" si="238">Y13/X13</f>
        <v>0.29159999999993791</v>
      </c>
      <c r="AB13" s="377">
        <f>INDEX('SO September 2026 Rev.6'!$B$6:$BK$52,MATCH(B13,'SO September 2026 Rev.6'!$B$6:$B$52,0),MATCH($AB$3,'SO September 2026 Rev.6'!$B$5:$XK$5,0))</f>
        <v>603.76322580644887</v>
      </c>
      <c r="AC13" s="377">
        <f>INDEX('Summary sales'!$A$6:$CA$50,MATCH($B13,'Summary sales'!$A$6:$A$50,0),MATCH($AB$3,'Summary sales'!$A$7:$CA$7,0))</f>
        <v>983.1600000000326</v>
      </c>
      <c r="AD13" s="377">
        <f t="shared" ref="AD13:AD14" si="239">AC13-AB13</f>
        <v>379.39677419358372</v>
      </c>
      <c r="AE13" s="523">
        <f t="shared" ref="AE13:AE19" si="240">AC13/AB13</f>
        <v>1.6283866886507075</v>
      </c>
      <c r="AF13" s="377">
        <f>INDEX('SO September 2026 Rev.6'!$B$6:$BK$52,MATCH(B13,'SO September 2026 Rev.6'!$B$6:$B$52,0),MATCH($AF$3,'SO September 2026 Rev.6'!$B$5:$XK$5,0))</f>
        <v>673.27548387096704</v>
      </c>
      <c r="AG13" s="377">
        <f>INDEX('Summary sales'!$A$6:$CA$50,MATCH($B13,'Summary sales'!$A$6:$A$50,0),MATCH($AF$3,'Summary sales'!$A$7:$CA$7,0))</f>
        <v>667.7599999998929</v>
      </c>
      <c r="AH13" s="377">
        <f t="shared" ref="AH13:AH14" si="241">AG13-AF13</f>
        <v>-5.5154838710741387</v>
      </c>
      <c r="AI13" s="523">
        <f t="shared" ref="AI13:AI19" si="242">AG13/AF13</f>
        <v>0.99180798350273636</v>
      </c>
      <c r="AJ13" s="377">
        <f>INDEX('SO September 2026 Rev.6'!$B$6:$BK$52,MATCH(B13,'SO September 2026 Rev.6'!$B$6:$B$52,0),MATCH($AJ$3,'SO September 2026 Rev.6'!$B$5:$XK$5,0))</f>
        <v>5500</v>
      </c>
      <c r="AK13" s="377">
        <f>INDEX('Summary sales'!$A$6:$CA$50,MATCH($B13,'Summary sales'!$A$6:$A$50,0),MATCH($AJ$3,'Summary sales'!$A$7:$CA$7,0))</f>
        <v>5298.410000000149</v>
      </c>
      <c r="AL13" s="377">
        <f t="shared" ref="AL13:AL14" si="243">AK13-AJ13</f>
        <v>-201.58999999985099</v>
      </c>
      <c r="AM13" s="523">
        <f t="shared" ref="AM13:AM19" si="244">AK13/AJ13</f>
        <v>0.96334727272729981</v>
      </c>
      <c r="AN13" s="377">
        <f>INDEX('SO September 2026 Rev.6'!$B$6:$BK$52,MATCH(B13,'SO September 2026 Rev.6'!$B$6:$B$52,0),MATCH($AN$3,'SO September 2026 Rev.6'!$B$5:$XK$5,0))</f>
        <v>5000</v>
      </c>
      <c r="AO13" s="377">
        <f ca="1">INDEX('Summary sales'!$A$6:$CA$50,MATCH($B13,'Summary sales'!$A$6:$A$50,0),MATCH($AN$3,'Summary sales'!$A$7:$CA$7,0))</f>
        <v>5707.2400000002235</v>
      </c>
      <c r="AP13" s="377">
        <f t="shared" ref="AP13:AP14" ca="1" si="245">AO13-AN13</f>
        <v>707.24000000022352</v>
      </c>
      <c r="AQ13" s="523">
        <f t="shared" ref="AQ13:AQ19" ca="1" si="246">AO13/AN13</f>
        <v>1.1414480000000446</v>
      </c>
      <c r="AR13" s="377">
        <f>INDEX('SO September 2026 Rev.6'!$B$6:$BK$52,MATCH(B13,'SO September 2026 Rev.6'!$B$6:$B$52,0),MATCH($AR$3,'SO September 2026 Rev.6'!$B$5:$XK$5,0))</f>
        <v>2500</v>
      </c>
      <c r="AS13" s="377">
        <f>INDEX('Summary sales'!$A$6:$CA$50,MATCH($B13,'Summary sales'!$A$6:$A$50,0),MATCH($AR$3,'Summary sales'!$A$7:$CA$7,0))</f>
        <v>1127.7900000000373</v>
      </c>
      <c r="AT13" s="377">
        <f t="shared" ref="AT13:AT14" si="247">AS13-AR13</f>
        <v>-1372.2099999999627</v>
      </c>
      <c r="AU13" s="523">
        <f t="shared" ref="AU13:AU19" si="248">AS13/AR13</f>
        <v>0.45111600000001489</v>
      </c>
      <c r="AV13" s="377">
        <f>INDEX('SO September 2026 Rev.6'!$B$6:$BK$52,MATCH(B13,'SO September 2026 Rev.6'!$B$6:$B$52,0),MATCH($AV$3,'SO September 2026 Rev.6'!$B$5:$XK$5,0))</f>
        <v>1300</v>
      </c>
      <c r="AW13" s="377">
        <f>INDEX('Summary sales'!$A$6:$CA$50,MATCH($B13,'Summary sales'!$A$6:$A$50,0),MATCH($AV$3,'Summary sales'!$A$7:$CA$7,0))</f>
        <v>478.82000000000698</v>
      </c>
      <c r="AX13" s="377">
        <f t="shared" ref="AX13:AX14" si="249">AW13-AV13</f>
        <v>-821.17999999999302</v>
      </c>
      <c r="AY13" s="523">
        <f t="shared" ref="AY13:AY19" si="250">AW13/AV13</f>
        <v>0.3683230769230823</v>
      </c>
      <c r="AZ13" s="377">
        <f>INDEX('SO September 2026 Rev.6'!$B$6:$BK$52,MATCH(B13,'SO September 2026 Rev.6'!$B$6:$B$52,0),MATCH($AZ$3,'SO September 2026 Rev.6'!$B$5:$XK$5,0))</f>
        <v>15600</v>
      </c>
      <c r="BA13" s="377">
        <f>INDEX('Summary sales'!$A$6:$CA$50,MATCH($B13,'Summary sales'!$A$6:$A$50,0),MATCH($AZ$3,'Summary sales'!$A$7:$CA$7,0))</f>
        <v>15975.400000000373</v>
      </c>
      <c r="BB13" s="377">
        <f t="shared" ref="BB13:BB14" si="251">BA13-AZ13</f>
        <v>375.40000000037253</v>
      </c>
      <c r="BC13" s="523">
        <f t="shared" ref="BC13:BC19" si="252">BA13/AZ13</f>
        <v>1.0240641025641264</v>
      </c>
      <c r="BD13" s="377">
        <f>INDEX('SO September 2026 Rev.6'!$B$6:$BK$52,MATCH(B13,'SO September 2026 Rev.6'!$B$6:$B$52,0),MATCH($BD$3,'SO September 2026 Rev.6'!$B$5:$XK$5,0))</f>
        <v>8000</v>
      </c>
      <c r="BE13" s="377">
        <f>INDEX('Summary sales'!$A$6:$CA$50,MATCH($B13,'Summary sales'!$A$6:$A$50,0),MATCH($BD$3,'Summary sales'!$A$7:$CA$7,0))</f>
        <v>9773.2200000002049</v>
      </c>
      <c r="BF13" s="377">
        <f t="shared" ref="BF13:BF14" si="253">BE13-BD13</f>
        <v>1773.2200000002049</v>
      </c>
      <c r="BG13" s="523">
        <f t="shared" ref="BG13:BG19" si="254">BE13/BD13</f>
        <v>1.2216525000000256</v>
      </c>
      <c r="BH13" s="377">
        <f>INDEX('SO September 2026 Rev.6'!$B$6:$BK$52,MATCH(B13,'SO September 2026 Rev.6'!$B$6:$B$52,0),MATCH($BH$3,'SO September 2026 Rev.6'!$B$5:$XK$5,0))</f>
        <v>1000</v>
      </c>
      <c r="BI13" s="377">
        <f>INDEX('Summary sales'!$A$6:$CA$50,MATCH($B13,'Summary sales'!$A$6:$A$50,0),MATCH($BH$3,'Summary sales'!$A$7:$CA$7,0))</f>
        <v>843.06200000003446</v>
      </c>
      <c r="BJ13" s="377">
        <f t="shared" ref="BJ13:BJ14" si="255">BI13-BH13</f>
        <v>-156.93799999996554</v>
      </c>
      <c r="BK13" s="523">
        <f t="shared" ref="BK13:BK19" si="256">BI13/BH13</f>
        <v>0.84306200000003451</v>
      </c>
      <c r="BL13" s="377">
        <f>INDEX('SO September 2026 Rev.6'!$B$6:$BK$52,MATCH(B13,'SO September 2026 Rev.6'!$B$6:$B$52,0),MATCH($BL$3,'SO September 2026 Rev.6'!$B$5:$XK$5,0))</f>
        <v>5500</v>
      </c>
      <c r="BM13" s="377">
        <f ca="1">INDEX('Summary sales'!$A$6:$CA$50,MATCH($B13,'Summary sales'!$A$6:$A$50,0),MATCH($BL$3,'Summary sales'!$A$7:$CA$7,0))</f>
        <v>4824.42</v>
      </c>
      <c r="BN13" s="377">
        <f t="shared" ref="BN13:BN14" ca="1" si="257">BM13-BL13</f>
        <v>-675.57999999999993</v>
      </c>
      <c r="BO13" s="523">
        <f t="shared" ref="BO13:BO19" ca="1" si="258">BM13/BL13</f>
        <v>0.8771672727272728</v>
      </c>
      <c r="BP13" s="377">
        <f>INDEX('SO September 2026 Rev.6'!$B$6:$BK$52,MATCH(B13,'SO September 2026 Rev.6'!$B$6:$B$52,0),MATCH($BP$3,'SO September 2026 Rev.6'!$B$5:$XK$5,0))</f>
        <v>1000</v>
      </c>
      <c r="BQ13" s="377">
        <f>INDEX('Summary sales'!$A$6:$CA$50,MATCH($B13,'Summary sales'!$A$6:$A$50,0),MATCH($BP$3,'Summary sales'!$A$7:$CA$7,0))</f>
        <v>0</v>
      </c>
      <c r="BR13" s="377">
        <f t="shared" ref="BR13:BR14" si="259">BQ13-BP13</f>
        <v>-1000</v>
      </c>
      <c r="BS13" s="523">
        <f t="shared" ref="BS13:BS19" si="260">BQ13/BP13</f>
        <v>0</v>
      </c>
      <c r="BT13" s="377">
        <f>INDEX('SO September 2026 Rev.6'!$B$6:$BK$52,MATCH(B13,'SO September 2026 Rev.6'!$B$6:$B$52,0),MATCH($BT$3,'SO September 2026 Rev.6'!$B$5:$XK$5,0))</f>
        <v>89.451612903225808</v>
      </c>
      <c r="BU13" s="377">
        <f>INDEX('Summary sales'!$A$6:$CA$50,MATCH($B13,'Summary sales'!$A$6:$A$50,0),MATCH($BT$3,'Summary sales'!$A$7:$CA$7,0))</f>
        <v>63.490000000005239</v>
      </c>
      <c r="BV13" s="377">
        <f t="shared" ref="BV13:BV14" si="261">BU13-BT13</f>
        <v>-25.961612903220569</v>
      </c>
      <c r="BW13" s="523">
        <f t="shared" ref="BW13:BW19" si="262">BU13/BT13</f>
        <v>0.70976920302926882</v>
      </c>
      <c r="BX13" s="377">
        <v>3500</v>
      </c>
      <c r="BY13" s="377">
        <f>INDEX('Summary sales'!$A$6:$CA$50,MATCH($B13,'Summary sales'!$A$6:$A$50,0),MATCH($BX$3,'Summary sales'!$A$7:$CA$7,0))</f>
        <v>4198</v>
      </c>
      <c r="BZ13" s="377">
        <f t="shared" ref="BZ13:BZ14" si="263">BY13-BX13</f>
        <v>698</v>
      </c>
      <c r="CA13" s="523">
        <f t="shared" ref="CA13:CA19" si="264">BY13/BX13</f>
        <v>1.1994285714285715</v>
      </c>
      <c r="CB13" s="377">
        <f>INDEX('SO September 2026 Rev.6'!$B$6:$BK$52,MATCH(B13,'SO September 2026 Rev.6'!$B$6:$B$52,0),MATCH($CB$3,'SO September 2026 Rev.6'!$B$5:$XK$5,0))</f>
        <v>1300</v>
      </c>
      <c r="CC13" s="377">
        <f>INDEX('Summary sales'!$A$6:$CA$50,MATCH($B13,'Summary sales'!$A$6:$A$50,0),MATCH($CB$3,'Summary sales'!$A$7:$CA$7,0))</f>
        <v>1980.2399999999907</v>
      </c>
      <c r="CD13" s="377">
        <f t="shared" ref="CD13:CD14" si="265">CC13-CB13</f>
        <v>680.23999999999069</v>
      </c>
      <c r="CE13" s="523">
        <f t="shared" ref="CE13:CE19" si="266">CC13/CB13</f>
        <v>1.5232615384615313</v>
      </c>
      <c r="CF13" s="377">
        <f>INDEX('SO September 2026 Rev.6'!$B$6:$BK$52,MATCH(B13,'SO September 2026 Rev.6'!$B$6:$B$52,0),MATCH($CF$3,'SO September 2026 Rev.6'!$B$5:$XK$5,0))</f>
        <v>3000</v>
      </c>
      <c r="CG13" s="377">
        <f>INDEX('Summary sales'!$A$6:$CA$50,MATCH($B13,'Summary sales'!$A$6:$A$50,0),MATCH($CF$3,'Summary sales'!$A$7:$CA$7,0))</f>
        <v>5118.7999999998137</v>
      </c>
      <c r="CH13" s="377">
        <f t="shared" ref="CH13:CH14" si="267">CG13-CF13</f>
        <v>2118.7999999998137</v>
      </c>
      <c r="CI13" s="523">
        <f t="shared" ref="CI13:CI19" si="268">CG13/CF13</f>
        <v>1.7062666666666046</v>
      </c>
      <c r="CJ13" s="377">
        <f>INDEX('SO September 2026 Rev.6'!$B$6:$BK$52,MATCH($B13,'SO September 2026 Rev.6'!$B$6:$B$52,0),MATCH($CJ$3,'SO September 2026 Rev.6'!$B$5:$XK$5,0))</f>
        <v>6000</v>
      </c>
      <c r="CK13" s="377">
        <f>INDEX('Summary sales'!$A$6:$CA$50,MATCH($B13,'Summary sales'!$A$6:$A$50,0),MATCH($CJ$3,'Summary sales'!$A$7:$CA$7,0))</f>
        <v>4785.4799999999814</v>
      </c>
      <c r="CL13" s="377">
        <f t="shared" ref="CL13:CL14" si="269">CK13-CJ13</f>
        <v>-1214.5200000000186</v>
      </c>
      <c r="CM13" s="523">
        <f t="shared" ref="CM13:CM19" si="270">CK13/CJ13</f>
        <v>0.79757999999999685</v>
      </c>
      <c r="CN13" s="377">
        <f>INDEX('SO September 2026 Rev.6'!$B$6:$BK$52,MATCH($B13,'SO September 2026 Rev.6'!$B$6:$B$52,0),MATCH(CN$3,'SO September 2026 Rev.6'!$B$5:$XK$5,0))</f>
        <v>12000</v>
      </c>
      <c r="CO13" s="377">
        <f>INDEX('Summary sales'!$A$6:$CA$50,MATCH($B13,'Summary sales'!$A$6:$A$50,0),MATCH($CN$3,'Summary sales'!$A$7:$CA$7,0))</f>
        <v>9426.7000000001863</v>
      </c>
      <c r="CP13" s="377">
        <f t="shared" ref="CP13:CP14" si="271">CO13-CN13</f>
        <v>-2573.2999999998137</v>
      </c>
      <c r="CQ13" s="523">
        <f t="shared" ref="CQ13:CQ19" si="272">CO13/CN13</f>
        <v>0.7855583333333489</v>
      </c>
      <c r="CR13" s="377">
        <f>INDEX('SO September 2026 Rev.6'!$B$6:$BK$52,MATCH($B13,'SO September 2026 Rev.6'!$B$6:$B$52,0),MATCH(CR$3,'SO September 2026 Rev.6'!$B$5:$XK$5,0))</f>
        <v>3000</v>
      </c>
      <c r="CS13" s="377">
        <f>INDEX('Summary sales'!$A$6:$CA$50,MATCH($B13,'Summary sales'!$A$6:$A$50,0),MATCH($CR$3,'Summary sales'!$A$7:$CA$7,0))</f>
        <v>2176.3300000000008</v>
      </c>
      <c r="CT13" s="377">
        <f t="shared" ref="CT13:CT19" si="273">CS13-CR13</f>
        <v>-823.66999999999916</v>
      </c>
      <c r="CU13" s="523">
        <f t="shared" ref="CU13:CU19" si="274">CS13/CR13</f>
        <v>0.72544333333333366</v>
      </c>
      <c r="CV13" s="377">
        <f>INDEX('SO September 2026 Rev.6'!$B$6:$BK$52,MATCH(B13,'SO September 2026 Rev.6'!$B$6:$B$52,0),MATCH($CV$3,'SO September 2026 Rev.6'!$B$5:$XK$5,0))</f>
        <v>16000</v>
      </c>
      <c r="CW13" s="377">
        <f>INDEX('Summary sales'!$A$6:$CA$50,MATCH($B13,'Summary sales'!$A$6:$A$50,0),MATCH($CV$3,'Summary sales'!$A$7:$CA$7,0))</f>
        <v>14819.405000001192</v>
      </c>
      <c r="CX13" s="377">
        <f t="shared" ref="CX13:CX14" si="275">CW13-CV13</f>
        <v>-1180.5949999988079</v>
      </c>
      <c r="CY13" s="523">
        <f t="shared" ref="CY13:CY19" si="276">CW13/CV13</f>
        <v>0.92621281250007448</v>
      </c>
      <c r="CZ13" s="377">
        <f>INDEX('SO September 2026 Rev.6'!$B$6:$BK$52,MATCH(B13,'SO September 2026 Rev.6'!$B$6:$B$52,0),MATCH($CZ$3,'SO September 2026 Rev.6'!$B$5:$XK$5,0))</f>
        <v>2000</v>
      </c>
      <c r="DA13" s="377">
        <f>INDEX('Summary sales'!$A$6:$CA$50,MATCH($B13,'Summary sales'!$A$6:$A$50,0),MATCH($CZ$3,'Summary sales'!$A$7:$CA$7,0))</f>
        <v>1722.8999999994412</v>
      </c>
      <c r="DB13" s="377">
        <f t="shared" ref="DB13:DB14" si="277">DA13-CZ13</f>
        <v>-277.10000000055879</v>
      </c>
      <c r="DC13" s="523">
        <f t="shared" ref="DC13:DC19" si="278">DA13/CZ13</f>
        <v>0.86144999999972061</v>
      </c>
      <c r="DD13" s="377">
        <f>INDEX('SO September 2026 Rev.6'!$B$6:$BK$52,MATCH($B13,'SO September 2026 Rev.6'!$B$6:$B$52,0),MATCH(DD$3,'SO September 2026 Rev.6'!$B$5:$XK$5,0))</f>
        <v>800</v>
      </c>
      <c r="DE13" s="377">
        <f>INDEX('Summary sales'!$A$6:$CA$50,MATCH($B13,'Summary sales'!$A$6:$A$50,0),MATCH($DD$3,'Summary sales'!$A$7:$CA$7,0))</f>
        <v>673.46999999997206</v>
      </c>
      <c r="DF13" s="377">
        <f t="shared" ref="DF13:DF14" si="279">DE13-DD13</f>
        <v>-126.53000000002794</v>
      </c>
      <c r="DG13" s="523">
        <f t="shared" ref="DG13:DG19" si="280">DE13/DD13</f>
        <v>0.84183749999996504</v>
      </c>
      <c r="DH13" s="377">
        <f>INDEX('SO September 2026 Rev.6'!$B$6:$BK$52,MATCH($B13,'SO September 2026 Rev.6'!$B$6:$B$52,0),MATCH(DH$3,'SO September 2026 Rev.6'!$B$5:$XK$5,0))</f>
        <v>7200</v>
      </c>
      <c r="DI13" s="377">
        <f>INDEX('Summary sales'!$A$6:$CA$50,MATCH($B13,'Summary sales'!$A$6:$A$50,0),MATCH($DH$3,'Summary sales'!$A$7:$CA$7,0))</f>
        <v>7630.320000000298</v>
      </c>
      <c r="DJ13" s="377">
        <f t="shared" ref="DJ13:DJ14" si="281">DI13-DH13</f>
        <v>430.32000000029802</v>
      </c>
      <c r="DK13" s="523">
        <f t="shared" ref="DK13:DK19" si="282">DI13/DH13</f>
        <v>1.059766666666708</v>
      </c>
      <c r="DL13" s="377">
        <f>INDEX('SO September 2026 Rev.6'!$B$6:$BK$52,MATCH(B13,'SO September 2026 Rev.6'!$B$6:$B$52,0),MATCH($DL$3,'SO September 2026 Rev.6'!$B$5:$XK$5,0))</f>
        <v>2000</v>
      </c>
      <c r="DM13" s="377">
        <f>INDEX('Summary sales'!$A$6:$CA$50,MATCH($B13,'Summary sales'!$A$6:$A$50,0),MATCH($DL$3,'Summary sales'!$A$7:$CA$7,0))</f>
        <v>1708.8899999999558</v>
      </c>
      <c r="DN13" s="377">
        <f t="shared" ref="DN13:DN14" si="283">DM13-DL13</f>
        <v>-291.11000000004424</v>
      </c>
      <c r="DO13" s="523">
        <f t="shared" ref="DO13:DO19" si="284">DM13/DL13</f>
        <v>0.85444499999997792</v>
      </c>
      <c r="DP13" s="377">
        <f>INDEX('SO September 2026 Rev.6'!$B$6:$BK$52,MATCH(B13,'SO September 2026 Rev.6'!$B$6:$B$52,0),MATCH($DP$3,'SO September 2026 Rev.6'!$B$5:$XK$5,0))</f>
        <v>2000</v>
      </c>
      <c r="DQ13" s="377">
        <f>INDEX('Summary sales'!$A$6:$CA$50,MATCH($B13,'Summary sales'!$A$6:$A$50,0),MATCH($DP$3,'Summary sales'!$A$7:$CA$7,0))</f>
        <v>1845.5700000000652</v>
      </c>
      <c r="DR13" s="377">
        <f t="shared" ref="DR13:DR14" si="285">DQ13-DP13</f>
        <v>-154.42999999993481</v>
      </c>
      <c r="DS13" s="523">
        <f t="shared" ref="DS13:DS19" si="286">DQ13/DP13</f>
        <v>0.92278500000003261</v>
      </c>
      <c r="DT13" s="377">
        <f>INDEX('SO September 2026 Rev.6'!$B$6:$BK$52,MATCH(B13,'SO September 2026 Rev.6'!$B$6:$B$52,0),MATCH($DT$3,'SO September 2026 Rev.6'!$B$5:$XK$5,0))</f>
        <v>1000</v>
      </c>
      <c r="DU13" s="377">
        <f>INDEX('Summary sales'!$A$6:$CA$50,MATCH($B13,'Summary sales'!$A$6:$A$50,0),MATCH($DT$3,'Summary sales'!$A$7:$CA$7,0))</f>
        <v>461.69000000006054</v>
      </c>
      <c r="DV13" s="377">
        <f t="shared" ref="DV13:DV14" si="287">DU13-DT13</f>
        <v>-538.30999999993946</v>
      </c>
      <c r="DW13" s="523">
        <f t="shared" ref="DW13:DW19" si="288">DU13/DT13</f>
        <v>0.46169000000006055</v>
      </c>
      <c r="DX13" s="377">
        <f>INDEX('SO September 2026 Rev.6'!$B$6:$BK$52,MATCH(B13,'SO September 2026 Rev.6'!$B$6:$B$52,0),MATCH($DX$3,'SO September 2026 Rev.6'!$B$5:$XK$5,0))</f>
        <v>10000</v>
      </c>
      <c r="DY13" s="377">
        <f>INDEX('Summary sales'!$A$6:$CA$50,MATCH($B13,'Summary sales'!$A$6:$A$50,0),MATCH($DX$3,'Summary sales'!$A$7:$CA$7,0))</f>
        <v>8497.910000000149</v>
      </c>
      <c r="DZ13" s="377">
        <f t="shared" ref="DZ13:DZ14" si="289">DY13-DX13</f>
        <v>-1502.089999999851</v>
      </c>
      <c r="EA13" s="523">
        <f t="shared" ref="EA13:EA19" si="290">DY13/DX13</f>
        <v>0.84979100000001495</v>
      </c>
      <c r="EB13" s="377">
        <f>INDEX('SO September 2026 Rev.6'!$B$6:$BK$52,MATCH(B13,'SO September 2026 Rev.6'!$B$6:$B$52,0),MATCH($EB$3,'SO September 2026 Rev.6'!$B$5:$XK$5,0))</f>
        <v>2000</v>
      </c>
      <c r="EC13" s="377">
        <f>INDEX('Summary sales'!$A$6:$CA$50,MATCH($B13,'Summary sales'!$A$6:$A$50,0),MATCH($EB$3,'Summary sales'!$A$7:$CA$7,0))</f>
        <v>2246.1000000000931</v>
      </c>
      <c r="ED13" s="377">
        <f t="shared" ref="ED13:ED14" si="291">EC13-EB13</f>
        <v>246.10000000009313</v>
      </c>
      <c r="EE13" s="523">
        <f t="shared" ref="EE13:EE19" si="292">EC13/EB13</f>
        <v>1.1230500000000465</v>
      </c>
      <c r="EF13" s="377">
        <f>INDEX('SO September 2026 Rev.6'!$B$6:$BK$52,MATCH($B13,'SO September 2026 Rev.6'!$B$6:$B$52,0),MATCH(EF$3,'SO September 2026 Rev.6'!$B$5:$XK$5,0))</f>
        <v>4000</v>
      </c>
      <c r="EG13" s="377">
        <f>INDEX('Summary sales'!$A$6:$CA$50,MATCH($B13,'Summary sales'!$A$6:$A$50,0),MATCH($EF$3,'Summary sales'!$A$7:$CA$7,0))</f>
        <v>2671.8700000001118</v>
      </c>
      <c r="EH13" s="377">
        <f t="shared" ref="EH13:EH14" si="293">EG13-EF13</f>
        <v>-1328.1299999998882</v>
      </c>
      <c r="EI13" s="523">
        <f t="shared" ref="EI13:EI19" si="294">EG13/EF13</f>
        <v>0.66796750000002791</v>
      </c>
      <c r="EJ13" s="377">
        <f>INDEX('SO September 2026 Rev.6'!$B$6:$BK$52,MATCH(B13,'SO September 2026 Rev.6'!$B$6:$B$52,0),MATCH($EJ$3,'SO September 2026 Rev.6'!$B$5:$XK$5,0))</f>
        <v>7000</v>
      </c>
      <c r="EK13" s="377">
        <f>INDEX('Summary sales'!$A$6:$CA$50,MATCH(B13,'Summary sales'!$A$6:$A$50,0),MATCH($EJ$3,'Summary sales'!$A$7:$CA$7,0))</f>
        <v>7674.5700000000652</v>
      </c>
      <c r="EL13" s="377">
        <f t="shared" ref="EL13:EL14" si="295">EK13-EJ13</f>
        <v>674.57000000006519</v>
      </c>
      <c r="EM13" s="523">
        <f t="shared" ref="EM13:EM19" si="296">EK13/EJ13</f>
        <v>1.0963671428571522</v>
      </c>
      <c r="EN13" s="377">
        <f>INDEX('SO September 2026 Rev.6'!$B$6:$BK$52,MATCH(B13,'SO September 2026 Rev.6'!$B$6:$B$52,0),MATCH($EN$3,'SO September 2026 Rev.6'!$B$5:$XK$5,0))</f>
        <v>5000</v>
      </c>
      <c r="EO13" s="377">
        <f>INDEX('Summary sales'!$A$6:$CA$50,MATCH($B13,'Summary sales'!$A$6:$A$50,0),MATCH($EN$3,'Summary sales'!$A$7:$CA$7,0))</f>
        <v>6133.5600000000559</v>
      </c>
      <c r="EP13" s="377">
        <f t="shared" ref="EP13:EP14" si="297">EO13-EN13</f>
        <v>1133.5600000000559</v>
      </c>
      <c r="EQ13" s="523">
        <f t="shared" ref="EQ13:EQ19" si="298">EO13/EN13</f>
        <v>1.2267120000000111</v>
      </c>
      <c r="ER13" s="377">
        <f>INDEX('SO September 2026 Rev.6'!$B$6:$BK$52,MATCH(B13,'SO September 2026 Rev.6'!$B$6:$B$52,0),MATCH($ER$3,'SO September 2026 Rev.6'!$B$5:$XK$5,0))</f>
        <v>17000</v>
      </c>
      <c r="ES13" s="377">
        <f>INDEX('Summary sales'!$A$6:$CA$50,MATCH($B13,'Summary sales'!$A$6:$A$50,0),MATCH($ER$3,'Summary sales'!$A$7:$CA$7,0))</f>
        <v>45742.339999999851</v>
      </c>
      <c r="ET13" s="377">
        <f t="shared" ref="ET13:ET14" si="299">ES13-ER13</f>
        <v>28742.339999999851</v>
      </c>
      <c r="EU13" s="523">
        <f t="shared" ref="EU13:EU19" si="300">ES13/ER13</f>
        <v>2.6907258823529325</v>
      </c>
      <c r="EV13" s="377">
        <f>INDEX('SO September 2026 Rev.6'!$B$6:$BK$52,MATCH($B13,'SO September 2026 Rev.6'!$B$6:$B$52,0),MATCH($EV$3,'SO September 2026 Rev.6'!$B$5:$XK$5,0))</f>
        <v>8000</v>
      </c>
      <c r="EW13" s="377">
        <f>INDEX('Summary sales'!$A$6:$CA$50,MATCH(B13,'Summary sales'!$A$6:$A$50,0),MATCH($EV$3,'Summary sales'!$A$7:$CA$7,0))</f>
        <v>5700.3000000002794</v>
      </c>
      <c r="EX13" s="377">
        <f t="shared" ref="EX13:EX14" si="301">EW13-EV13</f>
        <v>-2299.6999999997206</v>
      </c>
      <c r="EY13" s="523">
        <f t="shared" ref="EY13:EY19" si="302">EW13/EV13</f>
        <v>0.71253750000003491</v>
      </c>
      <c r="EZ13" s="377">
        <f>INDEX('SO September 2026 Rev.6'!$B$6:$BK$52,MATCH(B13,'SO September 2026 Rev.6'!$B$6:$B$52,0),MATCH($EZ$3,'SO September 2026 Rev.6'!$B$5:$XK$5,0))</f>
        <v>3500</v>
      </c>
      <c r="FA13" s="377">
        <f>INDEX('Summary sales'!$A$6:$CA$50,MATCH(B13,'Summary sales'!$A$6:$A$50,0),MATCH($EZ$3,'Summary sales'!$A$7:$CA$7,0))</f>
        <v>3513.5</v>
      </c>
      <c r="FB13" s="377">
        <f t="shared" ref="FB13:FB14" si="303">FA13-EZ13</f>
        <v>13.5</v>
      </c>
      <c r="FC13" s="523">
        <f t="shared" ref="FC13:FC19" si="304">FA13/EZ13</f>
        <v>1.0038571428571428</v>
      </c>
      <c r="FD13" s="377">
        <f>INDEX('SO September 2026 Rev.6'!$B$6:$BK$52,MATCH(B13,'SO September 2026 Rev.6'!$B$6:$B$52,0),MATCH($FD$3,'SO September 2026 Rev.6'!$B$5:$XK$5,0))</f>
        <v>1000</v>
      </c>
      <c r="FE13" s="377">
        <f>INDEX('Summary sales'!$A$6:$CA$50,MATCH(B13,'Summary sales'!$A$6:$A$50,0),MATCH($FD$3,'Summary sales'!$A$7:$CA$7,0))</f>
        <v>1019.8099999999995</v>
      </c>
      <c r="FF13" s="377">
        <f t="shared" ref="FF13:FF14" si="305">FE13-FD13</f>
        <v>19.809999999999491</v>
      </c>
      <c r="FG13" s="523">
        <f t="shared" ref="FG13:FG19" si="306">FA13/EZ13</f>
        <v>1.0038571428571428</v>
      </c>
      <c r="FH13" s="377">
        <f>INDEX('SO September 2026 Rev.6'!$B$6:$BK$52,MATCH(B13,'SO September 2026 Rev.6'!$B$6:$B$52,0),MATCH($FH$3,'SO September 2026 Rev.6'!$B$5:$XK$5,0))</f>
        <v>0</v>
      </c>
      <c r="FI13" s="377">
        <f>INDEX('Summary sales'!$A$6:$CA$50,MATCH(B13,'Summary sales'!$A$6:$A$50,0),MATCH($FH$3,'Summary sales'!$A$7:$CA$7,0))</f>
        <v>0</v>
      </c>
      <c r="FJ13" s="377">
        <f t="shared" ref="FJ13:FJ19" si="307">FI13-FH13</f>
        <v>0</v>
      </c>
      <c r="FK13" s="523">
        <f t="shared" ref="FK13:FK19" si="308">FE13/FD13</f>
        <v>1.0198099999999994</v>
      </c>
      <c r="FL13" s="377">
        <f>INDEX('SO September 2026 Rev.6'!$B$6:$BK$52,MATCH(B13,'SO September 2026 Rev.6'!$B$6:$B$52,0),MATCH($FL$3,'SO September 2026 Rev.6'!$B$5:$XK$5,0))</f>
        <v>700</v>
      </c>
      <c r="FM13" s="377">
        <f>INDEX('Summary sales'!$A$6:$CA$50,MATCH(B13,'Summary sales'!$A$6:$A$50,0),MATCH($FL$3,'Summary sales'!$A$7:$CA$7,0))</f>
        <v>206.07000000006519</v>
      </c>
      <c r="FN13" s="377">
        <f t="shared" ref="FN13:FN14" si="309">FM13-FL13</f>
        <v>-493.92999999993481</v>
      </c>
      <c r="FO13" s="523">
        <f t="shared" ref="FO13:FO19" si="310">FM13/FL13</f>
        <v>0.2943857142858074</v>
      </c>
      <c r="FP13" s="377">
        <f>INDEX('SO September 2026 Rev.6'!$B$6:$BK$52,MATCH(B13,'SO September 2026 Rev.6'!$B$6:$B$52,0),MATCH($FP$3,'SO September 2026 Rev.6'!$B$5:$XK$5,0))</f>
        <v>6500</v>
      </c>
      <c r="FQ13" s="377">
        <f>INDEX('Summary sales'!$A$6:$CA$50,MATCH(B13,'Summary sales'!$A$6:$A$50,0),MATCH($FP$3,'Summary sales'!$A$7:$CA$7,0))</f>
        <v>6970.109999999986</v>
      </c>
      <c r="FR13" s="377">
        <f t="shared" ref="FR13:FR14" si="311">FQ13-FP13</f>
        <v>470.10999999998603</v>
      </c>
      <c r="FS13" s="523">
        <f t="shared" ref="FS13:FS19" si="312">FQ13/FP13</f>
        <v>1.0723246153846133</v>
      </c>
      <c r="FT13" s="377">
        <f>INDEX('SO September 2026 Rev.6'!$B$6:$BK$52,MATCH(B13,'SO September 2026 Rev.6'!$B$6:$B$52,0),MATCH($FT$3,'SO September 2026 Rev.6'!$B$5:$XK$5,0))</f>
        <v>0</v>
      </c>
      <c r="FU13" s="377">
        <f>INDEX('Summary sales'!$A$6:$CA$50,MATCH(B13,'Summary sales'!$A$6:$A$50,0),MATCH($FT$3,'Summary sales'!$A$7:$CA$7,0))</f>
        <v>0</v>
      </c>
      <c r="FV13" s="377">
        <f t="shared" ref="FV13:FV14" si="313">FU13-FT13</f>
        <v>0</v>
      </c>
      <c r="FW13" s="523" t="e">
        <f t="shared" ref="FW13:FW19" si="314">FU13/FT13</f>
        <v>#DIV/0!</v>
      </c>
      <c r="FX13" s="377">
        <f>INDEX('SO September 2026 Rev.6'!$B$6:$BK$52,MATCH(B13,'SO September 2026 Rev.6'!$B$6:$B$52,0),MATCH($FX$3,'SO September 2026 Rev.6'!$B$5:$XK$5,0))</f>
        <v>2000</v>
      </c>
      <c r="FY13" s="377">
        <f>INDEX('Summary sales'!$A$6:$CA$50,MATCH(B13,'Summary sales'!$A$6:$A$50,0),MATCH($FX$3,'Summary sales'!$A$7:$CA$7,0))</f>
        <v>3735.2099999999627</v>
      </c>
      <c r="FZ13" s="377">
        <f t="shared" ref="FZ13:FZ14" si="315">FY13-FX13</f>
        <v>1735.2099999999627</v>
      </c>
      <c r="GA13" s="523">
        <f t="shared" ref="GA13:GA19" si="316">FY13/FX13</f>
        <v>1.8676049999999813</v>
      </c>
      <c r="GB13" s="377">
        <f>INDEX('SO September 2026 Rev.6'!$B$6:$BK$52,MATCH(B13,'SO September 2026 Rev.6'!$B$6:$B$52,0),MATCH($GB$3,'SO September 2026 Rev.6'!$B$5:$XK$5,0))</f>
        <v>369.61070967741654</v>
      </c>
      <c r="GC13" s="377">
        <f>INDEX('Summary sales'!$A$6:$CA$50,MATCH(B13,'Summary sales'!$A$6:$A$50,0),MATCH($GB$3,'Summary sales'!$A$7:$CA$7,0))</f>
        <v>0</v>
      </c>
      <c r="GD13" s="377">
        <f t="shared" ref="GD13:GD14" si="317">GC13-GB13</f>
        <v>-369.61070967741654</v>
      </c>
      <c r="GE13" s="523">
        <f t="shared" ref="GE13:GE19" si="318">GC13/GB13</f>
        <v>0</v>
      </c>
      <c r="GF13" s="377">
        <f>INDEX('SO September 2026 Rev.6'!$B$6:$BK$52,MATCH($B13,'SO September 2026 Rev.6'!$B$6:$B$52,0),MATCH(GF$3,'SO September 2026 Rev.6'!$B$5:$XK$5,0))</f>
        <v>9000</v>
      </c>
      <c r="GG13" s="377">
        <f>INDEX('Summary sales'!$A$6:$CA$50,MATCH(B13,'Summary sales'!$A$6:$A$50,0),MATCH($GF$3,'Summary sales'!$A$7:$CA$7,0))</f>
        <v>3999.703</v>
      </c>
      <c r="GH13" s="377">
        <f t="shared" ref="GH13:GH14" si="319">GG13-GF13</f>
        <v>-5000.2970000000005</v>
      </c>
      <c r="GI13" s="523">
        <f t="shared" ref="GI13:GI19" si="320">GG13/GF13</f>
        <v>0.44441144444444441</v>
      </c>
      <c r="GJ13" s="377">
        <f>INDEX('SO September 2026 Rev.6'!$B$6:$BK$52,MATCH(B13,'SO September 2026 Rev.6'!$B$6:$B$52,0),MATCH($GJ$3,'SO September 2026 Rev.6'!$B$5:$XK$5,0))</f>
        <v>1121.900322580635</v>
      </c>
      <c r="GK13" s="377">
        <f>INDEX('Summary sales'!$A$6:$CA$50,MATCH($B13,'Summary sales'!$A$6:$A$50,0),MATCH($GJ$3,'Summary sales'!$A$7:$CA$7,0))</f>
        <v>807.31999999983236</v>
      </c>
      <c r="GL13" s="377">
        <f t="shared" ref="GL13:GL14" si="321">GK13-GJ13</f>
        <v>-314.58032258080266</v>
      </c>
      <c r="GM13" s="523">
        <f t="shared" ref="GM13:GM19" si="322">GK13/GJ13</f>
        <v>0.71960047051489051</v>
      </c>
      <c r="GN13" s="377">
        <f>INDEX('SO September 2026 Rev.6'!$B$6:$BK$52,MATCH(B13,'SO September 2026 Rev.6'!$B$6:$B$52,0),MATCH($GN$3,'SO September 2026 Rev.6'!$B$5:$XK$5,0))</f>
        <v>2499.7025806451697</v>
      </c>
      <c r="GO13" s="377">
        <f>INDEX('Summary sales'!$A$6:$CA$50,MATCH(B13,'Summary sales'!$A$6:$A$50,0),MATCH($GN$3,'Summary sales'!$A$7:$CA$7,0))</f>
        <v>2157.3800000000047</v>
      </c>
      <c r="GP13" s="377">
        <f t="shared" ref="GP13:GP14" si="323">GO13-GN13</f>
        <v>-342.32258064516509</v>
      </c>
      <c r="GQ13" s="523">
        <f t="shared" ref="GQ13:GQ19" si="324">GO13/GN13</f>
        <v>0.86305467566592975</v>
      </c>
      <c r="GR13" s="377">
        <f>INDEX('SO September 2026 Rev.6'!$B$6:$BK$52,MATCH(B13,'SO September 2026 Rev.6'!$B$6:$B$52,0),MATCH($GR$3,'SO September 2026 Rev.6'!$B$5:$XK$5,0))</f>
        <v>3587.0967741935483</v>
      </c>
      <c r="GS13" s="377">
        <f>INDEX('Summary sales'!$A$6:$CA$50,MATCH(B13,'Summary sales'!$A$6:$A$50,0),MATCH($GR$3,'Summary sales'!$A$7:$CA$7,0))</f>
        <v>5379.8500000000058</v>
      </c>
      <c r="GT13" s="377">
        <f t="shared" ref="GT13:GT14" si="325">GS13-GR13</f>
        <v>1792.7532258064575</v>
      </c>
      <c r="GU13" s="523">
        <f t="shared" ref="GU13:GU19" si="326">GS13/GR13</f>
        <v>1.4997783273381311</v>
      </c>
      <c r="GV13" s="377">
        <f>INDEX('SO September 2026 Rev.6'!$B$6:$BK$52,MATCH(B13,'SO September 2026 Rev.6'!$B$6:$B$52,0),MATCH($GV$3,'SO September 2026 Rev.6'!$B$5:$XK$5,0))</f>
        <v>2499.7025806451697</v>
      </c>
      <c r="GW13" s="377">
        <f>INDEX('Summary sales'!$A$6:$CA$50,MATCH(B13,'Summary sales'!$A$6:$A$50,0),MATCH($GV$3,'Summary sales'!$A$7:$CA$7,0))</f>
        <v>468.39999999990687</v>
      </c>
      <c r="GX13" s="377">
        <f t="shared" ref="GX13:GX14" si="327">GW13-GV13</f>
        <v>-2031.3025806452629</v>
      </c>
      <c r="GY13" s="523">
        <f t="shared" ref="GY13:GY19" si="328">GW13/GV13</f>
        <v>0.18738229244817337</v>
      </c>
      <c r="GZ13" s="377">
        <f>INDEX('SO September 2026 Rev.6'!$B$6:$BK$52,MATCH(B13,'SO September 2026 Rev.6'!$B$6:$B$52,0),MATCH($GZ$3,'SO September 2026 Rev.6'!$B$5:$XK$5,0))</f>
        <v>3000</v>
      </c>
      <c r="HA13" s="377">
        <f>INDEX('Summary sales'!$A$6:$CA$50,MATCH(B13,'Summary sales'!$A$6:$A$50,0),MATCH($GZ$3,'Summary sales'!$A$7:$CA$7,0))</f>
        <v>7310.1499999999069</v>
      </c>
      <c r="HB13" s="377">
        <f t="shared" ref="HB13:HB14" si="329">HA13-GZ13</f>
        <v>4310.1499999999069</v>
      </c>
      <c r="HC13" s="524">
        <f t="shared" ref="HC13:HC19" si="330">HA13/GZ13</f>
        <v>2.4367166666666358</v>
      </c>
    </row>
    <row r="14" spans="1:226" ht="15" customHeight="1">
      <c r="A14" s="907"/>
      <c r="B14" s="451">
        <f t="shared" ref="B14:B19" si="331">B13+1</f>
        <v>46273</v>
      </c>
      <c r="C14" s="451" t="str">
        <f t="shared" ref="C14" si="332">TEXT(B14,"ddd")</f>
        <v>Tue</v>
      </c>
      <c r="D14" s="377">
        <f t="shared" si="225"/>
        <v>201994.07619354836</v>
      </c>
      <c r="E14" s="377">
        <f t="shared" ca="1" si="226"/>
        <v>225055.43200000603</v>
      </c>
      <c r="F14" s="377">
        <f t="shared" ca="1" si="227"/>
        <v>23061.355806457665</v>
      </c>
      <c r="G14" s="523">
        <f t="shared" ca="1" si="228"/>
        <v>1.1141684758337198</v>
      </c>
      <c r="H14" s="377">
        <f>INDEX('SO September 2026 Rev.6'!$B$6:$BK$52,MATCH($B14,'SO September 2026 Rev.6'!$B$6:$B$52,0),MATCH($H$3,'SO September 2026 Rev.6'!$B$5:$XK$5,0))</f>
        <v>1199.5729032258068</v>
      </c>
      <c r="I14" s="377">
        <f>INDEX('Summary sales'!$A$6:$CA$50,MATCH($B14,'Summary sales'!$A$6:$A$50,0),MATCH($H$3,'Summary sales'!$A$7:$CA$7,0))</f>
        <v>609.91000000014901</v>
      </c>
      <c r="J14" s="377">
        <f t="shared" si="229"/>
        <v>-589.66290322565783</v>
      </c>
      <c r="K14" s="523">
        <f t="shared" si="230"/>
        <v>0.50843929398540266</v>
      </c>
      <c r="L14" s="377">
        <f>INDEX('SO September 2026 Rev.6'!$B$6:$BK$52,MATCH($B14,'SO September 2026 Rev.6'!$B$6:$B$52,0),MATCH($L$3,'SO September 2026 Rev.6'!$B$5:$XK$5,0))</f>
        <v>1200</v>
      </c>
      <c r="M14" s="377">
        <f>INDEX('Summary sales'!$A$6:$CA$50,MATCH($B14,'Summary sales'!$A$6:$A$50,0),MATCH($L$3,'Summary sales'!$A$7:$CA$7,0))</f>
        <v>1193.2900000000373</v>
      </c>
      <c r="N14" s="377">
        <f t="shared" si="231"/>
        <v>-6.7099999999627471</v>
      </c>
      <c r="O14" s="523">
        <f t="shared" si="232"/>
        <v>0.99440833333336442</v>
      </c>
      <c r="P14" s="377">
        <f>INDEX('SO September 2026 Rev.6'!$B$6:$BK$52,MATCH($B14,'SO September 2026 Rev.6'!$B$6:$B$52,0),MATCH($P$3,'SO September 2026 Rev.6'!$B$5:$XK$5,0))</f>
        <v>3300</v>
      </c>
      <c r="Q14" s="377">
        <f>INDEX('Summary sales'!$A$6:$CA$50,MATCH($B14,'Summary sales'!$A$6:$A$50,0),MATCH($P$3,'Summary sales'!$A$7:$CA$7,0))</f>
        <v>3678.7000000001863</v>
      </c>
      <c r="R14" s="377">
        <f t="shared" si="233"/>
        <v>378.70000000018626</v>
      </c>
      <c r="S14" s="523">
        <f t="shared" si="234"/>
        <v>1.1147575757576322</v>
      </c>
      <c r="T14" s="377">
        <f>INDEX('SO September 2026 Rev.6'!$B$6:$BK$52,MATCH(B14,'SO September 2026 Rev.6'!$B$6:$B$52,0),MATCH($T$3,'SO September 2026 Rev.6'!$B$5:$XK$5,0))</f>
        <v>800</v>
      </c>
      <c r="U14" s="377">
        <f>INDEX('Summary sales'!$A$6:$CA$50,MATCH($B14,'Summary sales'!$A$6:$A$50,0),MATCH($T$3,'Summary sales'!$A$7:$CA$7,0))</f>
        <v>802.30999999993946</v>
      </c>
      <c r="V14" s="377">
        <f t="shared" si="235"/>
        <v>2.309999999939464</v>
      </c>
      <c r="W14" s="523">
        <f t="shared" si="236"/>
        <v>1.0028874999999244</v>
      </c>
      <c r="X14" s="377">
        <f>INDEX('SO September 2026 Rev.6'!$B$6:$BK$52,MATCH(B14,'SO September 2026 Rev.6'!$B$6:$B$52,0),MATCH($X$3,'SO September 2026 Rev.6'!$B$5:$XK$5,0))</f>
        <v>150</v>
      </c>
      <c r="Y14" s="377">
        <f>INDEX('Summary sales'!$A$6:$CA$50,MATCH($B14,'Summary sales'!$A$6:$A$50,0),MATCH($X$3,'Summary sales'!$A$7:$CA$7,0))</f>
        <v>11.200000000011642</v>
      </c>
      <c r="Z14" s="377">
        <f t="shared" si="237"/>
        <v>-138.79999999998836</v>
      </c>
      <c r="AA14" s="523">
        <f t="shared" si="238"/>
        <v>7.4666666666744277E-2</v>
      </c>
      <c r="AB14" s="377">
        <f>INDEX('SO September 2026 Rev.6'!$B$6:$BK$52,MATCH(B14,'SO September 2026 Rev.6'!$B$6:$B$52,0),MATCH($AB$3,'SO September 2026 Rev.6'!$B$5:$XK$5,0))</f>
        <v>603.76322580644887</v>
      </c>
      <c r="AC14" s="377">
        <f>INDEX('Summary sales'!$A$6:$CA$50,MATCH($B14,'Summary sales'!$A$6:$A$50,0),MATCH($AB$3,'Summary sales'!$A$7:$CA$7,0))</f>
        <v>983.29000000003725</v>
      </c>
      <c r="AD14" s="377">
        <f t="shared" si="239"/>
        <v>379.52677419358838</v>
      </c>
      <c r="AE14" s="523">
        <f t="shared" si="240"/>
        <v>1.6286020048449505</v>
      </c>
      <c r="AF14" s="377">
        <f>INDEX('SO September 2026 Rev.6'!$B$6:$BK$52,MATCH(B14,'SO September 2026 Rev.6'!$B$6:$B$52,0),MATCH($AF$3,'SO September 2026 Rev.6'!$B$5:$XK$5,0))</f>
        <v>673.27548387096704</v>
      </c>
      <c r="AG14" s="377">
        <f>INDEX('Summary sales'!$A$6:$CA$50,MATCH($B14,'Summary sales'!$A$6:$A$50,0),MATCH($AF$3,'Summary sales'!$A$7:$CA$7,0))</f>
        <v>728.1600000000326</v>
      </c>
      <c r="AH14" s="377">
        <f t="shared" si="241"/>
        <v>54.88451612906556</v>
      </c>
      <c r="AI14" s="523">
        <f t="shared" si="242"/>
        <v>1.0815186612967242</v>
      </c>
      <c r="AJ14" s="377">
        <f>INDEX('SO September 2026 Rev.6'!$B$6:$BK$52,MATCH(B14,'SO September 2026 Rev.6'!$B$6:$B$52,0),MATCH($AJ$3,'SO September 2026 Rev.6'!$B$5:$XK$5,0))</f>
        <v>5500</v>
      </c>
      <c r="AK14" s="377">
        <f>INDEX('Summary sales'!$A$6:$CA$50,MATCH($B14,'Summary sales'!$A$6:$A$50,0),MATCH($AJ$3,'Summary sales'!$A$7:$CA$7,0))</f>
        <v>6499.8499999996275</v>
      </c>
      <c r="AL14" s="377">
        <f t="shared" si="243"/>
        <v>999.84999999962747</v>
      </c>
      <c r="AM14" s="523">
        <f t="shared" si="244"/>
        <v>1.1817909090908414</v>
      </c>
      <c r="AN14" s="377">
        <f>INDEX('SO September 2026 Rev.6'!$B$6:$BK$52,MATCH(B14,'SO September 2026 Rev.6'!$B$6:$B$52,0),MATCH($AN$3,'SO September 2026 Rev.6'!$B$5:$XK$5,0))</f>
        <v>5000</v>
      </c>
      <c r="AO14" s="377">
        <f ca="1">INDEX('Summary sales'!$A$6:$CA$50,MATCH($B14,'Summary sales'!$A$6:$A$50,0),MATCH($AN$3,'Summary sales'!$A$7:$CA$7,0))</f>
        <v>5545.7199999997392</v>
      </c>
      <c r="AP14" s="377">
        <f t="shared" ca="1" si="245"/>
        <v>545.71999999973923</v>
      </c>
      <c r="AQ14" s="523">
        <f t="shared" ca="1" si="246"/>
        <v>1.1091439999999479</v>
      </c>
      <c r="AR14" s="377">
        <f>INDEX('SO September 2026 Rev.6'!$B$6:$BK$52,MATCH(B14,'SO September 2026 Rev.6'!$B$6:$B$52,0),MATCH($AR$3,'SO September 2026 Rev.6'!$B$5:$XK$5,0))</f>
        <v>2500</v>
      </c>
      <c r="AS14" s="377">
        <f>INDEX('Summary sales'!$A$6:$CA$50,MATCH($B14,'Summary sales'!$A$6:$A$50,0),MATCH($AR$3,'Summary sales'!$A$7:$CA$7,0))</f>
        <v>2010.9899999999907</v>
      </c>
      <c r="AT14" s="377">
        <f t="shared" si="247"/>
        <v>-489.01000000000931</v>
      </c>
      <c r="AU14" s="523">
        <f t="shared" si="248"/>
        <v>0.80439599999999623</v>
      </c>
      <c r="AV14" s="377">
        <f>INDEX('SO September 2026 Rev.6'!$B$6:$BK$52,MATCH(B14,'SO September 2026 Rev.6'!$B$6:$B$52,0),MATCH($AV$3,'SO September 2026 Rev.6'!$B$5:$XK$5,0))</f>
        <v>1300</v>
      </c>
      <c r="AW14" s="377">
        <f>INDEX('Summary sales'!$A$6:$CA$50,MATCH($B14,'Summary sales'!$A$6:$A$50,0),MATCH($AV$3,'Summary sales'!$A$7:$CA$7,0))</f>
        <v>952.17999999999302</v>
      </c>
      <c r="AX14" s="377">
        <f t="shared" si="249"/>
        <v>-347.82000000000698</v>
      </c>
      <c r="AY14" s="523">
        <f t="shared" si="250"/>
        <v>0.73244615384614842</v>
      </c>
      <c r="AZ14" s="377">
        <f>INDEX('SO September 2026 Rev.6'!$B$6:$BK$52,MATCH(B14,'SO September 2026 Rev.6'!$B$6:$B$52,0),MATCH($AZ$3,'SO September 2026 Rev.6'!$B$5:$XK$5,0))</f>
        <v>15600</v>
      </c>
      <c r="BA14" s="377">
        <f>INDEX('Summary sales'!$A$6:$CA$50,MATCH($B14,'Summary sales'!$A$6:$A$50,0),MATCH($AZ$3,'Summary sales'!$A$7:$CA$7,0))</f>
        <v>16003.049999999814</v>
      </c>
      <c r="BB14" s="377">
        <f t="shared" si="251"/>
        <v>403.04999999981374</v>
      </c>
      <c r="BC14" s="523">
        <f t="shared" si="252"/>
        <v>1.0258365384615264</v>
      </c>
      <c r="BD14" s="377">
        <f>INDEX('SO September 2026 Rev.6'!$B$6:$BK$52,MATCH(B14,'SO September 2026 Rev.6'!$B$6:$B$52,0),MATCH($BD$3,'SO September 2026 Rev.6'!$B$5:$XK$5,0))</f>
        <v>8000</v>
      </c>
      <c r="BE14" s="377">
        <f>INDEX('Summary sales'!$A$6:$CA$50,MATCH($B14,'Summary sales'!$A$6:$A$50,0),MATCH($BD$3,'Summary sales'!$A$7:$CA$7,0))</f>
        <v>9608.1099999998696</v>
      </c>
      <c r="BF14" s="377">
        <f t="shared" si="253"/>
        <v>1608.1099999998696</v>
      </c>
      <c r="BG14" s="523">
        <f t="shared" si="254"/>
        <v>1.2010137499999838</v>
      </c>
      <c r="BH14" s="377">
        <f>INDEX('SO September 2026 Rev.6'!$B$6:$BK$52,MATCH(B14,'SO September 2026 Rev.6'!$B$6:$B$52,0),MATCH($BH$3,'SO September 2026 Rev.6'!$B$5:$XK$5,0))</f>
        <v>1000</v>
      </c>
      <c r="BI14" s="377">
        <f>INDEX('Summary sales'!$A$6:$CA$50,MATCH($B14,'Summary sales'!$A$6:$A$50,0),MATCH($BH$3,'Summary sales'!$A$7:$CA$7,0))</f>
        <v>1255.0479999999516</v>
      </c>
      <c r="BJ14" s="377">
        <f t="shared" si="255"/>
        <v>255.04799999995157</v>
      </c>
      <c r="BK14" s="523">
        <f t="shared" si="256"/>
        <v>1.2550479999999515</v>
      </c>
      <c r="BL14" s="377">
        <f>INDEX('SO September 2026 Rev.6'!$B$6:$BK$52,MATCH(B14,'SO September 2026 Rev.6'!$B$6:$B$52,0),MATCH($BL$3,'SO September 2026 Rev.6'!$B$5:$XK$5,0))</f>
        <v>5500</v>
      </c>
      <c r="BM14" s="377">
        <f ca="1">INDEX('Summary sales'!$A$6:$CA$50,MATCH($B14,'Summary sales'!$A$6:$A$50,0),MATCH($BL$3,'Summary sales'!$A$7:$CA$7,0))</f>
        <v>7852.32</v>
      </c>
      <c r="BN14" s="377">
        <f t="shared" ca="1" si="257"/>
        <v>2352.3199999999997</v>
      </c>
      <c r="BO14" s="523">
        <f t="shared" ca="1" si="258"/>
        <v>1.4276945454545453</v>
      </c>
      <c r="BP14" s="377">
        <f>INDEX('SO September 2026 Rev.6'!$B$6:$BK$52,MATCH(B14,'SO September 2026 Rev.6'!$B$6:$B$52,0),MATCH($BP$3,'SO September 2026 Rev.6'!$B$5:$XK$5,0))</f>
        <v>1000</v>
      </c>
      <c r="BQ14" s="377">
        <f>INDEX('Summary sales'!$A$6:$CA$50,MATCH($B14,'Summary sales'!$A$6:$A$50,0),MATCH($BP$3,'Summary sales'!$A$7:$CA$7,0))</f>
        <v>1219.9900000002235</v>
      </c>
      <c r="BR14" s="377">
        <f t="shared" si="259"/>
        <v>219.99000000022352</v>
      </c>
      <c r="BS14" s="523">
        <f t="shared" si="260"/>
        <v>1.2199900000002235</v>
      </c>
      <c r="BT14" s="377">
        <f>INDEX('SO September 2026 Rev.6'!$B$6:$BK$52,MATCH(B14,'SO September 2026 Rev.6'!$B$6:$B$52,0),MATCH($BT$3,'SO September 2026 Rev.6'!$B$5:$XK$5,0))</f>
        <v>89.451612903225808</v>
      </c>
      <c r="BU14" s="377">
        <f>INDEX('Summary sales'!$A$6:$CA$50,MATCH($B14,'Summary sales'!$A$6:$A$50,0),MATCH($BT$3,'Summary sales'!$A$7:$CA$7,0))</f>
        <v>72.126000000003842</v>
      </c>
      <c r="BV14" s="377">
        <f t="shared" si="261"/>
        <v>-17.325612903221966</v>
      </c>
      <c r="BW14" s="523">
        <f t="shared" si="262"/>
        <v>0.80631301839167657</v>
      </c>
      <c r="BX14" s="377">
        <v>3500</v>
      </c>
      <c r="BY14" s="377">
        <f>INDEX('Summary sales'!$A$6:$CA$50,MATCH($B14,'Summary sales'!$A$6:$A$50,0),MATCH($BX$3,'Summary sales'!$A$7:$CA$7,0))</f>
        <v>3156.2999999998137</v>
      </c>
      <c r="BZ14" s="377">
        <f t="shared" si="263"/>
        <v>-343.70000000018626</v>
      </c>
      <c r="CA14" s="523">
        <f t="shared" si="264"/>
        <v>0.90179999999994676</v>
      </c>
      <c r="CB14" s="377">
        <f>INDEX('SO September 2026 Rev.6'!$B$6:$BK$52,MATCH(B14,'SO September 2026 Rev.6'!$B$6:$B$52,0),MATCH($CB$3,'SO September 2026 Rev.6'!$B$5:$XK$5,0))</f>
        <v>1300</v>
      </c>
      <c r="CC14" s="377">
        <f>INDEX('Summary sales'!$A$6:$CA$50,MATCH($B14,'Summary sales'!$A$6:$A$50,0),MATCH($CB$3,'Summary sales'!$A$7:$CA$7,0))</f>
        <v>970.28999999992084</v>
      </c>
      <c r="CD14" s="377">
        <f t="shared" si="265"/>
        <v>-329.71000000007916</v>
      </c>
      <c r="CE14" s="523">
        <f t="shared" si="266"/>
        <v>0.74637692307686221</v>
      </c>
      <c r="CF14" s="377">
        <f>INDEX('SO September 2026 Rev.6'!$B$6:$BK$52,MATCH(B14,'SO September 2026 Rev.6'!$B$6:$B$52,0),MATCH($CF$3,'SO September 2026 Rev.6'!$B$5:$XK$5,0))</f>
        <v>3000</v>
      </c>
      <c r="CG14" s="377">
        <f>INDEX('Summary sales'!$A$6:$CA$50,MATCH($B14,'Summary sales'!$A$6:$A$50,0),MATCH($CF$3,'Summary sales'!$A$7:$CA$7,0))</f>
        <v>5005.7000000001863</v>
      </c>
      <c r="CH14" s="377">
        <f t="shared" si="267"/>
        <v>2005.7000000001863</v>
      </c>
      <c r="CI14" s="523">
        <f t="shared" si="268"/>
        <v>1.6685666666667287</v>
      </c>
      <c r="CJ14" s="377">
        <f>INDEX('SO September 2026 Rev.6'!$B$6:$BK$52,MATCH($B14,'SO September 2026 Rev.6'!$B$6:$B$52,0),MATCH($CJ$3,'SO September 2026 Rev.6'!$B$5:$XK$5,0))</f>
        <v>6000</v>
      </c>
      <c r="CK14" s="377">
        <f>INDEX('Summary sales'!$A$6:$CA$50,MATCH($B14,'Summary sales'!$A$6:$A$50,0),MATCH($CJ$3,'Summary sales'!$A$7:$CA$7,0))</f>
        <v>4566.9899999999907</v>
      </c>
      <c r="CL14" s="377">
        <f t="shared" si="269"/>
        <v>-1433.0100000000093</v>
      </c>
      <c r="CM14" s="523">
        <f t="shared" si="270"/>
        <v>0.76116499999999843</v>
      </c>
      <c r="CN14" s="377">
        <f>INDEX('SO September 2026 Rev.6'!$B$6:$BK$52,MATCH($B14,'SO September 2026 Rev.6'!$B$6:$B$52,0),MATCH(CN$3,'SO September 2026 Rev.6'!$B$5:$XK$5,0))</f>
        <v>12000</v>
      </c>
      <c r="CO14" s="377">
        <f>INDEX('Summary sales'!$A$6:$CA$50,MATCH($B14,'Summary sales'!$A$6:$A$50,0),MATCH($CN$3,'Summary sales'!$A$7:$CA$7,0))</f>
        <v>8973</v>
      </c>
      <c r="CP14" s="377">
        <f t="shared" si="271"/>
        <v>-3027</v>
      </c>
      <c r="CQ14" s="523">
        <f t="shared" si="272"/>
        <v>0.74775000000000003</v>
      </c>
      <c r="CR14" s="377">
        <f>INDEX('SO September 2026 Rev.6'!$B$6:$BK$52,MATCH($B14,'SO September 2026 Rev.6'!$B$6:$B$52,0),MATCH(CR$3,'SO September 2026 Rev.6'!$B$5:$XK$5,0))</f>
        <v>3000</v>
      </c>
      <c r="CS14" s="377">
        <f>INDEX('Summary sales'!$A$6:$CA$50,MATCH($B14,'Summary sales'!$A$6:$A$50,0),MATCH($CR$3,'Summary sales'!$A$7:$CA$7,0))</f>
        <v>2207.0699999999997</v>
      </c>
      <c r="CT14" s="377">
        <f t="shared" si="273"/>
        <v>-792.93000000000029</v>
      </c>
      <c r="CU14" s="523">
        <f t="shared" si="274"/>
        <v>0.73568999999999996</v>
      </c>
      <c r="CV14" s="377">
        <f>INDEX('SO September 2026 Rev.6'!$B$6:$BK$52,MATCH(B14,'SO September 2026 Rev.6'!$B$6:$B$52,0),MATCH($CV$3,'SO September 2026 Rev.6'!$B$5:$XK$5,0))</f>
        <v>16000</v>
      </c>
      <c r="CW14" s="377">
        <f>INDEX('Summary sales'!$A$6:$CA$50,MATCH($B14,'Summary sales'!$A$6:$A$50,0),MATCH($CV$3,'Summary sales'!$A$7:$CA$7,0))</f>
        <v>11941.091000005603</v>
      </c>
      <c r="CX14" s="377">
        <f t="shared" si="275"/>
        <v>-4058.9089999943972</v>
      </c>
      <c r="CY14" s="523">
        <f t="shared" si="276"/>
        <v>0.74631818750035017</v>
      </c>
      <c r="CZ14" s="377">
        <f>INDEX('SO September 2026 Rev.6'!$B$6:$BK$52,MATCH(B14,'SO September 2026 Rev.6'!$B$6:$B$52,0),MATCH($CZ$3,'SO September 2026 Rev.6'!$B$5:$XK$5,0))</f>
        <v>2000</v>
      </c>
      <c r="DA14" s="377">
        <f>INDEX('Summary sales'!$A$6:$CA$50,MATCH($B14,'Summary sales'!$A$6:$A$50,0),MATCH($CZ$3,'Summary sales'!$A$7:$CA$7,0))</f>
        <v>1822.1900000004098</v>
      </c>
      <c r="DB14" s="377">
        <f t="shared" si="277"/>
        <v>-177.80999999959022</v>
      </c>
      <c r="DC14" s="523">
        <f t="shared" si="278"/>
        <v>0.91109500000020494</v>
      </c>
      <c r="DD14" s="377">
        <f>INDEX('SO September 2026 Rev.6'!$B$6:$BK$52,MATCH($B14,'SO September 2026 Rev.6'!$B$6:$B$52,0),MATCH(DD$3,'SO September 2026 Rev.6'!$B$5:$XK$5,0))</f>
        <v>800</v>
      </c>
      <c r="DE14" s="377">
        <f>INDEX('Summary sales'!$A$6:$CA$50,MATCH($B14,'Summary sales'!$A$6:$A$50,0),MATCH($DD$3,'Summary sales'!$A$7:$CA$7,0))</f>
        <v>1023.2399999999907</v>
      </c>
      <c r="DF14" s="377">
        <f t="shared" si="279"/>
        <v>223.23999999999069</v>
      </c>
      <c r="DG14" s="523">
        <f t="shared" si="280"/>
        <v>1.2790499999999883</v>
      </c>
      <c r="DH14" s="377">
        <f>INDEX('SO September 2026 Rev.6'!$B$6:$BK$52,MATCH($B14,'SO September 2026 Rev.6'!$B$6:$B$52,0),MATCH(DH$3,'SO September 2026 Rev.6'!$B$5:$XK$5,0))</f>
        <v>7200</v>
      </c>
      <c r="DI14" s="377">
        <f>INDEX('Summary sales'!$A$6:$CA$50,MATCH($B14,'Summary sales'!$A$6:$A$50,0),MATCH($DH$3,'Summary sales'!$A$7:$CA$7,0))</f>
        <v>8542.3300000000745</v>
      </c>
      <c r="DJ14" s="377">
        <f t="shared" si="281"/>
        <v>1342.3300000000745</v>
      </c>
      <c r="DK14" s="523">
        <f t="shared" si="282"/>
        <v>1.1864347222222327</v>
      </c>
      <c r="DL14" s="377">
        <f>INDEX('SO September 2026 Rev.6'!$B$6:$BK$52,MATCH(B14,'SO September 2026 Rev.6'!$B$6:$B$52,0),MATCH($DL$3,'SO September 2026 Rev.6'!$B$5:$XK$5,0))</f>
        <v>2000</v>
      </c>
      <c r="DM14" s="377">
        <f>INDEX('Summary sales'!$A$6:$CA$50,MATCH($B14,'Summary sales'!$A$6:$A$50,0),MATCH($DL$3,'Summary sales'!$A$7:$CA$7,0))</f>
        <v>2982.8700000000536</v>
      </c>
      <c r="DN14" s="377">
        <f t="shared" si="283"/>
        <v>982.87000000005355</v>
      </c>
      <c r="DO14" s="523">
        <f t="shared" si="284"/>
        <v>1.4914350000000267</v>
      </c>
      <c r="DP14" s="377">
        <f>INDEX('SO September 2026 Rev.6'!$B$6:$BK$52,MATCH(B14,'SO September 2026 Rev.6'!$B$6:$B$52,0),MATCH($DP$3,'SO September 2026 Rev.6'!$B$5:$XK$5,0))</f>
        <v>2000</v>
      </c>
      <c r="DQ14" s="377">
        <f>INDEX('Summary sales'!$A$6:$CA$50,MATCH($B14,'Summary sales'!$A$6:$A$50,0),MATCH($DP$3,'Summary sales'!$A$7:$CA$7,0))</f>
        <v>1754.4799999999814</v>
      </c>
      <c r="DR14" s="377">
        <f t="shared" si="285"/>
        <v>-245.52000000001863</v>
      </c>
      <c r="DS14" s="523">
        <f t="shared" si="286"/>
        <v>0.87723999999999069</v>
      </c>
      <c r="DT14" s="377">
        <f>INDEX('SO September 2026 Rev.6'!$B$6:$BK$52,MATCH(B14,'SO September 2026 Rev.6'!$B$6:$B$52,0),MATCH($DT$3,'SO September 2026 Rev.6'!$B$5:$XK$5,0))</f>
        <v>1000</v>
      </c>
      <c r="DU14" s="377">
        <f>INDEX('Summary sales'!$A$6:$CA$50,MATCH($B14,'Summary sales'!$A$6:$A$50,0),MATCH($DT$3,'Summary sales'!$A$7:$CA$7,0))</f>
        <v>476.54999999993015</v>
      </c>
      <c r="DV14" s="377">
        <f t="shared" si="287"/>
        <v>-523.45000000006985</v>
      </c>
      <c r="DW14" s="523">
        <f t="shared" si="288"/>
        <v>0.47654999999993014</v>
      </c>
      <c r="DX14" s="377">
        <f>INDEX('SO September 2026 Rev.6'!$B$6:$BK$52,MATCH(B14,'SO September 2026 Rev.6'!$B$6:$B$52,0),MATCH($DX$3,'SO September 2026 Rev.6'!$B$5:$XK$5,0))</f>
        <v>10000</v>
      </c>
      <c r="DY14" s="377">
        <f>INDEX('Summary sales'!$A$6:$CA$50,MATCH($B14,'Summary sales'!$A$6:$A$50,0),MATCH($DX$3,'Summary sales'!$A$7:$CA$7,0))</f>
        <v>8706.6299999998882</v>
      </c>
      <c r="DZ14" s="377">
        <f t="shared" si="289"/>
        <v>-1293.3700000001118</v>
      </c>
      <c r="EA14" s="523">
        <f t="shared" si="290"/>
        <v>0.87066299999998886</v>
      </c>
      <c r="EB14" s="377">
        <f>INDEX('SO September 2026 Rev.6'!$B$6:$BK$52,MATCH(B14,'SO September 2026 Rev.6'!$B$6:$B$52,0),MATCH($EB$3,'SO September 2026 Rev.6'!$B$5:$XK$5,0))</f>
        <v>2000</v>
      </c>
      <c r="EC14" s="377">
        <f>INDEX('Summary sales'!$A$6:$CA$50,MATCH($B14,'Summary sales'!$A$6:$A$50,0),MATCH($EB$3,'Summary sales'!$A$7:$CA$7,0))</f>
        <v>2133.6999999999534</v>
      </c>
      <c r="ED14" s="377">
        <f t="shared" si="291"/>
        <v>133.69999999995343</v>
      </c>
      <c r="EE14" s="523">
        <f t="shared" si="292"/>
        <v>1.0668499999999768</v>
      </c>
      <c r="EF14" s="377">
        <f>INDEX('SO September 2026 Rev.6'!$B$6:$BK$52,MATCH($B14,'SO September 2026 Rev.6'!$B$6:$B$52,0),MATCH(EF$3,'SO September 2026 Rev.6'!$B$5:$XK$5,0))</f>
        <v>4000</v>
      </c>
      <c r="EG14" s="377">
        <f>INDEX('Summary sales'!$A$6:$CA$50,MATCH($B14,'Summary sales'!$A$6:$A$50,0),MATCH($EF$3,'Summary sales'!$A$7:$CA$7,0))</f>
        <v>6918.7999999998137</v>
      </c>
      <c r="EH14" s="377">
        <f t="shared" si="293"/>
        <v>2918.7999999998137</v>
      </c>
      <c r="EI14" s="523">
        <f t="shared" si="294"/>
        <v>1.7296999999999534</v>
      </c>
      <c r="EJ14" s="377">
        <f>INDEX('SO September 2026 Rev.6'!$B$6:$BK$52,MATCH(B14,'SO September 2026 Rev.6'!$B$6:$B$52,0),MATCH($EJ$3,'SO September 2026 Rev.6'!$B$5:$XK$5,0))</f>
        <v>7000</v>
      </c>
      <c r="EK14" s="377">
        <f>INDEX('Summary sales'!$A$6:$CA$50,MATCH(B14,'Summary sales'!$A$6:$A$50,0),MATCH($EJ$3,'Summary sales'!$A$7:$CA$7,0))</f>
        <v>10788.510000000009</v>
      </c>
      <c r="EL14" s="377">
        <f t="shared" si="295"/>
        <v>3788.5100000000093</v>
      </c>
      <c r="EM14" s="523">
        <f t="shared" si="296"/>
        <v>1.5412157142857157</v>
      </c>
      <c r="EN14" s="377">
        <f>INDEX('SO September 2026 Rev.6'!$B$6:$BK$52,MATCH(B14,'SO September 2026 Rev.6'!$B$6:$B$52,0),MATCH($EN$3,'SO September 2026 Rev.6'!$B$5:$XK$5,0))</f>
        <v>5000</v>
      </c>
      <c r="EO14" s="377">
        <f>INDEX('Summary sales'!$A$6:$CA$50,MATCH($B14,'Summary sales'!$A$6:$A$50,0),MATCH($EN$3,'Summary sales'!$A$7:$CA$7,0))</f>
        <v>6346.8400000003166</v>
      </c>
      <c r="EP14" s="377">
        <f t="shared" si="297"/>
        <v>1346.8400000003166</v>
      </c>
      <c r="EQ14" s="523">
        <f t="shared" si="298"/>
        <v>1.2693680000000633</v>
      </c>
      <c r="ER14" s="377">
        <f>INDEX('SO September 2026 Rev.6'!$B$6:$BK$52,MATCH(B14,'SO September 2026 Rev.6'!$B$6:$B$52,0),MATCH($ER$3,'SO September 2026 Rev.6'!$B$5:$XK$5,0))</f>
        <v>17000</v>
      </c>
      <c r="ES14" s="377">
        <f>INDEX('Summary sales'!$A$6:$CA$50,MATCH($B14,'Summary sales'!$A$6:$A$50,0),MATCH($ER$3,'Summary sales'!$A$7:$CA$7,0))</f>
        <v>25191.070000000298</v>
      </c>
      <c r="ET14" s="377">
        <f t="shared" si="299"/>
        <v>8191.070000000298</v>
      </c>
      <c r="EU14" s="523">
        <f t="shared" si="300"/>
        <v>1.481827647058841</v>
      </c>
      <c r="EV14" s="377">
        <f>INDEX('SO September 2026 Rev.6'!$B$6:$BK$52,MATCH($B14,'SO September 2026 Rev.6'!$B$6:$B$52,0),MATCH($EV$3,'SO September 2026 Rev.6'!$B$5:$XK$5,0))</f>
        <v>8000</v>
      </c>
      <c r="EW14" s="377">
        <f>INDEX('Summary sales'!$A$6:$CA$50,MATCH(B14,'Summary sales'!$A$6:$A$50,0),MATCH($EV$3,'Summary sales'!$A$7:$CA$7,0))</f>
        <v>6165.0400000000373</v>
      </c>
      <c r="EX14" s="377">
        <f t="shared" si="301"/>
        <v>-1834.9599999999627</v>
      </c>
      <c r="EY14" s="523">
        <f t="shared" si="302"/>
        <v>0.7706300000000047</v>
      </c>
      <c r="EZ14" s="377">
        <f>INDEX('SO September 2026 Rev.6'!$B$6:$BK$52,MATCH(B14,'SO September 2026 Rev.6'!$B$6:$B$52,0),MATCH($EZ$3,'SO September 2026 Rev.6'!$B$5:$XK$5,0))</f>
        <v>3500</v>
      </c>
      <c r="FA14" s="377">
        <f>INDEX('Summary sales'!$A$6:$CA$50,MATCH(B14,'Summary sales'!$A$6:$A$50,0),MATCH($EZ$3,'Summary sales'!$A$7:$CA$7,0))</f>
        <v>3381.2999999998137</v>
      </c>
      <c r="FB14" s="377">
        <f t="shared" si="303"/>
        <v>-118.70000000018626</v>
      </c>
      <c r="FC14" s="523">
        <f t="shared" si="304"/>
        <v>0.96608571428566103</v>
      </c>
      <c r="FD14" s="377">
        <f>INDEX('SO September 2026 Rev.6'!$B$6:$BK$52,MATCH(B14,'SO September 2026 Rev.6'!$B$6:$B$52,0),MATCH($FD$3,'SO September 2026 Rev.6'!$B$5:$XK$5,0))</f>
        <v>1000</v>
      </c>
      <c r="FE14" s="377">
        <f>INDEX('Summary sales'!$A$6:$CA$50,MATCH(B14,'Summary sales'!$A$6:$A$50,0),MATCH($FD$3,'Summary sales'!$A$7:$CA$7,0))</f>
        <v>579.78000000000065</v>
      </c>
      <c r="FF14" s="377">
        <f t="shared" si="305"/>
        <v>-420.21999999999935</v>
      </c>
      <c r="FG14" s="523">
        <f t="shared" si="306"/>
        <v>0.96608571428566103</v>
      </c>
      <c r="FH14" s="377">
        <f>INDEX('SO September 2026 Rev.6'!$B$6:$BK$52,MATCH(B14,'SO September 2026 Rev.6'!$B$6:$B$52,0),MATCH($FH$3,'SO September 2026 Rev.6'!$B$5:$XK$5,0))</f>
        <v>0</v>
      </c>
      <c r="FI14" s="377">
        <f>INDEX('Summary sales'!$A$6:$CA$50,MATCH(B14,'Summary sales'!$A$6:$A$50,0),MATCH($FH$3,'Summary sales'!$A$7:$CA$7,0))</f>
        <v>0</v>
      </c>
      <c r="FJ14" s="377">
        <f t="shared" si="307"/>
        <v>0</v>
      </c>
      <c r="FK14" s="523">
        <f t="shared" si="308"/>
        <v>0.57978000000000063</v>
      </c>
      <c r="FL14" s="377">
        <f>INDEX('SO September 2026 Rev.6'!$B$6:$BK$52,MATCH(B14,'SO September 2026 Rev.6'!$B$6:$B$52,0),MATCH($FL$3,'SO September 2026 Rev.6'!$B$5:$XK$5,0))</f>
        <v>700</v>
      </c>
      <c r="FM14" s="377">
        <f>INDEX('Summary sales'!$A$6:$CA$50,MATCH(B14,'Summary sales'!$A$6:$A$50,0),MATCH($FL$3,'Summary sales'!$A$7:$CA$7,0))</f>
        <v>235.64000000001397</v>
      </c>
      <c r="FN14" s="377">
        <f t="shared" si="309"/>
        <v>-464.35999999998603</v>
      </c>
      <c r="FO14" s="523">
        <f t="shared" si="310"/>
        <v>0.33662857142859137</v>
      </c>
      <c r="FP14" s="377">
        <f>INDEX('SO September 2026 Rev.6'!$B$6:$BK$52,MATCH(B14,'SO September 2026 Rev.6'!$B$6:$B$52,0),MATCH($FP$3,'SO September 2026 Rev.6'!$B$5:$XK$5,0))</f>
        <v>6500</v>
      </c>
      <c r="FQ14" s="377">
        <f>INDEX('Summary sales'!$A$6:$CA$50,MATCH(B14,'Summary sales'!$A$6:$A$50,0),MATCH($FP$3,'Summary sales'!$A$7:$CA$7,0))</f>
        <v>7024.390000000014</v>
      </c>
      <c r="FR14" s="377">
        <f t="shared" si="311"/>
        <v>524.39000000001397</v>
      </c>
      <c r="FS14" s="523">
        <f t="shared" si="312"/>
        <v>1.0806753846153867</v>
      </c>
      <c r="FT14" s="377">
        <f>INDEX('SO September 2026 Rev.6'!$B$6:$BK$52,MATCH(B14,'SO September 2026 Rev.6'!$B$6:$B$52,0),MATCH($FT$3,'SO September 2026 Rev.6'!$B$5:$XK$5,0))</f>
        <v>0</v>
      </c>
      <c r="FU14" s="377">
        <f>INDEX('Summary sales'!$A$6:$CA$50,MATCH(B14,'Summary sales'!$A$6:$A$50,0),MATCH($FT$3,'Summary sales'!$A$7:$CA$7,0))</f>
        <v>0</v>
      </c>
      <c r="FV14" s="377">
        <f t="shared" si="313"/>
        <v>0</v>
      </c>
      <c r="FW14" s="523" t="e">
        <f t="shared" si="314"/>
        <v>#DIV/0!</v>
      </c>
      <c r="FX14" s="377">
        <f>INDEX('SO September 2026 Rev.6'!$B$6:$BK$52,MATCH(B14,'SO September 2026 Rev.6'!$B$6:$B$52,0),MATCH($FX$3,'SO September 2026 Rev.6'!$B$5:$XK$5,0))</f>
        <v>2000</v>
      </c>
      <c r="FY14" s="377">
        <f>INDEX('Summary sales'!$A$6:$CA$50,MATCH(B14,'Summary sales'!$A$6:$A$50,0),MATCH($FX$3,'Summary sales'!$A$7:$CA$7,0))</f>
        <v>2086.4199999999255</v>
      </c>
      <c r="FZ14" s="377">
        <f t="shared" si="315"/>
        <v>86.419999999925494</v>
      </c>
      <c r="GA14" s="523">
        <f t="shared" si="316"/>
        <v>1.0432099999999627</v>
      </c>
      <c r="GB14" s="377">
        <f>INDEX('SO September 2026 Rev.6'!$B$6:$BK$52,MATCH(B14,'SO September 2026 Rev.6'!$B$6:$B$52,0),MATCH($GB$3,'SO September 2026 Rev.6'!$B$5:$XK$5,0))</f>
        <v>369.61070967741654</v>
      </c>
      <c r="GC14" s="377">
        <f>INDEX('Summary sales'!$A$6:$CA$50,MATCH(B14,'Summary sales'!$A$6:$A$50,0),MATCH($GB$3,'Summary sales'!$A$7:$CA$7,0))</f>
        <v>690.33000000007451</v>
      </c>
      <c r="GD14" s="377">
        <f t="shared" si="317"/>
        <v>320.71929032265797</v>
      </c>
      <c r="GE14" s="523">
        <f t="shared" si="318"/>
        <v>1.867721854170759</v>
      </c>
      <c r="GF14" s="377">
        <f>INDEX('SO September 2026 Rev.6'!$B$6:$BK$52,MATCH($B14,'SO September 2026 Rev.6'!$B$6:$B$52,0),MATCH(GF$3,'SO September 2026 Rev.6'!$B$5:$XK$5,0))</f>
        <v>9000</v>
      </c>
      <c r="GG14" s="377">
        <f>INDEX('Summary sales'!$A$6:$CA$50,MATCH(B14,'Summary sales'!$A$6:$A$50,0),MATCH($GF$3,'Summary sales'!$A$7:$CA$7,0))</f>
        <v>16434.047999999999</v>
      </c>
      <c r="GH14" s="377">
        <f t="shared" si="319"/>
        <v>7434.0479999999989</v>
      </c>
      <c r="GI14" s="523">
        <f t="shared" si="320"/>
        <v>1.8260053333333333</v>
      </c>
      <c r="GJ14" s="377">
        <f>INDEX('SO September 2026 Rev.6'!$B$6:$BK$52,MATCH(B14,'SO September 2026 Rev.6'!$B$6:$B$52,0),MATCH($GJ$3,'SO September 2026 Rev.6'!$B$5:$XK$5,0))</f>
        <v>1121.900322580635</v>
      </c>
      <c r="GK14" s="377">
        <f>INDEX('Summary sales'!$A$6:$CA$50,MATCH($B14,'Summary sales'!$A$6:$A$50,0),MATCH($GJ$3,'Summary sales'!$A$7:$CA$7,0))</f>
        <v>850.26000000024214</v>
      </c>
      <c r="GL14" s="377">
        <f t="shared" si="321"/>
        <v>-271.64032258039288</v>
      </c>
      <c r="GM14" s="523">
        <f t="shared" si="322"/>
        <v>0.75787481551341729</v>
      </c>
      <c r="GN14" s="377">
        <f>INDEX('SO September 2026 Rev.6'!$B$6:$BK$52,MATCH(B14,'SO September 2026 Rev.6'!$B$6:$B$52,0),MATCH($GN$3,'SO September 2026 Rev.6'!$B$5:$XK$5,0))</f>
        <v>2499.7025806451697</v>
      </c>
      <c r="GO14" s="377">
        <f>INDEX('Summary sales'!$A$6:$CA$50,MATCH(B14,'Summary sales'!$A$6:$A$50,0),MATCH($GN$3,'Summary sales'!$A$7:$CA$7,0))</f>
        <v>2655.7000000000116</v>
      </c>
      <c r="GP14" s="377">
        <f t="shared" si="323"/>
        <v>155.9974193548419</v>
      </c>
      <c r="GQ14" s="523">
        <f t="shared" si="324"/>
        <v>1.0624063920894857</v>
      </c>
      <c r="GR14" s="377">
        <f>INDEX('SO September 2026 Rev.6'!$B$6:$BK$52,MATCH(B14,'SO September 2026 Rev.6'!$B$6:$B$52,0),MATCH($GR$3,'SO September 2026 Rev.6'!$B$5:$XK$5,0))</f>
        <v>3587.0967741935483</v>
      </c>
      <c r="GS14" s="377">
        <f>INDEX('Summary sales'!$A$6:$CA$50,MATCH(B14,'Summary sales'!$A$6:$A$50,0),MATCH($GR$3,'Summary sales'!$A$7:$CA$7,0))</f>
        <v>8971.4200000000128</v>
      </c>
      <c r="GT14" s="377">
        <f t="shared" si="325"/>
        <v>5384.3232258064645</v>
      </c>
      <c r="GU14" s="523">
        <f t="shared" si="326"/>
        <v>2.5010253597122341</v>
      </c>
      <c r="GV14" s="377">
        <f>INDEX('SO September 2026 Rev.6'!$B$6:$BK$52,MATCH(B14,'SO September 2026 Rev.6'!$B$6:$B$52,0),MATCH($GV$3,'SO September 2026 Rev.6'!$B$5:$XK$5,0))</f>
        <v>2499.7025806451697</v>
      </c>
      <c r="GW14" s="377">
        <f>INDEX('Summary sales'!$A$6:$CA$50,MATCH(B14,'Summary sales'!$A$6:$A$50,0),MATCH($GV$3,'Summary sales'!$A$7:$CA$7,0))</f>
        <v>0</v>
      </c>
      <c r="GX14" s="377">
        <f t="shared" si="327"/>
        <v>-2499.7025806451697</v>
      </c>
      <c r="GY14" s="523">
        <f t="shared" si="328"/>
        <v>0</v>
      </c>
      <c r="GZ14" s="377">
        <f>INDEX('SO September 2026 Rev.6'!$B$6:$BK$52,MATCH(B14,'SO September 2026 Rev.6'!$B$6:$B$52,0),MATCH($GZ$3,'SO September 2026 Rev.6'!$B$5:$XK$5,0))</f>
        <v>3000</v>
      </c>
      <c r="HA14" s="377">
        <f>INDEX('Summary sales'!$A$6:$CA$50,MATCH(B14,'Summary sales'!$A$6:$A$50,0),MATCH($GZ$3,'Summary sales'!$A$7:$CA$7,0))</f>
        <v>3447.2090000000317</v>
      </c>
      <c r="HB14" s="377">
        <f t="shared" si="329"/>
        <v>447.20900000003166</v>
      </c>
      <c r="HC14" s="524">
        <f t="shared" si="330"/>
        <v>1.1490696666666773</v>
      </c>
    </row>
    <row r="15" spans="1:226" ht="15" customHeight="1">
      <c r="A15" s="907"/>
      <c r="B15" s="451">
        <f t="shared" si="331"/>
        <v>46274</v>
      </c>
      <c r="C15" s="451" t="str">
        <f t="shared" ref="C15:C19" si="333">TEXT(B15,"ddd")</f>
        <v>Wed</v>
      </c>
      <c r="D15" s="377">
        <f t="shared" si="225"/>
        <v>201994.07619354836</v>
      </c>
      <c r="E15" s="377">
        <f t="shared" ca="1" si="226"/>
        <v>205587.65599999385</v>
      </c>
      <c r="F15" s="377">
        <f t="shared" ref="F15:F19" ca="1" si="334">E15-D15</f>
        <v>3593.5798064454866</v>
      </c>
      <c r="G15" s="523">
        <f t="shared" ref="G15:G19" ca="1" si="335">E15/D15</f>
        <v>1.0177905207626097</v>
      </c>
      <c r="H15" s="377">
        <f>INDEX('SO September 2026 Rev.6'!$B$6:$BK$52,MATCH($B15,'SO September 2026 Rev.6'!$B$6:$B$52,0),MATCH($H$3,'SO September 2026 Rev.6'!$B$5:$XK$5,0))</f>
        <v>1199.5729032258068</v>
      </c>
      <c r="I15" s="377">
        <f>INDEX('Summary sales'!$A$6:$CA$50,MATCH($B15,'Summary sales'!$A$6:$A$50,0),MATCH($H$3,'Summary sales'!$A$7:$CA$7,0))</f>
        <v>509.81999999983236</v>
      </c>
      <c r="J15" s="377">
        <f t="shared" ref="J15:J19" si="336">I15-H15</f>
        <v>-689.75290322597448</v>
      </c>
      <c r="K15" s="523">
        <f t="shared" si="230"/>
        <v>0.4250012638905567</v>
      </c>
      <c r="L15" s="377">
        <f>INDEX('SO September 2026 Rev.6'!$B$6:$BK$52,MATCH($B15,'SO September 2026 Rev.6'!$B$6:$B$52,0),MATCH($L$3,'SO September 2026 Rev.6'!$B$5:$XK$5,0))</f>
        <v>1200</v>
      </c>
      <c r="M15" s="377">
        <f>INDEX('Summary sales'!$A$6:$CA$50,MATCH($B15,'Summary sales'!$A$6:$A$50,0),MATCH($L$3,'Summary sales'!$A$7:$CA$7,0))</f>
        <v>1288.8900000001304</v>
      </c>
      <c r="N15" s="377">
        <f t="shared" ref="N15:N19" si="337">M15-L15</f>
        <v>88.890000000130385</v>
      </c>
      <c r="O15" s="523">
        <f t="shared" si="232"/>
        <v>1.0740750000001087</v>
      </c>
      <c r="P15" s="377">
        <f>INDEX('SO September 2026 Rev.6'!$B$6:$BK$52,MATCH($B15,'SO September 2026 Rev.6'!$B$6:$B$52,0),MATCH($P$3,'SO September 2026 Rev.6'!$B$5:$XK$5,0))</f>
        <v>3300</v>
      </c>
      <c r="Q15" s="377">
        <f>INDEX('Summary sales'!$A$6:$CA$50,MATCH($B15,'Summary sales'!$A$6:$A$50,0),MATCH($P$3,'Summary sales'!$A$7:$CA$7,0))</f>
        <v>3594.6000000000931</v>
      </c>
      <c r="R15" s="377">
        <f t="shared" ref="R15:R19" si="338">Q15-P15</f>
        <v>294.60000000009313</v>
      </c>
      <c r="S15" s="523">
        <f t="shared" si="234"/>
        <v>1.0892727272727556</v>
      </c>
      <c r="T15" s="377">
        <f>INDEX('SO September 2026 Rev.6'!$B$6:$BK$52,MATCH(B15,'SO September 2026 Rev.6'!$B$6:$B$52,0),MATCH($T$3,'SO September 2026 Rev.6'!$B$5:$XK$5,0))</f>
        <v>800</v>
      </c>
      <c r="U15" s="377">
        <f>INDEX('Summary sales'!$A$6:$CA$50,MATCH($B15,'Summary sales'!$A$6:$A$50,0),MATCH($T$3,'Summary sales'!$A$7:$CA$7,0))</f>
        <v>770.10999999998603</v>
      </c>
      <c r="V15" s="377">
        <f t="shared" ref="V15:V19" si="339">U15-T15</f>
        <v>-29.89000000001397</v>
      </c>
      <c r="W15" s="523">
        <f t="shared" si="236"/>
        <v>0.96263749999998249</v>
      </c>
      <c r="X15" s="377">
        <f>INDEX('SO September 2026 Rev.6'!$B$6:$BK$52,MATCH(B15,'SO September 2026 Rev.6'!$B$6:$B$52,0),MATCH($X$3,'SO September 2026 Rev.6'!$B$5:$XK$5,0))</f>
        <v>150</v>
      </c>
      <c r="Y15" s="377">
        <f>INDEX('Summary sales'!$A$6:$CA$50,MATCH($B15,'Summary sales'!$A$6:$A$50,0),MATCH($X$3,'Summary sales'!$A$7:$CA$7,0))</f>
        <v>66.130000000004657</v>
      </c>
      <c r="Z15" s="377">
        <f t="shared" ref="Z15:Z19" si="340">Y15-X15</f>
        <v>-83.869999999995343</v>
      </c>
      <c r="AA15" s="523">
        <f t="shared" si="238"/>
        <v>0.44086666666669772</v>
      </c>
      <c r="AB15" s="377">
        <f>INDEX('SO September 2026 Rev.6'!$B$6:$BK$52,MATCH(B15,'SO September 2026 Rev.6'!$B$6:$B$52,0),MATCH($AB$3,'SO September 2026 Rev.6'!$B$5:$XK$5,0))</f>
        <v>603.76322580644887</v>
      </c>
      <c r="AC15" s="377">
        <f>INDEX('Summary sales'!$A$6:$CA$50,MATCH($B15,'Summary sales'!$A$6:$A$50,0),MATCH($AB$3,'Summary sales'!$A$7:$CA$7,0))</f>
        <v>1040.25</v>
      </c>
      <c r="AD15" s="377">
        <f t="shared" ref="AD15:AD19" si="341">AC15-AB15</f>
        <v>436.48677419355113</v>
      </c>
      <c r="AE15" s="523">
        <f t="shared" si="240"/>
        <v>1.7229436234883866</v>
      </c>
      <c r="AF15" s="377">
        <f>INDEX('SO September 2026 Rev.6'!$B$6:$BK$52,MATCH(B15,'SO September 2026 Rev.6'!$B$6:$B$52,0),MATCH($AF$3,'SO September 2026 Rev.6'!$B$5:$XK$5,0))</f>
        <v>673.27548387096704</v>
      </c>
      <c r="AG15" s="377">
        <f>INDEX('Summary sales'!$A$6:$CA$50,MATCH($B15,'Summary sales'!$A$6:$A$50,0),MATCH($AF$3,'Summary sales'!$A$7:$CA$7,0))</f>
        <v>776.32000000006519</v>
      </c>
      <c r="AH15" s="377">
        <f t="shared" ref="AH15:AH19" si="342">AG15-AF15</f>
        <v>103.04451612909816</v>
      </c>
      <c r="AI15" s="523">
        <f t="shared" si="242"/>
        <v>1.153049559352211</v>
      </c>
      <c r="AJ15" s="377">
        <f>INDEX('SO September 2026 Rev.6'!$B$6:$BK$52,MATCH(B15,'SO September 2026 Rev.6'!$B$6:$B$52,0),MATCH($AJ$3,'SO September 2026 Rev.6'!$B$5:$XK$5,0))</f>
        <v>5500</v>
      </c>
      <c r="AK15" s="377">
        <f>INDEX('Summary sales'!$A$6:$CA$50,MATCH($B15,'Summary sales'!$A$6:$A$50,0),MATCH($AJ$3,'Summary sales'!$A$7:$CA$7,0))</f>
        <v>5662.140000000596</v>
      </c>
      <c r="AL15" s="377">
        <f t="shared" ref="AL15:AL19" si="343">AK15-AJ15</f>
        <v>162.14000000059605</v>
      </c>
      <c r="AM15" s="523">
        <f t="shared" si="244"/>
        <v>1.0294800000001083</v>
      </c>
      <c r="AN15" s="377">
        <f>INDEX('SO September 2026 Rev.6'!$B$6:$BK$52,MATCH(B15,'SO September 2026 Rev.6'!$B$6:$B$52,0),MATCH($AN$3,'SO September 2026 Rev.6'!$B$5:$XK$5,0))</f>
        <v>5000</v>
      </c>
      <c r="AO15" s="377">
        <f ca="1">INDEX('Summary sales'!$A$6:$CA$50,MATCH($B15,'Summary sales'!$A$6:$A$50,0),MATCH($AN$3,'Summary sales'!$A$7:$CA$7,0))</f>
        <v>5337.410000000149</v>
      </c>
      <c r="AP15" s="377">
        <f t="shared" ref="AP15:AP19" ca="1" si="344">AO15-AN15</f>
        <v>337.41000000014901</v>
      </c>
      <c r="AQ15" s="523">
        <f t="shared" ca="1" si="246"/>
        <v>1.0674820000000298</v>
      </c>
      <c r="AR15" s="377">
        <f>INDEX('SO September 2026 Rev.6'!$B$6:$BK$52,MATCH(B15,'SO September 2026 Rev.6'!$B$6:$B$52,0),MATCH($AR$3,'SO September 2026 Rev.6'!$B$5:$XK$5,0))</f>
        <v>2500</v>
      </c>
      <c r="AS15" s="377">
        <f>INDEX('Summary sales'!$A$6:$CA$50,MATCH($B15,'Summary sales'!$A$6:$A$50,0),MATCH($AR$3,'Summary sales'!$A$7:$CA$7,0))</f>
        <v>2077.1999999999534</v>
      </c>
      <c r="AT15" s="377">
        <f t="shared" ref="AT15:AT19" si="345">AS15-AR15</f>
        <v>-422.80000000004657</v>
      </c>
      <c r="AU15" s="523">
        <f t="shared" si="248"/>
        <v>0.83087999999998141</v>
      </c>
      <c r="AV15" s="377">
        <f>INDEX('SO September 2026 Rev.6'!$B$6:$BK$52,MATCH(B15,'SO September 2026 Rev.6'!$B$6:$B$52,0),MATCH($AV$3,'SO September 2026 Rev.6'!$B$5:$XK$5,0))</f>
        <v>1300</v>
      </c>
      <c r="AW15" s="377">
        <f>INDEX('Summary sales'!$A$6:$CA$50,MATCH($B15,'Summary sales'!$A$6:$A$50,0),MATCH($AV$3,'Summary sales'!$A$7:$CA$7,0))</f>
        <v>1208.5399999999936</v>
      </c>
      <c r="AX15" s="377">
        <f t="shared" ref="AX15:AX19" si="346">AW15-AV15</f>
        <v>-91.460000000006403</v>
      </c>
      <c r="AY15" s="523">
        <f t="shared" si="250"/>
        <v>0.9296461538461489</v>
      </c>
      <c r="AZ15" s="377">
        <f>INDEX('SO September 2026 Rev.6'!$B$6:$BK$52,MATCH(B15,'SO September 2026 Rev.6'!$B$6:$B$52,0),MATCH($AZ$3,'SO September 2026 Rev.6'!$B$5:$XK$5,0))</f>
        <v>15600</v>
      </c>
      <c r="BA15" s="377">
        <f>INDEX('Summary sales'!$A$6:$CA$50,MATCH($B15,'Summary sales'!$A$6:$A$50,0),MATCH($AZ$3,'Summary sales'!$A$7:$CA$7,0))</f>
        <v>15164.290000000037</v>
      </c>
      <c r="BB15" s="377">
        <f t="shared" ref="BB15:BB19" si="347">BA15-AZ15</f>
        <v>-435.70999999996275</v>
      </c>
      <c r="BC15" s="523">
        <f t="shared" si="252"/>
        <v>0.97206987179487414</v>
      </c>
      <c r="BD15" s="377">
        <f>INDEX('SO September 2026 Rev.6'!$B$6:$BK$52,MATCH(B15,'SO September 2026 Rev.6'!$B$6:$B$52,0),MATCH($BD$3,'SO September 2026 Rev.6'!$B$5:$XK$5,0))</f>
        <v>8000</v>
      </c>
      <c r="BE15" s="377">
        <f>INDEX('Summary sales'!$A$6:$CA$50,MATCH($B15,'Summary sales'!$A$6:$A$50,0),MATCH($BD$3,'Summary sales'!$A$7:$CA$7,0))</f>
        <v>10095.299999999814</v>
      </c>
      <c r="BF15" s="377">
        <f t="shared" ref="BF15:BF19" si="348">BE15-BD15</f>
        <v>2095.2999999998137</v>
      </c>
      <c r="BG15" s="523">
        <f t="shared" si="254"/>
        <v>1.2619124999999767</v>
      </c>
      <c r="BH15" s="377">
        <f>INDEX('SO September 2026 Rev.6'!$B$6:$BK$52,MATCH(B15,'SO September 2026 Rev.6'!$B$6:$B$52,0),MATCH($BH$3,'SO September 2026 Rev.6'!$B$5:$XK$5,0))</f>
        <v>1000</v>
      </c>
      <c r="BI15" s="377">
        <f>INDEX('Summary sales'!$A$6:$CA$50,MATCH($B15,'Summary sales'!$A$6:$A$50,0),MATCH($BH$3,'Summary sales'!$A$7:$CA$7,0))</f>
        <v>1594.3479999999981</v>
      </c>
      <c r="BJ15" s="377">
        <f t="shared" ref="BJ15:BJ19" si="349">BI15-BH15</f>
        <v>594.34799999999814</v>
      </c>
      <c r="BK15" s="523">
        <f t="shared" si="256"/>
        <v>1.5943479999999981</v>
      </c>
      <c r="BL15" s="377">
        <f>INDEX('SO September 2026 Rev.6'!$B$6:$BK$52,MATCH(B15,'SO September 2026 Rev.6'!$B$6:$B$52,0),MATCH($BL$3,'SO September 2026 Rev.6'!$B$5:$XK$5,0))</f>
        <v>5500</v>
      </c>
      <c r="BM15" s="377">
        <f ca="1">INDEX('Summary sales'!$A$6:$CA$50,MATCH($B15,'Summary sales'!$A$6:$A$50,0),MATCH($BL$3,'Summary sales'!$A$7:$CA$7,0))</f>
        <v>5546.34</v>
      </c>
      <c r="BN15" s="377">
        <f t="shared" ref="BN15:BN19" ca="1" si="350">BM15-BL15</f>
        <v>46.340000000000146</v>
      </c>
      <c r="BO15" s="523">
        <f t="shared" ca="1" si="258"/>
        <v>1.0084254545454545</v>
      </c>
      <c r="BP15" s="377">
        <f>INDEX('SO September 2026 Rev.6'!$B$6:$BK$52,MATCH(B15,'SO September 2026 Rev.6'!$B$6:$B$52,0),MATCH($BP$3,'SO September 2026 Rev.6'!$B$5:$XK$5,0))</f>
        <v>1000</v>
      </c>
      <c r="BQ15" s="377">
        <f>INDEX('Summary sales'!$A$6:$CA$50,MATCH($B15,'Summary sales'!$A$6:$A$50,0),MATCH($BP$3,'Summary sales'!$A$7:$CA$7,0))</f>
        <v>0</v>
      </c>
      <c r="BR15" s="377">
        <f t="shared" ref="BR15:BR19" si="351">BQ15-BP15</f>
        <v>-1000</v>
      </c>
      <c r="BS15" s="523">
        <f t="shared" si="260"/>
        <v>0</v>
      </c>
      <c r="BT15" s="377">
        <f>INDEX('SO September 2026 Rev.6'!$B$6:$BK$52,MATCH(B15,'SO September 2026 Rev.6'!$B$6:$B$52,0),MATCH($BT$3,'SO September 2026 Rev.6'!$B$5:$XK$5,0))</f>
        <v>89.451612903225808</v>
      </c>
      <c r="BU15" s="377">
        <f>INDEX('Summary sales'!$A$6:$CA$50,MATCH($B15,'Summary sales'!$A$6:$A$50,0),MATCH($BT$3,'Summary sales'!$A$7:$CA$7,0))</f>
        <v>73.910000000003492</v>
      </c>
      <c r="BV15" s="377">
        <f t="shared" ref="BV15:BV19" si="352">BU15-BT15</f>
        <v>-15.541612903222315</v>
      </c>
      <c r="BW15" s="523">
        <f t="shared" si="262"/>
        <v>0.82625676163004269</v>
      </c>
      <c r="BX15" s="377">
        <v>3500</v>
      </c>
      <c r="BY15" s="377">
        <f>INDEX('Summary sales'!$A$6:$CA$50,MATCH($B15,'Summary sales'!$A$6:$A$50,0),MATCH($BX$3,'Summary sales'!$A$7:$CA$7,0))</f>
        <v>2721.8999999999069</v>
      </c>
      <c r="BZ15" s="377">
        <f t="shared" ref="BZ15:BZ19" si="353">BY15-BX15</f>
        <v>-778.10000000009313</v>
      </c>
      <c r="CA15" s="523">
        <f t="shared" si="264"/>
        <v>0.77768571428568767</v>
      </c>
      <c r="CB15" s="377">
        <f>INDEX('SO September 2026 Rev.6'!$B$6:$BK$52,MATCH(B15,'SO September 2026 Rev.6'!$B$6:$B$52,0),MATCH($CB$3,'SO September 2026 Rev.6'!$B$5:$XK$5,0))</f>
        <v>1300</v>
      </c>
      <c r="CC15" s="377">
        <f>INDEX('Summary sales'!$A$6:$CA$50,MATCH($B15,'Summary sales'!$A$6:$A$50,0),MATCH($CB$3,'Summary sales'!$A$7:$CA$7,0))</f>
        <v>1005.4500000000698</v>
      </c>
      <c r="CD15" s="377">
        <f t="shared" ref="CD15:CD19" si="354">CC15-CB15</f>
        <v>-294.54999999993015</v>
      </c>
      <c r="CE15" s="523">
        <f t="shared" si="266"/>
        <v>0.77342307692313061</v>
      </c>
      <c r="CF15" s="377">
        <f>INDEX('SO September 2026 Rev.6'!$B$6:$BK$52,MATCH(B15,'SO September 2026 Rev.6'!$B$6:$B$52,0),MATCH($CF$3,'SO September 2026 Rev.6'!$B$5:$XK$5,0))</f>
        <v>3000</v>
      </c>
      <c r="CG15" s="377">
        <f>INDEX('Summary sales'!$A$6:$CA$50,MATCH($B15,'Summary sales'!$A$6:$A$50,0),MATCH($CF$3,'Summary sales'!$A$7:$CA$7,0))</f>
        <v>5066.4000000003725</v>
      </c>
      <c r="CH15" s="377">
        <f t="shared" ref="CH15:CH19" si="355">CG15-CF15</f>
        <v>2066.4000000003725</v>
      </c>
      <c r="CI15" s="523">
        <f t="shared" si="268"/>
        <v>1.6888000000001242</v>
      </c>
      <c r="CJ15" s="377">
        <f>INDEX('SO September 2026 Rev.6'!$B$6:$BK$52,MATCH($B15,'SO September 2026 Rev.6'!$B$6:$B$52,0),MATCH($CJ$3,'SO September 2026 Rev.6'!$B$5:$XK$5,0))</f>
        <v>6000</v>
      </c>
      <c r="CK15" s="377">
        <f>INDEX('Summary sales'!$A$6:$CA$50,MATCH($B15,'Summary sales'!$A$6:$A$50,0),MATCH($CJ$3,'Summary sales'!$A$7:$CA$7,0))</f>
        <v>4450.9799999999814</v>
      </c>
      <c r="CL15" s="377">
        <f t="shared" ref="CL15:CL19" si="356">CK15-CJ15</f>
        <v>-1549.0200000000186</v>
      </c>
      <c r="CM15" s="523">
        <f t="shared" si="270"/>
        <v>0.74182999999999688</v>
      </c>
      <c r="CN15" s="377">
        <f>INDEX('SO September 2026 Rev.6'!$B$6:$BK$52,MATCH($B15,'SO September 2026 Rev.6'!$B$6:$B$52,0),MATCH(CN$3,'SO September 2026 Rev.6'!$B$5:$XK$5,0))</f>
        <v>12000</v>
      </c>
      <c r="CO15" s="377">
        <f>INDEX('Summary sales'!$A$6:$CA$50,MATCH($B15,'Summary sales'!$A$6:$A$50,0),MATCH($CN$3,'Summary sales'!$A$7:$CA$7,0))</f>
        <v>8751.5999999996275</v>
      </c>
      <c r="CP15" s="377">
        <f t="shared" ref="CP15:CP19" si="357">CO15-CN15</f>
        <v>-3248.4000000003725</v>
      </c>
      <c r="CQ15" s="523">
        <f t="shared" si="272"/>
        <v>0.72929999999996897</v>
      </c>
      <c r="CR15" s="377">
        <f>INDEX('SO September 2026 Rev.6'!$B$6:$BK$52,MATCH($B15,'SO September 2026 Rev.6'!$B$6:$B$52,0),MATCH(CR$3,'SO September 2026 Rev.6'!$B$5:$XK$5,0))</f>
        <v>3000</v>
      </c>
      <c r="CS15" s="377">
        <f>INDEX('Summary sales'!$A$6:$CA$50,MATCH($B15,'Summary sales'!$A$6:$A$50,0),MATCH($CR$3,'Summary sales'!$A$7:$CA$7,0))</f>
        <v>2175.4599999999991</v>
      </c>
      <c r="CT15" s="377">
        <f t="shared" si="273"/>
        <v>-824.54000000000087</v>
      </c>
      <c r="CU15" s="523">
        <f t="shared" si="274"/>
        <v>0.72515333333333309</v>
      </c>
      <c r="CV15" s="377">
        <f>INDEX('SO September 2026 Rev.6'!$B$6:$BK$52,MATCH(B15,'SO September 2026 Rev.6'!$B$6:$B$52,0),MATCH($CV$3,'SO September 2026 Rev.6'!$B$5:$XK$5,0))</f>
        <v>16000</v>
      </c>
      <c r="CW15" s="377">
        <f>INDEX('Summary sales'!$A$6:$CA$50,MATCH($B15,'Summary sales'!$A$6:$A$50,0),MATCH($CV$3,'Summary sales'!$A$7:$CA$7,0))</f>
        <v>16839.541999995708</v>
      </c>
      <c r="CX15" s="377">
        <f t="shared" ref="CX15:CX19" si="358">CW15-CV15</f>
        <v>839.54199999570847</v>
      </c>
      <c r="CY15" s="523">
        <f t="shared" si="276"/>
        <v>1.0524713749997319</v>
      </c>
      <c r="CZ15" s="377">
        <f>INDEX('SO September 2026 Rev.6'!$B$6:$BK$52,MATCH(B15,'SO September 2026 Rev.6'!$B$6:$B$52,0),MATCH($CZ$3,'SO September 2026 Rev.6'!$B$5:$XK$5,0))</f>
        <v>2000</v>
      </c>
      <c r="DA15" s="377">
        <f>INDEX('Summary sales'!$A$6:$CA$50,MATCH($B15,'Summary sales'!$A$6:$A$50,0),MATCH($CZ$3,'Summary sales'!$A$7:$CA$7,0))</f>
        <v>2097.0800000000745</v>
      </c>
      <c r="DB15" s="377">
        <f t="shared" ref="DB15:DB19" si="359">DA15-CZ15</f>
        <v>97.080000000074506</v>
      </c>
      <c r="DC15" s="523">
        <f t="shared" si="278"/>
        <v>1.0485400000000373</v>
      </c>
      <c r="DD15" s="377">
        <f>INDEX('SO September 2026 Rev.6'!$B$6:$BK$52,MATCH($B15,'SO September 2026 Rev.6'!$B$6:$B$52,0),MATCH(DD$3,'SO September 2026 Rev.6'!$B$5:$XK$5,0))</f>
        <v>800</v>
      </c>
      <c r="DE15" s="377">
        <f>INDEX('Summary sales'!$A$6:$CA$50,MATCH($B15,'Summary sales'!$A$6:$A$50,0),MATCH($DD$3,'Summary sales'!$A$7:$CA$7,0))</f>
        <v>959.43000000005122</v>
      </c>
      <c r="DF15" s="377">
        <f t="shared" ref="DF15:DF19" si="360">DE15-DD15</f>
        <v>159.43000000005122</v>
      </c>
      <c r="DG15" s="523">
        <f t="shared" si="280"/>
        <v>1.199287500000064</v>
      </c>
      <c r="DH15" s="377">
        <f>INDEX('SO September 2026 Rev.6'!$B$6:$BK$52,MATCH($B15,'SO September 2026 Rev.6'!$B$6:$B$52,0),MATCH(DH$3,'SO September 2026 Rev.6'!$B$5:$XK$5,0))</f>
        <v>7200</v>
      </c>
      <c r="DI15" s="377">
        <f>INDEX('Summary sales'!$A$6:$CA$50,MATCH($B15,'Summary sales'!$A$6:$A$50,0),MATCH($DH$3,'Summary sales'!$A$7:$CA$7,0))</f>
        <v>8073.5</v>
      </c>
      <c r="DJ15" s="377">
        <f t="shared" ref="DJ15:DJ19" si="361">DI15-DH15</f>
        <v>873.5</v>
      </c>
      <c r="DK15" s="523">
        <f t="shared" si="282"/>
        <v>1.1213194444444445</v>
      </c>
      <c r="DL15" s="377">
        <f>INDEX('SO September 2026 Rev.6'!$B$6:$BK$52,MATCH(B15,'SO September 2026 Rev.6'!$B$6:$B$52,0),MATCH($DL$3,'SO September 2026 Rev.6'!$B$5:$XK$5,0))</f>
        <v>2000</v>
      </c>
      <c r="DM15" s="377">
        <f>INDEX('Summary sales'!$A$6:$CA$50,MATCH($B15,'Summary sales'!$A$6:$A$50,0),MATCH($DL$3,'Summary sales'!$A$7:$CA$7,0))</f>
        <v>2803.5499999999884</v>
      </c>
      <c r="DN15" s="377">
        <f t="shared" ref="DN15:DN19" si="362">DM15-DL15</f>
        <v>803.54999999998836</v>
      </c>
      <c r="DO15" s="523">
        <f t="shared" si="284"/>
        <v>1.4017749999999942</v>
      </c>
      <c r="DP15" s="377">
        <f>INDEX('SO September 2026 Rev.6'!$B$6:$BK$52,MATCH(B15,'SO September 2026 Rev.6'!$B$6:$B$52,0),MATCH($DP$3,'SO September 2026 Rev.6'!$B$5:$XK$5,0))</f>
        <v>2000</v>
      </c>
      <c r="DQ15" s="377">
        <f>INDEX('Summary sales'!$A$6:$CA$50,MATCH($B15,'Summary sales'!$A$6:$A$50,0),MATCH($DP$3,'Summary sales'!$A$7:$CA$7,0))</f>
        <v>2044.6099999998696</v>
      </c>
      <c r="DR15" s="377">
        <f t="shared" ref="DR15:DR19" si="363">DQ15-DP15</f>
        <v>44.609999999869615</v>
      </c>
      <c r="DS15" s="523">
        <f t="shared" si="286"/>
        <v>1.0223049999999347</v>
      </c>
      <c r="DT15" s="377">
        <f>INDEX('SO September 2026 Rev.6'!$B$6:$BK$52,MATCH(B15,'SO September 2026 Rev.6'!$B$6:$B$52,0),MATCH($DT$3,'SO September 2026 Rev.6'!$B$5:$XK$5,0))</f>
        <v>1000</v>
      </c>
      <c r="DU15" s="377">
        <f>INDEX('Summary sales'!$A$6:$CA$50,MATCH($B15,'Summary sales'!$A$6:$A$50,0),MATCH($DT$3,'Summary sales'!$A$7:$CA$7,0))</f>
        <v>506.54000000003725</v>
      </c>
      <c r="DV15" s="377">
        <f t="shared" ref="DV15:DV19" si="364">DU15-DT15</f>
        <v>-493.45999999996275</v>
      </c>
      <c r="DW15" s="523">
        <f t="shared" si="288"/>
        <v>0.50654000000003729</v>
      </c>
      <c r="DX15" s="377">
        <f>INDEX('SO September 2026 Rev.6'!$B$6:$BK$52,MATCH(B15,'SO September 2026 Rev.6'!$B$6:$B$52,0),MATCH($DX$3,'SO September 2026 Rev.6'!$B$5:$XK$5,0))</f>
        <v>10000</v>
      </c>
      <c r="DY15" s="377">
        <f>INDEX('Summary sales'!$A$6:$CA$50,MATCH($B15,'Summary sales'!$A$6:$A$50,0),MATCH($DX$3,'Summary sales'!$A$7:$CA$7,0))</f>
        <v>10249.280000000261</v>
      </c>
      <c r="DZ15" s="377">
        <f t="shared" ref="DZ15:DZ19" si="365">DY15-DX15</f>
        <v>249.28000000026077</v>
      </c>
      <c r="EA15" s="523">
        <f t="shared" si="290"/>
        <v>1.024928000000026</v>
      </c>
      <c r="EB15" s="377">
        <f>INDEX('SO September 2026 Rev.6'!$B$6:$BK$52,MATCH(B15,'SO September 2026 Rev.6'!$B$6:$B$52,0),MATCH($EB$3,'SO September 2026 Rev.6'!$B$5:$XK$5,0))</f>
        <v>2000</v>
      </c>
      <c r="EC15" s="377">
        <f>INDEX('Summary sales'!$A$6:$CA$50,MATCH($B15,'Summary sales'!$A$6:$A$50,0),MATCH($EB$3,'Summary sales'!$A$7:$CA$7,0))</f>
        <v>1748.1000000000931</v>
      </c>
      <c r="ED15" s="377">
        <f t="shared" ref="ED15:ED19" si="366">EC15-EB15</f>
        <v>-251.89999999990687</v>
      </c>
      <c r="EE15" s="523">
        <f t="shared" si="292"/>
        <v>0.87405000000004651</v>
      </c>
      <c r="EF15" s="377">
        <f>INDEX('SO September 2026 Rev.6'!$B$6:$BK$52,MATCH($B15,'SO September 2026 Rev.6'!$B$6:$B$52,0),MATCH(EF$3,'SO September 2026 Rev.6'!$B$5:$XK$5,0))</f>
        <v>4000</v>
      </c>
      <c r="EG15" s="377">
        <f>INDEX('Summary sales'!$A$6:$CA$50,MATCH($B15,'Summary sales'!$A$6:$A$50,0),MATCH($EF$3,'Summary sales'!$A$7:$CA$7,0))</f>
        <v>7478.6499999994412</v>
      </c>
      <c r="EH15" s="377">
        <f t="shared" ref="EH15:EH19" si="367">EG15-EF15</f>
        <v>3478.6499999994412</v>
      </c>
      <c r="EI15" s="523">
        <f t="shared" si="294"/>
        <v>1.8696624999998603</v>
      </c>
      <c r="EJ15" s="377">
        <f>INDEX('SO September 2026 Rev.6'!$B$6:$BK$52,MATCH(B15,'SO September 2026 Rev.6'!$B$6:$B$52,0),MATCH($EJ$3,'SO September 2026 Rev.6'!$B$5:$XK$5,0))</f>
        <v>7000</v>
      </c>
      <c r="EK15" s="377">
        <f>INDEX('Summary sales'!$A$6:$CA$50,MATCH(B15,'Summary sales'!$A$6:$A$50,0),MATCH($EJ$3,'Summary sales'!$A$7:$CA$7,0))</f>
        <v>12106.869999999879</v>
      </c>
      <c r="EL15" s="377">
        <f t="shared" ref="EL15:EL19" si="368">EK15-EJ15</f>
        <v>5106.8699999998789</v>
      </c>
      <c r="EM15" s="523">
        <f t="shared" si="296"/>
        <v>1.7295528571428398</v>
      </c>
      <c r="EN15" s="377">
        <f>INDEX('SO September 2026 Rev.6'!$B$6:$BK$52,MATCH(B15,'SO September 2026 Rev.6'!$B$6:$B$52,0),MATCH($EN$3,'SO September 2026 Rev.6'!$B$5:$XK$5,0))</f>
        <v>5000</v>
      </c>
      <c r="EO15" s="377">
        <f>INDEX('Summary sales'!$A$6:$CA$50,MATCH($B15,'Summary sales'!$A$6:$A$50,0),MATCH($EN$3,'Summary sales'!$A$7:$CA$7,0))</f>
        <v>5703.0599999995902</v>
      </c>
      <c r="EP15" s="377">
        <f t="shared" ref="EP15:EP19" si="369">EO15-EN15</f>
        <v>703.05999999959022</v>
      </c>
      <c r="EQ15" s="523">
        <f t="shared" si="298"/>
        <v>1.140611999999918</v>
      </c>
      <c r="ER15" s="377">
        <f>INDEX('SO September 2026 Rev.6'!$B$6:$BK$52,MATCH(B15,'SO September 2026 Rev.6'!$B$6:$B$52,0),MATCH($ER$3,'SO September 2026 Rev.6'!$B$5:$XK$5,0))</f>
        <v>17000</v>
      </c>
      <c r="ES15" s="377">
        <f>INDEX('Summary sales'!$A$6:$CA$50,MATCH($B15,'Summary sales'!$A$6:$A$50,0),MATCH($ER$3,'Summary sales'!$A$7:$CA$7,0))</f>
        <v>11620.729999998584</v>
      </c>
      <c r="ET15" s="377">
        <f t="shared" ref="ET15:ET19" si="370">ES15-ER15</f>
        <v>-5379.2700000014156</v>
      </c>
      <c r="EU15" s="523">
        <f t="shared" si="300"/>
        <v>0.6835723529410932</v>
      </c>
      <c r="EV15" s="377">
        <f>INDEX('SO September 2026 Rev.6'!$B$6:$BK$52,MATCH($B15,'SO September 2026 Rev.6'!$B$6:$B$52,0),MATCH($EV$3,'SO September 2026 Rev.6'!$B$5:$XK$5,0))</f>
        <v>8000</v>
      </c>
      <c r="EW15" s="377">
        <f>INDEX('Summary sales'!$A$6:$CA$50,MATCH(B15,'Summary sales'!$A$6:$A$50,0),MATCH($EV$3,'Summary sales'!$A$7:$CA$7,0))</f>
        <v>6514.8699999996461</v>
      </c>
      <c r="EX15" s="377">
        <f t="shared" ref="EX15:EX19" si="371">EW15-EV15</f>
        <v>-1485.1300000003539</v>
      </c>
      <c r="EY15" s="523">
        <f t="shared" si="302"/>
        <v>0.81435874999995572</v>
      </c>
      <c r="EZ15" s="377">
        <f>INDEX('SO September 2026 Rev.6'!$B$6:$BK$52,MATCH(B15,'SO September 2026 Rev.6'!$B$6:$B$52,0),MATCH($EZ$3,'SO September 2026 Rev.6'!$B$5:$XK$5,0))</f>
        <v>3500</v>
      </c>
      <c r="FA15" s="377">
        <f>INDEX('Summary sales'!$A$6:$CA$50,MATCH(B15,'Summary sales'!$A$6:$A$50,0),MATCH($EZ$3,'Summary sales'!$A$7:$CA$7,0))</f>
        <v>2959.5</v>
      </c>
      <c r="FB15" s="377">
        <f t="shared" ref="FB15:FB19" si="372">FA15-EZ15</f>
        <v>-540.5</v>
      </c>
      <c r="FC15" s="523">
        <f t="shared" si="304"/>
        <v>0.84557142857142853</v>
      </c>
      <c r="FD15" s="377">
        <f>INDEX('SO September 2026 Rev.6'!$B$6:$BK$52,MATCH(B15,'SO September 2026 Rev.6'!$B$6:$B$52,0),MATCH($FD$3,'SO September 2026 Rev.6'!$B$5:$XK$5,0))</f>
        <v>1000</v>
      </c>
      <c r="FE15" s="377">
        <f>INDEX('Summary sales'!$A$6:$CA$50,MATCH(B15,'Summary sales'!$A$6:$A$50,0),MATCH($FD$3,'Summary sales'!$A$7:$CA$7,0))</f>
        <v>0</v>
      </c>
      <c r="FF15" s="377">
        <f t="shared" ref="FF15:FF19" si="373">FE15-FD15</f>
        <v>-1000</v>
      </c>
      <c r="FG15" s="523">
        <f t="shared" si="306"/>
        <v>0.84557142857142853</v>
      </c>
      <c r="FH15" s="377">
        <f>INDEX('SO September 2026 Rev.6'!$B$6:$BK$52,MATCH(B15,'SO September 2026 Rev.6'!$B$6:$B$52,0),MATCH($FH$3,'SO September 2026 Rev.6'!$B$5:$XK$5,0))</f>
        <v>0</v>
      </c>
      <c r="FI15" s="377">
        <f>INDEX('Summary sales'!$A$6:$CA$50,MATCH(B15,'Summary sales'!$A$6:$A$50,0),MATCH($FH$3,'Summary sales'!$A$7:$CA$7,0))</f>
        <v>0</v>
      </c>
      <c r="FJ15" s="377">
        <f t="shared" si="307"/>
        <v>0</v>
      </c>
      <c r="FK15" s="523">
        <f t="shared" si="308"/>
        <v>0</v>
      </c>
      <c r="FL15" s="377">
        <f>INDEX('SO September 2026 Rev.6'!$B$6:$BK$52,MATCH(B15,'SO September 2026 Rev.6'!$B$6:$B$52,0),MATCH($FL$3,'SO September 2026 Rev.6'!$B$5:$XK$5,0))</f>
        <v>700</v>
      </c>
      <c r="FM15" s="377">
        <f>INDEX('Summary sales'!$A$6:$CA$50,MATCH(B15,'Summary sales'!$A$6:$A$50,0),MATCH($FL$3,'Summary sales'!$A$7:$CA$7,0))</f>
        <v>230.77000000001863</v>
      </c>
      <c r="FN15" s="377">
        <f t="shared" ref="FN15:FN19" si="374">FM15-FL15</f>
        <v>-469.22999999998137</v>
      </c>
      <c r="FO15" s="523">
        <f t="shared" si="310"/>
        <v>0.32967142857145521</v>
      </c>
      <c r="FP15" s="377">
        <f>INDEX('SO September 2026 Rev.6'!$B$6:$BK$52,MATCH(B15,'SO September 2026 Rev.6'!$B$6:$B$52,0),MATCH($FP$3,'SO September 2026 Rev.6'!$B$5:$XK$5,0))</f>
        <v>6500</v>
      </c>
      <c r="FQ15" s="377">
        <f>INDEX('Summary sales'!$A$6:$CA$50,MATCH(B15,'Summary sales'!$A$6:$A$50,0),MATCH($FP$3,'Summary sales'!$A$7:$CA$7,0))</f>
        <v>8728.1999999999534</v>
      </c>
      <c r="FR15" s="377">
        <f t="shared" ref="FR15:FR19" si="375">FQ15-FP15</f>
        <v>2228.1999999999534</v>
      </c>
      <c r="FS15" s="523">
        <f t="shared" si="312"/>
        <v>1.3427999999999929</v>
      </c>
      <c r="FT15" s="377">
        <f>INDEX('SO September 2026 Rev.6'!$B$6:$BK$52,MATCH(B15,'SO September 2026 Rev.6'!$B$6:$B$52,0),MATCH($FT$3,'SO September 2026 Rev.6'!$B$5:$XK$5,0))</f>
        <v>0</v>
      </c>
      <c r="FU15" s="377">
        <f>INDEX('Summary sales'!$A$6:$CA$50,MATCH(B15,'Summary sales'!$A$6:$A$50,0),MATCH($FT$3,'Summary sales'!$A$7:$CA$7,0))</f>
        <v>0</v>
      </c>
      <c r="FV15" s="377">
        <f t="shared" ref="FV15:FV19" si="376">FU15-FT15</f>
        <v>0</v>
      </c>
      <c r="FW15" s="523" t="e">
        <f t="shared" si="314"/>
        <v>#DIV/0!</v>
      </c>
      <c r="FX15" s="377">
        <f>INDEX('SO September 2026 Rev.6'!$B$6:$BK$52,MATCH(B15,'SO September 2026 Rev.6'!$B$6:$B$52,0),MATCH($FX$3,'SO September 2026 Rev.6'!$B$5:$XK$5,0))</f>
        <v>2000</v>
      </c>
      <c r="FY15" s="377">
        <f>INDEX('Summary sales'!$A$6:$CA$50,MATCH(B15,'Summary sales'!$A$6:$A$50,0),MATCH($FX$3,'Summary sales'!$A$7:$CA$7,0))</f>
        <v>2552.6699999999255</v>
      </c>
      <c r="FZ15" s="377">
        <f t="shared" ref="FZ15:FZ19" si="377">FY15-FX15</f>
        <v>552.66999999992549</v>
      </c>
      <c r="GA15" s="523">
        <f t="shared" si="316"/>
        <v>1.2763349999999627</v>
      </c>
      <c r="GB15" s="377">
        <f>INDEX('SO September 2026 Rev.6'!$B$6:$BK$52,MATCH(B15,'SO September 2026 Rev.6'!$B$6:$B$52,0),MATCH($GB$3,'SO September 2026 Rev.6'!$B$5:$XK$5,0))</f>
        <v>369.61070967741654</v>
      </c>
      <c r="GC15" s="377">
        <f>INDEX('Summary sales'!$A$6:$CA$50,MATCH(B15,'Summary sales'!$A$6:$A$50,0),MATCH($GB$3,'Summary sales'!$A$7:$CA$7,0))</f>
        <v>1041.9699999999721</v>
      </c>
      <c r="GD15" s="377">
        <f t="shared" ref="GD15:GD19" si="378">GC15-GB15</f>
        <v>672.35929032255558</v>
      </c>
      <c r="GE15" s="523">
        <f t="shared" si="318"/>
        <v>2.8191012130286146</v>
      </c>
      <c r="GF15" s="377">
        <f>INDEX('SO September 2026 Rev.6'!$B$6:$BK$52,MATCH($B15,'SO September 2026 Rev.6'!$B$6:$B$52,0),MATCH(GF$3,'SO September 2026 Rev.6'!$B$5:$XK$5,0))</f>
        <v>9000</v>
      </c>
      <c r="GG15" s="377">
        <f>INDEX('Summary sales'!$A$6:$CA$50,MATCH(B15,'Summary sales'!$A$6:$A$50,0),MATCH($GF$3,'Summary sales'!$A$7:$CA$7,0))</f>
        <v>7672.5740000000005</v>
      </c>
      <c r="GH15" s="377">
        <f t="shared" ref="GH15:GH19" si="379">GG15-GF15</f>
        <v>-1327.4259999999995</v>
      </c>
      <c r="GI15" s="523">
        <f t="shared" si="320"/>
        <v>0.85250822222222233</v>
      </c>
      <c r="GJ15" s="377">
        <f>INDEX('SO September 2026 Rev.6'!$B$6:$BK$52,MATCH(B15,'SO September 2026 Rev.6'!$B$6:$B$52,0),MATCH($GJ$3,'SO September 2026 Rev.6'!$B$5:$XK$5,0))</f>
        <v>1121.900322580635</v>
      </c>
      <c r="GK15" s="377">
        <f>INDEX('Summary sales'!$A$6:$CA$50,MATCH($B15,'Summary sales'!$A$6:$A$50,0),MATCH($GJ$3,'Summary sales'!$A$7:$CA$7,0))</f>
        <v>1262</v>
      </c>
      <c r="GL15" s="377">
        <f t="shared" ref="GL15:GL19" si="380">GK15-GJ15</f>
        <v>140.09967741936498</v>
      </c>
      <c r="GM15" s="523">
        <f t="shared" si="322"/>
        <v>1.1248771166203988</v>
      </c>
      <c r="GN15" s="377">
        <f>INDEX('SO September 2026 Rev.6'!$B$6:$BK$52,MATCH(B15,'SO September 2026 Rev.6'!$B$6:$B$52,0),MATCH($GN$3,'SO September 2026 Rev.6'!$B$5:$XK$5,0))</f>
        <v>2499.7025806451697</v>
      </c>
      <c r="GO15" s="377">
        <f>INDEX('Summary sales'!$A$6:$CA$50,MATCH(B15,'Summary sales'!$A$6:$A$50,0),MATCH($GN$3,'Summary sales'!$A$7:$CA$7,0))</f>
        <v>2730.070000000007</v>
      </c>
      <c r="GP15" s="377">
        <f t="shared" ref="GP15:GP19" si="381">GO15-GN15</f>
        <v>230.36741935483724</v>
      </c>
      <c r="GQ15" s="523">
        <f t="shared" si="324"/>
        <v>1.0921579315629542</v>
      </c>
      <c r="GR15" s="377">
        <f>INDEX('SO September 2026 Rev.6'!$B$6:$BK$52,MATCH(B15,'SO September 2026 Rev.6'!$B$6:$B$52,0),MATCH($GR$3,'SO September 2026 Rev.6'!$B$5:$XK$5,0))</f>
        <v>3587.0967741935483</v>
      </c>
      <c r="GS15" s="377">
        <f>INDEX('Summary sales'!$A$6:$CA$50,MATCH(B15,'Summary sales'!$A$6:$A$50,0),MATCH($GR$3,'Summary sales'!$A$7:$CA$7,0))</f>
        <v>2503.6600000000035</v>
      </c>
      <c r="GT15" s="377">
        <f t="shared" ref="GT15:GT19" si="382">GS15-GR15</f>
        <v>-1083.4367741935448</v>
      </c>
      <c r="GU15" s="523">
        <f t="shared" si="326"/>
        <v>0.6979627697841736</v>
      </c>
      <c r="GV15" s="377">
        <f>INDEX('SO September 2026 Rev.6'!$B$6:$BK$52,MATCH(B15,'SO September 2026 Rev.6'!$B$6:$B$52,0),MATCH($GV$3,'SO September 2026 Rev.6'!$B$5:$XK$5,0))</f>
        <v>2499.7025806451697</v>
      </c>
      <c r="GW15" s="377">
        <f>INDEX('Summary sales'!$A$6:$CA$50,MATCH(B15,'Summary sales'!$A$6:$A$50,0),MATCH($GV$3,'Summary sales'!$A$7:$CA$7,0))</f>
        <v>0</v>
      </c>
      <c r="GX15" s="377">
        <f t="shared" ref="GX15:GX19" si="383">GW15-GV15</f>
        <v>-2499.7025806451697</v>
      </c>
      <c r="GY15" s="523">
        <f t="shared" si="328"/>
        <v>0</v>
      </c>
      <c r="GZ15" s="377">
        <f>INDEX('SO September 2026 Rev.6'!$B$6:$BK$52,MATCH(B15,'SO September 2026 Rev.6'!$B$6:$B$52,0),MATCH($GZ$3,'SO September 2026 Rev.6'!$B$5:$XK$5,0))</f>
        <v>3000</v>
      </c>
      <c r="HA15" s="377">
        <f>INDEX('Summary sales'!$A$6:$CA$50,MATCH(B15,'Summary sales'!$A$6:$A$50,0),MATCH($GZ$3,'Summary sales'!$A$7:$CA$7,0))</f>
        <v>8183.0420000001322</v>
      </c>
      <c r="HB15" s="377">
        <f t="shared" ref="HB15:HB19" si="384">HA15-GZ15</f>
        <v>5183.0420000001322</v>
      </c>
      <c r="HC15" s="524">
        <f t="shared" si="330"/>
        <v>2.7276806666667106</v>
      </c>
    </row>
    <row r="16" spans="1:226" ht="15" customHeight="1">
      <c r="A16" s="907"/>
      <c r="B16" s="451">
        <f t="shared" si="331"/>
        <v>46275</v>
      </c>
      <c r="C16" s="451" t="str">
        <f t="shared" si="333"/>
        <v>Thu</v>
      </c>
      <c r="D16" s="377">
        <f t="shared" si="225"/>
        <v>216994.07619354836</v>
      </c>
      <c r="E16" s="377">
        <f t="shared" ca="1" si="226"/>
        <v>197864.91300000201</v>
      </c>
      <c r="F16" s="377">
        <f t="shared" ca="1" si="334"/>
        <v>-19129.163193546352</v>
      </c>
      <c r="G16" s="523">
        <f t="shared" ca="1" si="335"/>
        <v>0.91184476770469969</v>
      </c>
      <c r="H16" s="377">
        <f>INDEX('SO September 2026 Rev.6'!$B$6:$BK$52,MATCH($B16,'SO September 2026 Rev.6'!$B$6:$B$52,0),MATCH($H$3,'SO September 2026 Rev.6'!$B$5:$XK$5,0))</f>
        <v>1199.5729032258068</v>
      </c>
      <c r="I16" s="377">
        <f>INDEX('Summary sales'!$A$6:$CA$50,MATCH($B16,'Summary sales'!$A$6:$A$50,0),MATCH($H$3,'Summary sales'!$A$7:$CA$7,0))</f>
        <v>582.25</v>
      </c>
      <c r="J16" s="377">
        <f t="shared" si="336"/>
        <v>-617.32290322580684</v>
      </c>
      <c r="K16" s="523">
        <f t="shared" si="230"/>
        <v>0.48538108724718138</v>
      </c>
      <c r="L16" s="377">
        <f>INDEX('SO September 2026 Rev.6'!$B$6:$BK$52,MATCH($B16,'SO September 2026 Rev.6'!$B$6:$B$52,0),MATCH($L$3,'SO September 2026 Rev.6'!$B$5:$XK$5,0))</f>
        <v>1200</v>
      </c>
      <c r="M16" s="377">
        <f>INDEX('Summary sales'!$A$6:$CA$50,MATCH($B16,'Summary sales'!$A$6:$A$50,0),MATCH($L$3,'Summary sales'!$A$7:$CA$7,0))</f>
        <v>1098.410000000149</v>
      </c>
      <c r="N16" s="377">
        <f t="shared" si="337"/>
        <v>-101.58999999985099</v>
      </c>
      <c r="O16" s="523">
        <f t="shared" si="232"/>
        <v>0.91534166666679084</v>
      </c>
      <c r="P16" s="377">
        <f>INDEX('SO September 2026 Rev.6'!$B$6:$BK$52,MATCH($B16,'SO September 2026 Rev.6'!$B$6:$B$52,0),MATCH($P$3,'SO September 2026 Rev.6'!$B$5:$XK$5,0))</f>
        <v>3300</v>
      </c>
      <c r="Q16" s="377">
        <f>INDEX('Summary sales'!$A$6:$CA$50,MATCH($B16,'Summary sales'!$A$6:$A$50,0),MATCH($P$3,'Summary sales'!$A$7:$CA$7,0))</f>
        <v>3287.1000000000931</v>
      </c>
      <c r="R16" s="377">
        <f t="shared" si="338"/>
        <v>-12.899999999906868</v>
      </c>
      <c r="S16" s="523">
        <f t="shared" si="234"/>
        <v>0.99609090909093734</v>
      </c>
      <c r="T16" s="377">
        <f>INDEX('SO September 2026 Rev.6'!$B$6:$BK$52,MATCH(B16,'SO September 2026 Rev.6'!$B$6:$B$52,0),MATCH($T$3,'SO September 2026 Rev.6'!$B$5:$XK$5,0))</f>
        <v>800</v>
      </c>
      <c r="U16" s="377">
        <f>INDEX('Summary sales'!$A$6:$CA$50,MATCH($B16,'Summary sales'!$A$6:$A$50,0),MATCH($T$3,'Summary sales'!$A$7:$CA$7,0))</f>
        <v>1009.6700000000419</v>
      </c>
      <c r="V16" s="377">
        <f t="shared" si="339"/>
        <v>209.67000000004191</v>
      </c>
      <c r="W16" s="523">
        <f t="shared" si="236"/>
        <v>1.2620875000000524</v>
      </c>
      <c r="X16" s="377">
        <f>INDEX('SO September 2026 Rev.6'!$B$6:$BK$52,MATCH(B16,'SO September 2026 Rev.6'!$B$6:$B$52,0),MATCH($X$3,'SO September 2026 Rev.6'!$B$5:$XK$5,0))</f>
        <v>150</v>
      </c>
      <c r="Y16" s="377">
        <f>INDEX('Summary sales'!$A$6:$CA$50,MATCH($B16,'Summary sales'!$A$6:$A$50,0),MATCH($X$3,'Summary sales'!$A$7:$CA$7,0))</f>
        <v>15.479999999981374</v>
      </c>
      <c r="Z16" s="377">
        <f t="shared" si="340"/>
        <v>-134.52000000001863</v>
      </c>
      <c r="AA16" s="523">
        <f t="shared" si="238"/>
        <v>0.10319999999987582</v>
      </c>
      <c r="AB16" s="377">
        <f>INDEX('SO September 2026 Rev.6'!$B$6:$BK$52,MATCH(B16,'SO September 2026 Rev.6'!$B$6:$B$52,0),MATCH($AB$3,'SO September 2026 Rev.6'!$B$5:$XK$5,0))</f>
        <v>603.76322580644887</v>
      </c>
      <c r="AC16" s="377">
        <f>INDEX('Summary sales'!$A$6:$CA$50,MATCH($B16,'Summary sales'!$A$6:$A$50,0),MATCH($AB$3,'Summary sales'!$A$7:$CA$7,0))</f>
        <v>972.07999999995809</v>
      </c>
      <c r="AD16" s="377">
        <f t="shared" si="341"/>
        <v>368.31677419350922</v>
      </c>
      <c r="AE16" s="523">
        <f t="shared" si="240"/>
        <v>1.6100351237880497</v>
      </c>
      <c r="AF16" s="377">
        <f>INDEX('SO September 2026 Rev.6'!$B$6:$BK$52,MATCH(B16,'SO September 2026 Rev.6'!$B$6:$B$52,0),MATCH($AF$3,'SO September 2026 Rev.6'!$B$5:$XK$5,0))</f>
        <v>673.27548387096704</v>
      </c>
      <c r="AG16" s="377">
        <f>INDEX('Summary sales'!$A$6:$CA$50,MATCH($B16,'Summary sales'!$A$6:$A$50,0),MATCH($AF$3,'Summary sales'!$A$7:$CA$7,0))</f>
        <v>746.60999999998603</v>
      </c>
      <c r="AH16" s="377">
        <f t="shared" si="342"/>
        <v>73.334516129018994</v>
      </c>
      <c r="AI16" s="523">
        <f t="shared" si="242"/>
        <v>1.1089220057551858</v>
      </c>
      <c r="AJ16" s="377">
        <f>INDEX('SO September 2026 Rev.6'!$B$6:$BK$52,MATCH(B16,'SO September 2026 Rev.6'!$B$6:$B$52,0),MATCH($AJ$3,'SO September 2026 Rev.6'!$B$5:$XK$5,0))</f>
        <v>5500</v>
      </c>
      <c r="AK16" s="377">
        <f>INDEX('Summary sales'!$A$6:$CA$50,MATCH($B16,'Summary sales'!$A$6:$A$50,0),MATCH($AJ$3,'Summary sales'!$A$7:$CA$7,0))</f>
        <v>5127.109999999404</v>
      </c>
      <c r="AL16" s="377">
        <f t="shared" si="343"/>
        <v>-372.89000000059605</v>
      </c>
      <c r="AM16" s="523">
        <f t="shared" si="244"/>
        <v>0.93220181818170977</v>
      </c>
      <c r="AN16" s="377">
        <f>INDEX('SO September 2026 Rev.6'!$B$6:$BK$52,MATCH(B16,'SO September 2026 Rev.6'!$B$6:$B$52,0),MATCH($AN$3,'SO September 2026 Rev.6'!$B$5:$XK$5,0))</f>
        <v>5000</v>
      </c>
      <c r="AO16" s="377">
        <f ca="1">INDEX('Summary sales'!$A$6:$CA$50,MATCH($B16,'Summary sales'!$A$6:$A$50,0),MATCH($AN$3,'Summary sales'!$A$7:$CA$7,0))</f>
        <v>5556.9000000003725</v>
      </c>
      <c r="AP16" s="377">
        <f t="shared" ca="1" si="344"/>
        <v>556.90000000037253</v>
      </c>
      <c r="AQ16" s="523">
        <f t="shared" ca="1" si="246"/>
        <v>1.1113800000000744</v>
      </c>
      <c r="AR16" s="377">
        <f>INDEX('SO September 2026 Rev.6'!$B$6:$BK$52,MATCH(B16,'SO September 2026 Rev.6'!$B$6:$B$52,0),MATCH($AR$3,'SO September 2026 Rev.6'!$B$5:$XK$5,0))</f>
        <v>2500</v>
      </c>
      <c r="AS16" s="377">
        <f>INDEX('Summary sales'!$A$6:$CA$50,MATCH($B16,'Summary sales'!$A$6:$A$50,0),MATCH($AR$3,'Summary sales'!$A$7:$CA$7,0))</f>
        <v>2081.9000000001397</v>
      </c>
      <c r="AT16" s="377">
        <f t="shared" si="345"/>
        <v>-418.0999999998603</v>
      </c>
      <c r="AU16" s="523">
        <f t="shared" si="248"/>
        <v>0.8327600000000559</v>
      </c>
      <c r="AV16" s="377">
        <f>INDEX('SO September 2026 Rev.6'!$B$6:$BK$52,MATCH(B16,'SO September 2026 Rev.6'!$B$6:$B$52,0),MATCH($AV$3,'SO September 2026 Rev.6'!$B$5:$XK$5,0))</f>
        <v>1300</v>
      </c>
      <c r="AW16" s="377">
        <f>INDEX('Summary sales'!$A$6:$CA$50,MATCH($B16,'Summary sales'!$A$6:$A$50,0),MATCH($AV$3,'Summary sales'!$A$7:$CA$7,0))</f>
        <v>1483.5900000000111</v>
      </c>
      <c r="AX16" s="377">
        <f t="shared" si="346"/>
        <v>183.59000000001106</v>
      </c>
      <c r="AY16" s="523">
        <f t="shared" si="250"/>
        <v>1.1412230769230853</v>
      </c>
      <c r="AZ16" s="377">
        <f>INDEX('SO September 2026 Rev.6'!$B$6:$BK$52,MATCH(B16,'SO September 2026 Rev.6'!$B$6:$B$52,0),MATCH($AZ$3,'SO September 2026 Rev.6'!$B$5:$XK$5,0))</f>
        <v>15600</v>
      </c>
      <c r="BA16" s="377">
        <f>INDEX('Summary sales'!$A$6:$CA$50,MATCH($B16,'Summary sales'!$A$6:$A$50,0),MATCH($AZ$3,'Summary sales'!$A$7:$CA$7,0))</f>
        <v>12573.839999999851</v>
      </c>
      <c r="BB16" s="377">
        <f t="shared" si="347"/>
        <v>-3026.160000000149</v>
      </c>
      <c r="BC16" s="523">
        <f t="shared" si="252"/>
        <v>0.80601538461537503</v>
      </c>
      <c r="BD16" s="377">
        <f>INDEX('SO September 2026 Rev.6'!$B$6:$BK$52,MATCH(B16,'SO September 2026 Rev.6'!$B$6:$B$52,0),MATCH($BD$3,'SO September 2026 Rev.6'!$B$5:$XK$5,0))</f>
        <v>8000</v>
      </c>
      <c r="BE16" s="377">
        <f>INDEX('Summary sales'!$A$6:$CA$50,MATCH($B16,'Summary sales'!$A$6:$A$50,0),MATCH($BD$3,'Summary sales'!$A$7:$CA$7,0))</f>
        <v>10388.080000000075</v>
      </c>
      <c r="BF16" s="377">
        <f t="shared" si="348"/>
        <v>2388.0800000000745</v>
      </c>
      <c r="BG16" s="523">
        <f t="shared" si="254"/>
        <v>1.2985100000000094</v>
      </c>
      <c r="BH16" s="377">
        <f>INDEX('SO September 2026 Rev.6'!$B$6:$BK$52,MATCH(B16,'SO September 2026 Rev.6'!$B$6:$B$52,0),MATCH($BH$3,'SO September 2026 Rev.6'!$B$5:$XK$5,0))</f>
        <v>1000</v>
      </c>
      <c r="BI16" s="377">
        <f>INDEX('Summary sales'!$A$6:$CA$50,MATCH($B16,'Summary sales'!$A$6:$A$50,0),MATCH($BH$3,'Summary sales'!$A$7:$CA$7,0))</f>
        <v>808.54300000006333</v>
      </c>
      <c r="BJ16" s="377">
        <f t="shared" si="349"/>
        <v>-191.45699999993667</v>
      </c>
      <c r="BK16" s="523">
        <f t="shared" si="256"/>
        <v>0.80854300000006329</v>
      </c>
      <c r="BL16" s="377">
        <f>INDEX('SO September 2026 Rev.6'!$B$6:$BK$52,MATCH(B16,'SO September 2026 Rev.6'!$B$6:$B$52,0),MATCH($BL$3,'SO September 2026 Rev.6'!$B$5:$XK$5,0))</f>
        <v>5500</v>
      </c>
      <c r="BM16" s="377">
        <f ca="1">INDEX('Summary sales'!$A$6:$CA$50,MATCH($B16,'Summary sales'!$A$6:$A$50,0),MATCH($BL$3,'Summary sales'!$A$7:$CA$7,0))</f>
        <v>5682.51</v>
      </c>
      <c r="BN16" s="377">
        <f t="shared" ca="1" si="350"/>
        <v>182.51000000000022</v>
      </c>
      <c r="BO16" s="523">
        <f t="shared" ca="1" si="258"/>
        <v>1.0331836363636364</v>
      </c>
      <c r="BP16" s="377">
        <f>INDEX('SO September 2026 Rev.6'!$B$6:$BK$52,MATCH(B16,'SO September 2026 Rev.6'!$B$6:$B$52,0),MATCH($BP$3,'SO September 2026 Rev.6'!$B$5:$XK$5,0))</f>
        <v>1000</v>
      </c>
      <c r="BQ16" s="377">
        <f>INDEX('Summary sales'!$A$6:$CA$50,MATCH($B16,'Summary sales'!$A$6:$A$50,0),MATCH($BP$3,'Summary sales'!$A$7:$CA$7,0))</f>
        <v>1070.4599999999627</v>
      </c>
      <c r="BR16" s="377">
        <f t="shared" si="351"/>
        <v>70.459999999962747</v>
      </c>
      <c r="BS16" s="523">
        <f t="shared" si="260"/>
        <v>1.0704599999999627</v>
      </c>
      <c r="BT16" s="377">
        <f>INDEX('SO September 2026 Rev.6'!$B$6:$BK$52,MATCH(B16,'SO September 2026 Rev.6'!$B$6:$B$52,0),MATCH($BT$3,'SO September 2026 Rev.6'!$B$5:$XK$5,0))</f>
        <v>89.451612903225808</v>
      </c>
      <c r="BU16" s="377">
        <f>INDEX('Summary sales'!$A$6:$CA$50,MATCH($B16,'Summary sales'!$A$6:$A$50,0),MATCH($BT$3,'Summary sales'!$A$7:$CA$7,0))</f>
        <v>71.089999999996508</v>
      </c>
      <c r="BV16" s="377">
        <f t="shared" si="352"/>
        <v>-18.3616129032293</v>
      </c>
      <c r="BW16" s="523">
        <f t="shared" si="262"/>
        <v>0.79473133790115102</v>
      </c>
      <c r="BX16" s="377">
        <v>3500</v>
      </c>
      <c r="BY16" s="377">
        <f>INDEX('Summary sales'!$A$6:$CA$50,MATCH($B16,'Summary sales'!$A$6:$A$50,0),MATCH($BX$3,'Summary sales'!$A$7:$CA$7,0))</f>
        <v>3494.6000000000931</v>
      </c>
      <c r="BZ16" s="377">
        <f t="shared" si="353"/>
        <v>-5.3999999999068677</v>
      </c>
      <c r="CA16" s="523">
        <f t="shared" si="264"/>
        <v>0.99845714285716947</v>
      </c>
      <c r="CB16" s="377">
        <f>INDEX('SO September 2026 Rev.6'!$B$6:$BK$52,MATCH(B16,'SO September 2026 Rev.6'!$B$6:$B$52,0),MATCH($CB$3,'SO September 2026 Rev.6'!$B$5:$XK$5,0))</f>
        <v>1300</v>
      </c>
      <c r="CC16" s="377">
        <f>INDEX('Summary sales'!$A$6:$CA$50,MATCH($B16,'Summary sales'!$A$6:$A$50,0),MATCH($CB$3,'Summary sales'!$A$7:$CA$7,0))</f>
        <v>2024.7700000000186</v>
      </c>
      <c r="CD16" s="377">
        <f t="shared" si="354"/>
        <v>724.77000000001863</v>
      </c>
      <c r="CE16" s="523">
        <f t="shared" si="266"/>
        <v>1.5575153846153988</v>
      </c>
      <c r="CF16" s="377">
        <f>INDEX('SO September 2026 Rev.6'!$B$6:$BK$52,MATCH(B16,'SO September 2026 Rev.6'!$B$6:$B$52,0),MATCH($CF$3,'SO September 2026 Rev.6'!$B$5:$XK$5,0))</f>
        <v>3000</v>
      </c>
      <c r="CG16" s="377">
        <f>INDEX('Summary sales'!$A$6:$CA$50,MATCH($B16,'Summary sales'!$A$6:$A$50,0),MATCH($CF$3,'Summary sales'!$A$7:$CA$7,0))</f>
        <v>4430.7999999998137</v>
      </c>
      <c r="CH16" s="377">
        <f t="shared" si="355"/>
        <v>1430.7999999998137</v>
      </c>
      <c r="CI16" s="523">
        <f t="shared" si="268"/>
        <v>1.4769333333332713</v>
      </c>
      <c r="CJ16" s="377">
        <f>INDEX('SO September 2026 Rev.6'!$B$6:$BK$52,MATCH($B16,'SO September 2026 Rev.6'!$B$6:$B$52,0),MATCH($CJ$3,'SO September 2026 Rev.6'!$B$5:$XK$5,0))</f>
        <v>6000</v>
      </c>
      <c r="CK16" s="377">
        <f>INDEX('Summary sales'!$A$6:$CA$50,MATCH($B16,'Summary sales'!$A$6:$A$50,0),MATCH($CJ$3,'Summary sales'!$A$7:$CA$7,0))</f>
        <v>4229.8900000001304</v>
      </c>
      <c r="CL16" s="377">
        <f t="shared" si="356"/>
        <v>-1770.1099999998696</v>
      </c>
      <c r="CM16" s="523">
        <f t="shared" si="270"/>
        <v>0.70498166666668838</v>
      </c>
      <c r="CN16" s="377">
        <f>INDEX('SO September 2026 Rev.6'!$B$6:$BK$52,MATCH($B16,'SO September 2026 Rev.6'!$B$6:$B$52,0),MATCH(CN$3,'SO September 2026 Rev.6'!$B$5:$XK$5,0))</f>
        <v>12000</v>
      </c>
      <c r="CO16" s="377">
        <f>INDEX('Summary sales'!$A$6:$CA$50,MATCH($B16,'Summary sales'!$A$6:$A$50,0),MATCH($CN$3,'Summary sales'!$A$7:$CA$7,0))</f>
        <v>3992</v>
      </c>
      <c r="CP16" s="377">
        <f t="shared" si="357"/>
        <v>-8008</v>
      </c>
      <c r="CQ16" s="523">
        <f t="shared" si="272"/>
        <v>0.33266666666666667</v>
      </c>
      <c r="CR16" s="377">
        <f>INDEX('SO September 2026 Rev.6'!$B$6:$BK$52,MATCH($B16,'SO September 2026 Rev.6'!$B$6:$B$52,0),MATCH(CR$3,'SO September 2026 Rev.6'!$B$5:$XK$5,0))</f>
        <v>3000</v>
      </c>
      <c r="CS16" s="377">
        <f>INDEX('Summary sales'!$A$6:$CA$50,MATCH($B16,'Summary sales'!$A$6:$A$50,0),MATCH($CR$3,'Summary sales'!$A$7:$CA$7,0))</f>
        <v>1952.5400000000009</v>
      </c>
      <c r="CT16" s="377">
        <f t="shared" si="273"/>
        <v>-1047.4599999999991</v>
      </c>
      <c r="CU16" s="523">
        <f t="shared" si="274"/>
        <v>0.65084666666666691</v>
      </c>
      <c r="CV16" s="377">
        <f>INDEX('SO September 2026 Rev.6'!$B$6:$BK$52,MATCH(B16,'SO September 2026 Rev.6'!$B$6:$B$52,0),MATCH($CV$3,'SO September 2026 Rev.6'!$B$5:$XK$5,0))</f>
        <v>16000</v>
      </c>
      <c r="CW16" s="377">
        <f>INDEX('Summary sales'!$A$6:$CA$50,MATCH($B16,'Summary sales'!$A$6:$A$50,0),MATCH($CV$3,'Summary sales'!$A$7:$CA$7,0))</f>
        <v>15689.63599999994</v>
      </c>
      <c r="CX16" s="377">
        <f t="shared" si="358"/>
        <v>-310.3640000000596</v>
      </c>
      <c r="CY16" s="523">
        <f t="shared" si="276"/>
        <v>0.98060224999999623</v>
      </c>
      <c r="CZ16" s="377">
        <f>INDEX('SO September 2026 Rev.6'!$B$6:$BK$52,MATCH(B16,'SO September 2026 Rev.6'!$B$6:$B$52,0),MATCH($CZ$3,'SO September 2026 Rev.6'!$B$5:$XK$5,0))</f>
        <v>2000</v>
      </c>
      <c r="DA16" s="377">
        <f>INDEX('Summary sales'!$A$6:$CA$50,MATCH($B16,'Summary sales'!$A$6:$A$50,0),MATCH($CZ$3,'Summary sales'!$A$7:$CA$7,0))</f>
        <v>1943.4399999994785</v>
      </c>
      <c r="DB16" s="377">
        <f t="shared" si="359"/>
        <v>-56.560000000521541</v>
      </c>
      <c r="DC16" s="523">
        <f t="shared" si="278"/>
        <v>0.97171999999973924</v>
      </c>
      <c r="DD16" s="377">
        <f>INDEX('SO September 2026 Rev.6'!$B$6:$BK$52,MATCH($B16,'SO September 2026 Rev.6'!$B$6:$B$52,0),MATCH(DD$3,'SO September 2026 Rev.6'!$B$5:$XK$5,0))</f>
        <v>800</v>
      </c>
      <c r="DE16" s="377">
        <f>INDEX('Summary sales'!$A$6:$CA$50,MATCH($B16,'Summary sales'!$A$6:$A$50,0),MATCH($DD$3,'Summary sales'!$A$7:$CA$7,0))</f>
        <v>41.959999999962747</v>
      </c>
      <c r="DF16" s="377">
        <f t="shared" si="360"/>
        <v>-758.04000000003725</v>
      </c>
      <c r="DG16" s="523">
        <f t="shared" si="280"/>
        <v>5.2449999999953437E-2</v>
      </c>
      <c r="DH16" s="377">
        <f>INDEX('SO September 2026 Rev.6'!$B$6:$BK$52,MATCH($B16,'SO September 2026 Rev.6'!$B$6:$B$52,0),MATCH(DH$3,'SO September 2026 Rev.6'!$B$5:$XK$5,0))</f>
        <v>7200</v>
      </c>
      <c r="DI16" s="377">
        <f>INDEX('Summary sales'!$A$6:$CA$50,MATCH($B16,'Summary sales'!$A$6:$A$50,0),MATCH($DH$3,'Summary sales'!$A$7:$CA$7,0))</f>
        <v>8035.1200000010431</v>
      </c>
      <c r="DJ16" s="377">
        <f t="shared" si="361"/>
        <v>835.12000000104308</v>
      </c>
      <c r="DK16" s="523">
        <f t="shared" si="282"/>
        <v>1.1159888888890337</v>
      </c>
      <c r="DL16" s="377">
        <f>INDEX('SO September 2026 Rev.6'!$B$6:$BK$52,MATCH(B16,'SO September 2026 Rev.6'!$B$6:$B$52,0),MATCH($DL$3,'SO September 2026 Rev.6'!$B$5:$XK$5,0))</f>
        <v>2000</v>
      </c>
      <c r="DM16" s="377">
        <f>INDEX('Summary sales'!$A$6:$CA$50,MATCH($B16,'Summary sales'!$A$6:$A$50,0),MATCH($DL$3,'Summary sales'!$A$7:$CA$7,0))</f>
        <v>2995.1199999999953</v>
      </c>
      <c r="DN16" s="377">
        <f t="shared" si="362"/>
        <v>995.11999999999534</v>
      </c>
      <c r="DO16" s="523">
        <f t="shared" si="284"/>
        <v>1.4975599999999978</v>
      </c>
      <c r="DP16" s="377">
        <f>INDEX('SO September 2026 Rev.6'!$B$6:$BK$52,MATCH(B16,'SO September 2026 Rev.6'!$B$6:$B$52,0),MATCH($DP$3,'SO September 2026 Rev.6'!$B$5:$XK$5,0))</f>
        <v>2000</v>
      </c>
      <c r="DQ16" s="377">
        <f>INDEX('Summary sales'!$A$6:$CA$50,MATCH($B16,'Summary sales'!$A$6:$A$50,0),MATCH($DP$3,'Summary sales'!$A$7:$CA$7,0))</f>
        <v>1741.8000000000466</v>
      </c>
      <c r="DR16" s="377">
        <f t="shared" si="363"/>
        <v>-258.19999999995343</v>
      </c>
      <c r="DS16" s="523">
        <f t="shared" si="286"/>
        <v>0.87090000000002332</v>
      </c>
      <c r="DT16" s="377">
        <f>INDEX('SO September 2026 Rev.6'!$B$6:$BK$52,MATCH(B16,'SO September 2026 Rev.6'!$B$6:$B$52,0),MATCH($DT$3,'SO September 2026 Rev.6'!$B$5:$XK$5,0))</f>
        <v>1000</v>
      </c>
      <c r="DU16" s="377">
        <f>INDEX('Summary sales'!$A$6:$CA$50,MATCH($B16,'Summary sales'!$A$6:$A$50,0),MATCH($DT$3,'Summary sales'!$A$7:$CA$7,0))</f>
        <v>505.79000000003725</v>
      </c>
      <c r="DV16" s="377">
        <f t="shared" si="364"/>
        <v>-494.20999999996275</v>
      </c>
      <c r="DW16" s="523">
        <f t="shared" si="288"/>
        <v>0.50579000000003727</v>
      </c>
      <c r="DX16" s="377">
        <f>INDEX('SO September 2026 Rev.6'!$B$6:$BK$52,MATCH(B16,'SO September 2026 Rev.6'!$B$6:$B$52,0),MATCH($DX$3,'SO September 2026 Rev.6'!$B$5:$XK$5,0))</f>
        <v>10000</v>
      </c>
      <c r="DY16" s="377">
        <f>INDEX('Summary sales'!$A$6:$CA$50,MATCH($B16,'Summary sales'!$A$6:$A$50,0),MATCH($DX$3,'Summary sales'!$A$7:$CA$7,0))</f>
        <v>10308.189999999478</v>
      </c>
      <c r="DZ16" s="377">
        <f t="shared" si="365"/>
        <v>308.18999999947846</v>
      </c>
      <c r="EA16" s="523">
        <f t="shared" si="290"/>
        <v>1.0308189999999477</v>
      </c>
      <c r="EB16" s="377">
        <f>INDEX('SO September 2026 Rev.6'!$B$6:$BK$52,MATCH(B16,'SO September 2026 Rev.6'!$B$6:$B$52,0),MATCH($EB$3,'SO September 2026 Rev.6'!$B$5:$XK$5,0))</f>
        <v>2000</v>
      </c>
      <c r="EC16" s="377">
        <f>INDEX('Summary sales'!$A$6:$CA$50,MATCH($B16,'Summary sales'!$A$6:$A$50,0),MATCH($EB$3,'Summary sales'!$A$7:$CA$7,0))</f>
        <v>2275.0699999998324</v>
      </c>
      <c r="ED16" s="377">
        <f t="shared" si="366"/>
        <v>275.06999999983236</v>
      </c>
      <c r="EE16" s="523">
        <f t="shared" si="292"/>
        <v>1.1375349999999163</v>
      </c>
      <c r="EF16" s="377">
        <f>INDEX('SO September 2026 Rev.6'!$B$6:$BK$52,MATCH($B16,'SO September 2026 Rev.6'!$B$6:$B$52,0),MATCH(EF$3,'SO September 2026 Rev.6'!$B$5:$XK$5,0))</f>
        <v>4000</v>
      </c>
      <c r="EG16" s="377">
        <f>INDEX('Summary sales'!$A$6:$CA$50,MATCH($B16,'Summary sales'!$A$6:$A$50,0),MATCH($EF$3,'Summary sales'!$A$7:$CA$7,0))</f>
        <v>6021.0400000000373</v>
      </c>
      <c r="EH16" s="377">
        <f t="shared" si="367"/>
        <v>2021.0400000000373</v>
      </c>
      <c r="EI16" s="523">
        <f t="shared" si="294"/>
        <v>1.5052600000000094</v>
      </c>
      <c r="EJ16" s="377">
        <f>INDEX('SO September 2026 Rev.6'!$B$6:$BK$52,MATCH(B16,'SO September 2026 Rev.6'!$B$6:$B$52,0),MATCH($EJ$3,'SO September 2026 Rev.6'!$B$5:$XK$5,0))</f>
        <v>7000</v>
      </c>
      <c r="EK16" s="377">
        <f>INDEX('Summary sales'!$A$6:$CA$50,MATCH(B16,'Summary sales'!$A$6:$A$50,0),MATCH($EJ$3,'Summary sales'!$A$7:$CA$7,0))</f>
        <v>11295.699999999953</v>
      </c>
      <c r="EL16" s="377">
        <f t="shared" si="368"/>
        <v>4295.6999999999534</v>
      </c>
      <c r="EM16" s="523">
        <f t="shared" si="296"/>
        <v>1.613671428571422</v>
      </c>
      <c r="EN16" s="377">
        <f>INDEX('SO September 2026 Rev.6'!$B$6:$BK$52,MATCH(B16,'SO September 2026 Rev.6'!$B$6:$B$52,0),MATCH($EN$3,'SO September 2026 Rev.6'!$B$5:$XK$5,0))</f>
        <v>5000</v>
      </c>
      <c r="EO16" s="377">
        <f>INDEX('Summary sales'!$A$6:$CA$50,MATCH($B16,'Summary sales'!$A$6:$A$50,0),MATCH($EN$3,'Summary sales'!$A$7:$CA$7,0))</f>
        <v>4478.5900000003166</v>
      </c>
      <c r="EP16" s="377">
        <f t="shared" si="369"/>
        <v>-521.40999999968335</v>
      </c>
      <c r="EQ16" s="523">
        <f t="shared" si="298"/>
        <v>0.8957180000000633</v>
      </c>
      <c r="ER16" s="377">
        <f>INDEX('SO September 2026 Rev.6'!$B$6:$BK$52,MATCH(B16,'SO September 2026 Rev.6'!$B$6:$B$52,0),MATCH($ER$3,'SO September 2026 Rev.6'!$B$5:$XK$5,0))</f>
        <v>17000</v>
      </c>
      <c r="ES16" s="377">
        <f>INDEX('Summary sales'!$A$6:$CA$50,MATCH($B16,'Summary sales'!$A$6:$A$50,0),MATCH($ER$3,'Summary sales'!$A$7:$CA$7,0))</f>
        <v>7166.1900000013411</v>
      </c>
      <c r="ET16" s="377">
        <f t="shared" si="370"/>
        <v>-9833.8099999986589</v>
      </c>
      <c r="EU16" s="523">
        <f t="shared" si="300"/>
        <v>0.42154058823537299</v>
      </c>
      <c r="EV16" s="377">
        <f>INDEX('SO September 2026 Rev.6'!$B$6:$BK$52,MATCH($B16,'SO September 2026 Rev.6'!$B$6:$B$52,0),MATCH($EV$3,'SO September 2026 Rev.6'!$B$5:$XK$5,0))</f>
        <v>8000</v>
      </c>
      <c r="EW16" s="377">
        <f>INDEX('Summary sales'!$A$6:$CA$50,MATCH(B16,'Summary sales'!$A$6:$A$50,0),MATCH($EV$3,'Summary sales'!$A$7:$CA$7,0))</f>
        <v>7108.2200000002049</v>
      </c>
      <c r="EX16" s="377">
        <f t="shared" si="371"/>
        <v>-891.77999999979511</v>
      </c>
      <c r="EY16" s="523">
        <f t="shared" si="302"/>
        <v>0.88852750000002556</v>
      </c>
      <c r="EZ16" s="377">
        <f>INDEX('SO September 2026 Rev.6'!$B$6:$BK$52,MATCH(B16,'SO September 2026 Rev.6'!$B$6:$B$52,0),MATCH($EZ$3,'SO September 2026 Rev.6'!$B$5:$XK$5,0))</f>
        <v>3500</v>
      </c>
      <c r="FA16" s="377">
        <f>INDEX('Summary sales'!$A$6:$CA$50,MATCH(B16,'Summary sales'!$A$6:$A$50,0),MATCH($EZ$3,'Summary sales'!$A$7:$CA$7,0))</f>
        <v>3734.6000000005588</v>
      </c>
      <c r="FB16" s="377">
        <f t="shared" si="372"/>
        <v>234.60000000055879</v>
      </c>
      <c r="FC16" s="523">
        <f t="shared" si="304"/>
        <v>1.0670285714287311</v>
      </c>
      <c r="FD16" s="377">
        <f>INDEX('SO September 2026 Rev.6'!$B$6:$BK$52,MATCH(B16,'SO September 2026 Rev.6'!$B$6:$B$52,0),MATCH($FD$3,'SO September 2026 Rev.6'!$B$5:$XK$5,0))</f>
        <v>1000</v>
      </c>
      <c r="FE16" s="377">
        <f>INDEX('Summary sales'!$A$6:$CA$50,MATCH(B16,'Summary sales'!$A$6:$A$50,0),MATCH($FD$3,'Summary sales'!$A$7:$CA$7,0))</f>
        <v>0</v>
      </c>
      <c r="FF16" s="377">
        <f t="shared" si="373"/>
        <v>-1000</v>
      </c>
      <c r="FG16" s="523">
        <f t="shared" si="306"/>
        <v>1.0670285714287311</v>
      </c>
      <c r="FH16" s="377">
        <f>INDEX('SO September 2026 Rev.6'!$B$6:$BK$52,MATCH(B16,'SO September 2026 Rev.6'!$B$6:$B$52,0),MATCH($FH$3,'SO September 2026 Rev.6'!$B$5:$XK$5,0))</f>
        <v>0</v>
      </c>
      <c r="FI16" s="377">
        <f>INDEX('Summary sales'!$A$6:$CA$50,MATCH(B16,'Summary sales'!$A$6:$A$50,0),MATCH($FH$3,'Summary sales'!$A$7:$CA$7,0))</f>
        <v>0</v>
      </c>
      <c r="FJ16" s="377">
        <f t="shared" si="307"/>
        <v>0</v>
      </c>
      <c r="FK16" s="523">
        <f t="shared" si="308"/>
        <v>0</v>
      </c>
      <c r="FL16" s="377">
        <f>INDEX('SO September 2026 Rev.6'!$B$6:$BK$52,MATCH(B16,'SO September 2026 Rev.6'!$B$6:$B$52,0),MATCH($FL$3,'SO September 2026 Rev.6'!$B$5:$XK$5,0))</f>
        <v>700</v>
      </c>
      <c r="FM16" s="377">
        <f>INDEX('Summary sales'!$A$6:$CA$50,MATCH(B16,'Summary sales'!$A$6:$A$50,0),MATCH($FL$3,'Summary sales'!$A$7:$CA$7,0))</f>
        <v>197.25</v>
      </c>
      <c r="FN16" s="377">
        <f t="shared" si="374"/>
        <v>-502.75</v>
      </c>
      <c r="FO16" s="523">
        <f t="shared" si="310"/>
        <v>0.28178571428571431</v>
      </c>
      <c r="FP16" s="377">
        <f>INDEX('SO September 2026 Rev.6'!$B$6:$BK$52,MATCH(B16,'SO September 2026 Rev.6'!$B$6:$B$52,0),MATCH($FP$3,'SO September 2026 Rev.6'!$B$5:$XK$5,0))</f>
        <v>6500</v>
      </c>
      <c r="FQ16" s="377">
        <f>INDEX('Summary sales'!$A$6:$CA$50,MATCH(B16,'Summary sales'!$A$6:$A$50,0),MATCH($FP$3,'Summary sales'!$A$7:$CA$7,0))</f>
        <v>4390.8300000000745</v>
      </c>
      <c r="FR16" s="377">
        <f t="shared" si="375"/>
        <v>-2109.1699999999255</v>
      </c>
      <c r="FS16" s="523">
        <f t="shared" si="312"/>
        <v>0.67551230769231918</v>
      </c>
      <c r="FT16" s="377">
        <f>INDEX('SO September 2026 Rev.6'!$B$6:$BK$52,MATCH(B16,'SO September 2026 Rev.6'!$B$6:$B$52,0),MATCH($FT$3,'SO September 2026 Rev.6'!$B$5:$XK$5,0))</f>
        <v>0</v>
      </c>
      <c r="FU16" s="377">
        <f>INDEX('Summary sales'!$A$6:$CA$50,MATCH(B16,'Summary sales'!$A$6:$A$50,0),MATCH($FT$3,'Summary sales'!$A$7:$CA$7,0))</f>
        <v>0</v>
      </c>
      <c r="FV16" s="377">
        <f t="shared" si="376"/>
        <v>0</v>
      </c>
      <c r="FW16" s="523" t="e">
        <f t="shared" si="314"/>
        <v>#DIV/0!</v>
      </c>
      <c r="FX16" s="377">
        <f>INDEX('SO September 2026 Rev.6'!$B$6:$BK$52,MATCH(B16,'SO September 2026 Rev.6'!$B$6:$B$52,0),MATCH($FX$3,'SO September 2026 Rev.6'!$B$5:$XK$5,0))</f>
        <v>2000</v>
      </c>
      <c r="FY16" s="377">
        <f>INDEX('Summary sales'!$A$6:$CA$50,MATCH(B16,'Summary sales'!$A$6:$A$50,0),MATCH($FX$3,'Summary sales'!$A$7:$CA$7,0))</f>
        <v>0</v>
      </c>
      <c r="FZ16" s="377">
        <f t="shared" si="377"/>
        <v>-2000</v>
      </c>
      <c r="GA16" s="523">
        <f t="shared" si="316"/>
        <v>0</v>
      </c>
      <c r="GB16" s="377">
        <f>INDEX('SO September 2026 Rev.6'!$B$6:$BK$52,MATCH(B16,'SO September 2026 Rev.6'!$B$6:$B$52,0),MATCH($GB$3,'SO September 2026 Rev.6'!$B$5:$XK$5,0))</f>
        <v>369.61070967741654</v>
      </c>
      <c r="GC16" s="377">
        <f>INDEX('Summary sales'!$A$6:$CA$50,MATCH(B16,'Summary sales'!$A$6:$A$50,0),MATCH($GB$3,'Summary sales'!$A$7:$CA$7,0))</f>
        <v>1334.4200000000419</v>
      </c>
      <c r="GD16" s="377">
        <f t="shared" si="378"/>
        <v>964.80929032262543</v>
      </c>
      <c r="GE16" s="523">
        <f t="shared" si="318"/>
        <v>3.6103391083139273</v>
      </c>
      <c r="GF16" s="377">
        <f>INDEX('SO September 2026 Rev.6'!$B$6:$BK$52,MATCH($B16,'SO September 2026 Rev.6'!$B$6:$B$52,0),MATCH(GF$3,'SO September 2026 Rev.6'!$B$5:$XK$5,0))</f>
        <v>9000</v>
      </c>
      <c r="GG16" s="377">
        <f>INDEX('Summary sales'!$A$6:$CA$50,MATCH(B16,'Summary sales'!$A$6:$A$50,0),MATCH($GF$3,'Summary sales'!$A$7:$CA$7,0))</f>
        <v>0</v>
      </c>
      <c r="GH16" s="377">
        <f t="shared" si="379"/>
        <v>-9000</v>
      </c>
      <c r="GI16" s="523">
        <f t="shared" si="320"/>
        <v>0</v>
      </c>
      <c r="GJ16" s="377">
        <f>INDEX('SO September 2026 Rev.6'!$B$6:$BK$52,MATCH(B16,'SO September 2026 Rev.6'!$B$6:$B$52,0),MATCH($GJ$3,'SO September 2026 Rev.6'!$B$5:$XK$5,0))</f>
        <v>1121.900322580635</v>
      </c>
      <c r="GK16" s="377">
        <f>INDEX('Summary sales'!$A$6:$CA$50,MATCH($B16,'Summary sales'!$A$6:$A$50,0),MATCH($GJ$3,'Summary sales'!$A$7:$CA$7,0))</f>
        <v>972.75999999977648</v>
      </c>
      <c r="GL16" s="377">
        <f t="shared" si="380"/>
        <v>-149.14032258085854</v>
      </c>
      <c r="GM16" s="523">
        <f t="shared" si="322"/>
        <v>0.86706455147655126</v>
      </c>
      <c r="GN16" s="377">
        <f>INDEX('SO September 2026 Rev.6'!$B$6:$BK$52,MATCH(B16,'SO September 2026 Rev.6'!$B$6:$B$52,0),MATCH($GN$3,'SO September 2026 Rev.6'!$B$5:$XK$5,0))</f>
        <v>2499.7025806451697</v>
      </c>
      <c r="GO16" s="377">
        <f>INDEX('Summary sales'!$A$6:$CA$50,MATCH(B16,'Summary sales'!$A$6:$A$50,0),MATCH($GN$3,'Summary sales'!$A$7:$CA$7,0))</f>
        <v>2896.5099999999511</v>
      </c>
      <c r="GP16" s="377">
        <f t="shared" si="381"/>
        <v>396.80741935478136</v>
      </c>
      <c r="GQ16" s="523">
        <f t="shared" si="324"/>
        <v>1.1587418529017024</v>
      </c>
      <c r="GR16" s="377">
        <f>INDEX('SO September 2026 Rev.6'!$B$6:$BK$52,MATCH(B16,'SO September 2026 Rev.6'!$B$6:$B$52,0),MATCH($GR$3,'SO September 2026 Rev.6'!$B$5:$XK$5,0))</f>
        <v>3587.0967741935483</v>
      </c>
      <c r="GS16" s="377">
        <f>INDEX('Summary sales'!$A$6:$CA$50,MATCH(B16,'Summary sales'!$A$6:$A$50,0),MATCH($GR$3,'Summary sales'!$A$7:$CA$7,0))</f>
        <v>7652.359999999986</v>
      </c>
      <c r="GT16" s="377">
        <f t="shared" si="382"/>
        <v>4065.2632258064377</v>
      </c>
      <c r="GU16" s="523">
        <f t="shared" si="326"/>
        <v>2.1333017985611473</v>
      </c>
      <c r="GV16" s="377">
        <f>INDEX('SO September 2026 Rev.6'!$B$6:$BK$52,MATCH(B16,'SO September 2026 Rev.6'!$B$6:$B$52,0),MATCH($GV$3,'SO September 2026 Rev.6'!$B$5:$XK$5,0))</f>
        <v>2499.7025806451697</v>
      </c>
      <c r="GW16" s="377">
        <f>INDEX('Summary sales'!$A$6:$CA$50,MATCH(B16,'Summary sales'!$A$6:$A$50,0),MATCH($GV$3,'Summary sales'!$A$7:$CA$7,0))</f>
        <v>0</v>
      </c>
      <c r="GX16" s="377">
        <f t="shared" si="383"/>
        <v>-2499.7025806451697</v>
      </c>
      <c r="GY16" s="523">
        <f t="shared" si="328"/>
        <v>0</v>
      </c>
      <c r="GZ16" s="377">
        <f>INDEX('SO September 2026 Rev.6'!$B$6:$BK$52,MATCH(B16,'SO September 2026 Rev.6'!$B$6:$B$52,0),MATCH($GZ$3,'SO September 2026 Rev.6'!$B$5:$XK$5,0))</f>
        <v>18000</v>
      </c>
      <c r="HA16" s="377">
        <f>INDEX('Summary sales'!$A$6:$CA$50,MATCH(B16,'Summary sales'!$A$6:$A$50,0),MATCH($GZ$3,'Summary sales'!$A$7:$CA$7,0))</f>
        <v>24400.093999999808</v>
      </c>
      <c r="HB16" s="377">
        <f t="shared" si="384"/>
        <v>6400.0939999998081</v>
      </c>
      <c r="HC16" s="524">
        <f t="shared" si="330"/>
        <v>1.3555607777777672</v>
      </c>
    </row>
    <row r="17" spans="1:211" ht="15" customHeight="1">
      <c r="A17" s="907"/>
      <c r="B17" s="451">
        <f t="shared" si="331"/>
        <v>46276</v>
      </c>
      <c r="C17" s="451" t="str">
        <f t="shared" si="333"/>
        <v>Fri</v>
      </c>
      <c r="D17" s="377">
        <f t="shared" si="225"/>
        <v>230494.07619354836</v>
      </c>
      <c r="E17" s="377">
        <f t="shared" ca="1" si="226"/>
        <v>193554.99560655741</v>
      </c>
      <c r="F17" s="377">
        <f t="shared" ca="1" si="334"/>
        <v>-36939.080586990953</v>
      </c>
      <c r="G17" s="523">
        <f t="shared" ca="1" si="335"/>
        <v>0.83973956642611147</v>
      </c>
      <c r="H17" s="377">
        <f>INDEX('SO September 2026 Rev.6'!$B$6:$BK$52,MATCH($B17,'SO September 2026 Rev.6'!$B$6:$B$52,0),MATCH($H$3,'SO September 2026 Rev.6'!$B$5:$XK$5,0))</f>
        <v>1199.5729032258068</v>
      </c>
      <c r="I17" s="377">
        <f>INDEX('Summary sales'!$A$6:$CA$50,MATCH($B17,'Summary sales'!$A$6:$A$50,0),MATCH($H$3,'Summary sales'!$A$7:$CA$7,0))</f>
        <v>706.30000000004657</v>
      </c>
      <c r="J17" s="377">
        <f t="shared" si="336"/>
        <v>-493.27290322576027</v>
      </c>
      <c r="K17" s="523">
        <f t="shared" si="230"/>
        <v>0.58879289295441273</v>
      </c>
      <c r="L17" s="377">
        <f>INDEX('SO September 2026 Rev.6'!$B$6:$BK$52,MATCH($B17,'SO September 2026 Rev.6'!$B$6:$B$52,0),MATCH($L$3,'SO September 2026 Rev.6'!$B$5:$XK$5,0))</f>
        <v>1200</v>
      </c>
      <c r="M17" s="377">
        <f>INDEX('Summary sales'!$A$6:$CA$50,MATCH($B17,'Summary sales'!$A$6:$A$50,0),MATCH($L$3,'Summary sales'!$A$7:$CA$7,0))</f>
        <v>1083.0400000000373</v>
      </c>
      <c r="N17" s="377">
        <f t="shared" si="337"/>
        <v>-116.95999999996275</v>
      </c>
      <c r="O17" s="523">
        <f t="shared" si="232"/>
        <v>0.90253333333336438</v>
      </c>
      <c r="P17" s="377">
        <f>INDEX('SO September 2026 Rev.6'!$B$6:$BK$52,MATCH($B17,'SO September 2026 Rev.6'!$B$6:$B$52,0),MATCH($P$3,'SO September 2026 Rev.6'!$B$5:$XK$5,0))</f>
        <v>3300</v>
      </c>
      <c r="Q17" s="377">
        <f>INDEX('Summary sales'!$A$6:$CA$50,MATCH($B17,'Summary sales'!$A$6:$A$50,0),MATCH($P$3,'Summary sales'!$A$7:$CA$7,0))</f>
        <v>3895.8999999999069</v>
      </c>
      <c r="R17" s="377">
        <f t="shared" si="338"/>
        <v>595.89999999990687</v>
      </c>
      <c r="S17" s="523">
        <f t="shared" si="234"/>
        <v>1.1805757575757294</v>
      </c>
      <c r="T17" s="377">
        <f>INDEX('SO September 2026 Rev.6'!$B$6:$BK$52,MATCH(B17,'SO September 2026 Rev.6'!$B$6:$B$52,0),MATCH($T$3,'SO September 2026 Rev.6'!$B$5:$XK$5,0))</f>
        <v>800</v>
      </c>
      <c r="U17" s="377">
        <f>INDEX('Summary sales'!$A$6:$CA$50,MATCH($B17,'Summary sales'!$A$6:$A$50,0),MATCH($T$3,'Summary sales'!$A$7:$CA$7,0))</f>
        <v>1105.9699999999721</v>
      </c>
      <c r="V17" s="377">
        <f t="shared" si="339"/>
        <v>305.96999999997206</v>
      </c>
      <c r="W17" s="523">
        <f t="shared" si="236"/>
        <v>1.3824624999999651</v>
      </c>
      <c r="X17" s="377">
        <f>INDEX('SO September 2026 Rev.6'!$B$6:$BK$52,MATCH(B17,'SO September 2026 Rev.6'!$B$6:$B$52,0),MATCH($X$3,'SO September 2026 Rev.6'!$B$5:$XK$5,0))</f>
        <v>150</v>
      </c>
      <c r="Y17" s="377">
        <f>INDEX('Summary sales'!$A$6:$CA$50,MATCH($B17,'Summary sales'!$A$6:$A$50,0),MATCH($X$3,'Summary sales'!$A$7:$CA$7,0))</f>
        <v>32.620000000024447</v>
      </c>
      <c r="Z17" s="377">
        <f t="shared" si="340"/>
        <v>-117.37999999997555</v>
      </c>
      <c r="AA17" s="523">
        <f t="shared" si="238"/>
        <v>0.21746666666682965</v>
      </c>
      <c r="AB17" s="377">
        <f>INDEX('SO September 2026 Rev.6'!$B$6:$BK$52,MATCH(B17,'SO September 2026 Rev.6'!$B$6:$B$52,0),MATCH($AB$3,'SO September 2026 Rev.6'!$B$5:$XK$5,0))</f>
        <v>603.76322580644887</v>
      </c>
      <c r="AC17" s="377">
        <f>INDEX('Summary sales'!$A$6:$CA$50,MATCH($B17,'Summary sales'!$A$6:$A$50,0),MATCH($AB$3,'Summary sales'!$A$7:$CA$7,0))</f>
        <v>970.60999999998603</v>
      </c>
      <c r="AD17" s="377">
        <f t="shared" si="341"/>
        <v>366.84677419353716</v>
      </c>
      <c r="AE17" s="523">
        <f t="shared" si="240"/>
        <v>1.6076003945148174</v>
      </c>
      <c r="AF17" s="377">
        <f>INDEX('SO September 2026 Rev.6'!$B$6:$BK$52,MATCH(B17,'SO September 2026 Rev.6'!$B$6:$B$52,0),MATCH($AF$3,'SO September 2026 Rev.6'!$B$5:$XK$5,0))</f>
        <v>673.27548387096704</v>
      </c>
      <c r="AG17" s="377">
        <f>INDEX('Summary sales'!$A$6:$CA$50,MATCH($B17,'Summary sales'!$A$6:$A$50,0),MATCH($AF$3,'Summary sales'!$A$7:$CA$7,0))</f>
        <v>692.61999999999534</v>
      </c>
      <c r="AH17" s="377">
        <f t="shared" si="342"/>
        <v>19.344516129028307</v>
      </c>
      <c r="AI17" s="523">
        <f t="shared" si="242"/>
        <v>1.0287319479060901</v>
      </c>
      <c r="AJ17" s="377">
        <f>INDEX('SO September 2026 Rev.6'!$B$6:$BK$52,MATCH(B17,'SO September 2026 Rev.6'!$B$6:$B$52,0),MATCH($AJ$3,'SO September 2026 Rev.6'!$B$5:$XK$5,0))</f>
        <v>5500</v>
      </c>
      <c r="AK17" s="377">
        <f>INDEX('Summary sales'!$A$6:$CA$50,MATCH($B17,'Summary sales'!$A$6:$A$50,0),MATCH($AJ$3,'Summary sales'!$A$7:$CA$7,0))</f>
        <v>4749.7100000008941</v>
      </c>
      <c r="AL17" s="377">
        <f t="shared" si="343"/>
        <v>-750.28999999910593</v>
      </c>
      <c r="AM17" s="523">
        <f t="shared" si="244"/>
        <v>0.86358363636379887</v>
      </c>
      <c r="AN17" s="377">
        <f>INDEX('SO September 2026 Rev.6'!$B$6:$BK$52,MATCH(B17,'SO September 2026 Rev.6'!$B$6:$B$52,0),MATCH($AN$3,'SO September 2026 Rev.6'!$B$5:$XK$5,0))</f>
        <v>5000</v>
      </c>
      <c r="AO17" s="377">
        <f ca="1">INDEX('Summary sales'!$A$6:$CA$50,MATCH($B17,'Summary sales'!$A$6:$A$50,0),MATCH($AN$3,'Summary sales'!$A$7:$CA$7,0))</f>
        <v>5302.5599999995902</v>
      </c>
      <c r="AP17" s="377">
        <f t="shared" ca="1" si="344"/>
        <v>302.55999999959022</v>
      </c>
      <c r="AQ17" s="523">
        <f t="shared" ca="1" si="246"/>
        <v>1.060511999999918</v>
      </c>
      <c r="AR17" s="377">
        <f>INDEX('SO September 2026 Rev.6'!$B$6:$BK$52,MATCH(B17,'SO September 2026 Rev.6'!$B$6:$B$52,0),MATCH($AR$3,'SO September 2026 Rev.6'!$B$5:$XK$5,0))</f>
        <v>2500</v>
      </c>
      <c r="AS17" s="377">
        <f>INDEX('Summary sales'!$A$6:$CA$50,MATCH($B17,'Summary sales'!$A$6:$A$50,0),MATCH($AR$3,'Summary sales'!$A$7:$CA$7,0))</f>
        <v>1561.9299999999348</v>
      </c>
      <c r="AT17" s="377">
        <f t="shared" si="345"/>
        <v>-938.07000000006519</v>
      </c>
      <c r="AU17" s="523">
        <f t="shared" si="248"/>
        <v>0.6247719999999739</v>
      </c>
      <c r="AV17" s="377">
        <f>INDEX('SO September 2026 Rev.6'!$B$6:$BK$52,MATCH(B17,'SO September 2026 Rev.6'!$B$6:$B$52,0),MATCH($AV$3,'SO September 2026 Rev.6'!$B$5:$XK$5,0))</f>
        <v>1300</v>
      </c>
      <c r="AW17" s="377">
        <f>INDEX('Summary sales'!$A$6:$CA$50,MATCH($B17,'Summary sales'!$A$6:$A$50,0),MATCH($AV$3,'Summary sales'!$A$7:$CA$7,0))</f>
        <v>990.36999999999534</v>
      </c>
      <c r="AX17" s="377">
        <f t="shared" si="346"/>
        <v>-309.63000000000466</v>
      </c>
      <c r="AY17" s="523">
        <f t="shared" si="250"/>
        <v>0.76182307692307338</v>
      </c>
      <c r="AZ17" s="377">
        <f>INDEX('SO September 2026 Rev.6'!$B$6:$BK$52,MATCH(B17,'SO September 2026 Rev.6'!$B$6:$B$52,0),MATCH($AZ$3,'SO September 2026 Rev.6'!$B$5:$XK$5,0))</f>
        <v>15600</v>
      </c>
      <c r="BA17" s="377">
        <f>INDEX('Summary sales'!$A$6:$CA$50,MATCH($B17,'Summary sales'!$A$6:$A$50,0),MATCH($AZ$3,'Summary sales'!$A$7:$CA$7,0))</f>
        <v>12336.39000000013</v>
      </c>
      <c r="BB17" s="377">
        <f t="shared" si="347"/>
        <v>-3263.6099999998696</v>
      </c>
      <c r="BC17" s="523">
        <f t="shared" si="252"/>
        <v>0.79079423076923916</v>
      </c>
      <c r="BD17" s="377">
        <f>INDEX('SO September 2026 Rev.6'!$B$6:$BK$52,MATCH(B17,'SO September 2026 Rev.6'!$B$6:$B$52,0),MATCH($BD$3,'SO September 2026 Rev.6'!$B$5:$XK$5,0))</f>
        <v>8000</v>
      </c>
      <c r="BE17" s="377">
        <f>INDEX('Summary sales'!$A$6:$CA$50,MATCH($B17,'Summary sales'!$A$6:$A$50,0),MATCH($BD$3,'Summary sales'!$A$7:$CA$7,0))</f>
        <v>8647.0800000000745</v>
      </c>
      <c r="BF17" s="377">
        <f t="shared" si="348"/>
        <v>647.08000000007451</v>
      </c>
      <c r="BG17" s="523">
        <f t="shared" si="254"/>
        <v>1.0808850000000094</v>
      </c>
      <c r="BH17" s="377">
        <f>INDEX('SO September 2026 Rev.6'!$B$6:$BK$52,MATCH(B17,'SO September 2026 Rev.6'!$B$6:$B$52,0),MATCH($BH$3,'SO September 2026 Rev.6'!$B$5:$XK$5,0))</f>
        <v>1000</v>
      </c>
      <c r="BI17" s="377">
        <f>INDEX('Summary sales'!$A$6:$CA$50,MATCH($B17,'Summary sales'!$A$6:$A$50,0),MATCH($BH$3,'Summary sales'!$A$7:$CA$7,0))</f>
        <v>1279.9889999999432</v>
      </c>
      <c r="BJ17" s="377">
        <f t="shared" si="349"/>
        <v>279.98899999994319</v>
      </c>
      <c r="BK17" s="523">
        <f t="shared" si="256"/>
        <v>1.2799889999999432</v>
      </c>
      <c r="BL17" s="377">
        <f>INDEX('SO September 2026 Rev.6'!$B$6:$BK$52,MATCH(B17,'SO September 2026 Rev.6'!$B$6:$B$52,0),MATCH($BL$3,'SO September 2026 Rev.6'!$B$5:$XK$5,0))</f>
        <v>5500</v>
      </c>
      <c r="BM17" s="377">
        <f ca="1">INDEX('Summary sales'!$A$6:$CA$50,MATCH($B17,'Summary sales'!$A$6:$A$50,0),MATCH($BL$3,'Summary sales'!$A$7:$CA$7,0))</f>
        <v>6985.3816065573774</v>
      </c>
      <c r="BN17" s="377">
        <f t="shared" ca="1" si="350"/>
        <v>1485.3816065573774</v>
      </c>
      <c r="BO17" s="523">
        <f t="shared" ca="1" si="258"/>
        <v>1.2700693830104322</v>
      </c>
      <c r="BP17" s="377">
        <f>INDEX('SO September 2026 Rev.6'!$B$6:$BK$52,MATCH(B17,'SO September 2026 Rev.6'!$B$6:$B$52,0),MATCH($BP$3,'SO September 2026 Rev.6'!$B$5:$XK$5,0))</f>
        <v>1000</v>
      </c>
      <c r="BQ17" s="377">
        <f>INDEX('Summary sales'!$A$6:$CA$50,MATCH($B17,'Summary sales'!$A$6:$A$50,0),MATCH($BP$3,'Summary sales'!$A$7:$CA$7,0))</f>
        <v>4.7300000004470348</v>
      </c>
      <c r="BR17" s="377">
        <f t="shared" si="351"/>
        <v>-995.26999999955297</v>
      </c>
      <c r="BS17" s="523">
        <f t="shared" si="260"/>
        <v>4.7300000004470346E-3</v>
      </c>
      <c r="BT17" s="377">
        <f>INDEX('SO September 2026 Rev.6'!$B$6:$BK$52,MATCH(B17,'SO September 2026 Rev.6'!$B$6:$B$52,0),MATCH($BT$3,'SO September 2026 Rev.6'!$B$5:$XK$5,0))</f>
        <v>89.451612903225808</v>
      </c>
      <c r="BU17" s="377">
        <f>INDEX('Summary sales'!$A$6:$CA$50,MATCH($B17,'Summary sales'!$A$6:$A$50,0),MATCH($BT$3,'Summary sales'!$A$7:$CA$7,0))</f>
        <v>79.769999999989523</v>
      </c>
      <c r="BV17" s="377">
        <f t="shared" si="352"/>
        <v>-9.6816129032362852</v>
      </c>
      <c r="BW17" s="523">
        <f t="shared" si="262"/>
        <v>0.8917670393074919</v>
      </c>
      <c r="BX17" s="377">
        <v>3500</v>
      </c>
      <c r="BY17" s="377">
        <f>INDEX('Summary sales'!$A$6:$CA$50,MATCH($B17,'Summary sales'!$A$6:$A$50,0),MATCH($BX$3,'Summary sales'!$A$7:$CA$7,0))</f>
        <v>2555</v>
      </c>
      <c r="BZ17" s="377">
        <f t="shared" si="353"/>
        <v>-945</v>
      </c>
      <c r="CA17" s="523">
        <f t="shared" si="264"/>
        <v>0.73</v>
      </c>
      <c r="CB17" s="377">
        <f>INDEX('SO September 2026 Rev.6'!$B$6:$BK$52,MATCH(B17,'SO September 2026 Rev.6'!$B$6:$B$52,0),MATCH($CB$3,'SO September 2026 Rev.6'!$B$5:$XK$5,0))</f>
        <v>1300</v>
      </c>
      <c r="CC17" s="377">
        <f>INDEX('Summary sales'!$A$6:$CA$50,MATCH($B17,'Summary sales'!$A$6:$A$50,0),MATCH($CB$3,'Summary sales'!$A$7:$CA$7,0))</f>
        <v>962.42999999993481</v>
      </c>
      <c r="CD17" s="377">
        <f t="shared" si="354"/>
        <v>-337.57000000006519</v>
      </c>
      <c r="CE17" s="523">
        <f t="shared" si="266"/>
        <v>0.74033076923071905</v>
      </c>
      <c r="CF17" s="377">
        <f>INDEX('SO September 2026 Rev.6'!$B$6:$BK$52,MATCH(B17,'SO September 2026 Rev.6'!$B$6:$B$52,0),MATCH($CF$3,'SO September 2026 Rev.6'!$B$5:$XK$5,0))</f>
        <v>3000</v>
      </c>
      <c r="CG17" s="377">
        <f>INDEX('Summary sales'!$A$6:$CA$50,MATCH($B17,'Summary sales'!$A$6:$A$50,0),MATCH($CF$3,'Summary sales'!$A$7:$CA$7,0))</f>
        <v>3699.2999999998137</v>
      </c>
      <c r="CH17" s="377">
        <f t="shared" si="355"/>
        <v>699.29999999981374</v>
      </c>
      <c r="CI17" s="523">
        <f t="shared" si="268"/>
        <v>1.2330999999999379</v>
      </c>
      <c r="CJ17" s="377">
        <f>INDEX('SO September 2026 Rev.6'!$B$6:$BK$52,MATCH($B17,'SO September 2026 Rev.6'!$B$6:$B$52,0),MATCH($CJ$3,'SO September 2026 Rev.6'!$B$5:$XK$5,0))</f>
        <v>6000</v>
      </c>
      <c r="CK17" s="377">
        <f>INDEX('Summary sales'!$A$6:$CA$50,MATCH($B17,'Summary sales'!$A$6:$A$50,0),MATCH($CJ$3,'Summary sales'!$A$7:$CA$7,0))</f>
        <v>4137.8699999998789</v>
      </c>
      <c r="CL17" s="377">
        <f t="shared" si="356"/>
        <v>-1862.1300000001211</v>
      </c>
      <c r="CM17" s="523">
        <f t="shared" si="270"/>
        <v>0.68964499999997986</v>
      </c>
      <c r="CN17" s="377">
        <f>INDEX('SO September 2026 Rev.6'!$B$6:$BK$52,MATCH($B17,'SO September 2026 Rev.6'!$B$6:$B$52,0),MATCH(CN$3,'SO September 2026 Rev.6'!$B$5:$XK$5,0))</f>
        <v>12000</v>
      </c>
      <c r="CO17" s="377">
        <f>INDEX('Summary sales'!$A$6:$CA$50,MATCH($B17,'Summary sales'!$A$6:$A$50,0),MATCH($CN$3,'Summary sales'!$A$7:$CA$7,0))</f>
        <v>1984</v>
      </c>
      <c r="CP17" s="377">
        <f t="shared" si="357"/>
        <v>-10016</v>
      </c>
      <c r="CQ17" s="523">
        <f t="shared" si="272"/>
        <v>0.16533333333333333</v>
      </c>
      <c r="CR17" s="377">
        <f>INDEX('SO September 2026 Rev.6'!$B$6:$BK$52,MATCH($B17,'SO September 2026 Rev.6'!$B$6:$B$52,0),MATCH(CR$3,'SO September 2026 Rev.6'!$B$5:$XK$5,0))</f>
        <v>3000</v>
      </c>
      <c r="CS17" s="377">
        <f>INDEX('Summary sales'!$A$6:$CA$50,MATCH($B17,'Summary sales'!$A$6:$A$50,0),MATCH($CR$3,'Summary sales'!$A$7:$CA$7,0))</f>
        <v>2269.75</v>
      </c>
      <c r="CT17" s="377">
        <f t="shared" si="273"/>
        <v>-730.25</v>
      </c>
      <c r="CU17" s="523">
        <f t="shared" si="274"/>
        <v>0.75658333333333339</v>
      </c>
      <c r="CV17" s="377">
        <f>INDEX('SO September 2026 Rev.6'!$B$6:$BK$52,MATCH(B17,'SO September 2026 Rev.6'!$B$6:$B$52,0),MATCH($CV$3,'SO September 2026 Rev.6'!$B$5:$XK$5,0))</f>
        <v>16000</v>
      </c>
      <c r="CW17" s="377">
        <f>INDEX('Summary sales'!$A$6:$CA$50,MATCH($B17,'Summary sales'!$A$6:$A$50,0),MATCH($CV$3,'Summary sales'!$A$7:$CA$7,0))</f>
        <v>17657.53599999845</v>
      </c>
      <c r="CX17" s="377">
        <f t="shared" si="358"/>
        <v>1657.5359999984503</v>
      </c>
      <c r="CY17" s="523">
        <f t="shared" si="276"/>
        <v>1.1035959999999032</v>
      </c>
      <c r="CZ17" s="377">
        <f>INDEX('SO September 2026 Rev.6'!$B$6:$BK$52,MATCH(B17,'SO September 2026 Rev.6'!$B$6:$B$52,0),MATCH($CZ$3,'SO September 2026 Rev.6'!$B$5:$XK$5,0))</f>
        <v>2000</v>
      </c>
      <c r="DA17" s="377">
        <f>INDEX('Summary sales'!$A$6:$CA$50,MATCH($B17,'Summary sales'!$A$6:$A$50,0),MATCH($CZ$3,'Summary sales'!$A$7:$CA$7,0))</f>
        <v>2348.5</v>
      </c>
      <c r="DB17" s="377">
        <f t="shared" si="359"/>
        <v>348.5</v>
      </c>
      <c r="DC17" s="523">
        <f t="shared" si="278"/>
        <v>1.17425</v>
      </c>
      <c r="DD17" s="377">
        <f>INDEX('SO September 2026 Rev.6'!$B$6:$BK$52,MATCH($B17,'SO September 2026 Rev.6'!$B$6:$B$52,0),MATCH(DD$3,'SO September 2026 Rev.6'!$B$5:$XK$5,0))</f>
        <v>800</v>
      </c>
      <c r="DE17" s="377">
        <f>INDEX('Summary sales'!$A$6:$CA$50,MATCH($B17,'Summary sales'!$A$6:$A$50,0),MATCH($DD$3,'Summary sales'!$A$7:$CA$7,0))</f>
        <v>938.9100000000326</v>
      </c>
      <c r="DF17" s="377">
        <f t="shared" si="360"/>
        <v>138.9100000000326</v>
      </c>
      <c r="DG17" s="523">
        <f t="shared" si="280"/>
        <v>1.1736375000000407</v>
      </c>
      <c r="DH17" s="377">
        <f>INDEX('SO September 2026 Rev.6'!$B$6:$BK$52,MATCH($B17,'SO September 2026 Rev.6'!$B$6:$B$52,0),MATCH(DH$3,'SO September 2026 Rev.6'!$B$5:$XK$5,0))</f>
        <v>7200</v>
      </c>
      <c r="DI17" s="377">
        <f>INDEX('Summary sales'!$A$6:$CA$50,MATCH($B17,'Summary sales'!$A$6:$A$50,0),MATCH($DH$3,'Summary sales'!$A$7:$CA$7,0))</f>
        <v>7416.6199999991804</v>
      </c>
      <c r="DJ17" s="377">
        <f t="shared" si="361"/>
        <v>216.61999999918044</v>
      </c>
      <c r="DK17" s="523">
        <f t="shared" si="282"/>
        <v>1.0300861111109973</v>
      </c>
      <c r="DL17" s="377">
        <f>INDEX('SO September 2026 Rev.6'!$B$6:$BK$52,MATCH(B17,'SO September 2026 Rev.6'!$B$6:$B$52,0),MATCH($DL$3,'SO September 2026 Rev.6'!$B$5:$XK$5,0))</f>
        <v>2000</v>
      </c>
      <c r="DM17" s="377">
        <f>INDEX('Summary sales'!$A$6:$CA$50,MATCH($B17,'Summary sales'!$A$6:$A$50,0),MATCH($DL$3,'Summary sales'!$A$7:$CA$7,0))</f>
        <v>2972.5</v>
      </c>
      <c r="DN17" s="377">
        <f t="shared" si="362"/>
        <v>972.5</v>
      </c>
      <c r="DO17" s="523">
        <f t="shared" si="284"/>
        <v>1.4862500000000001</v>
      </c>
      <c r="DP17" s="377">
        <f>INDEX('SO September 2026 Rev.6'!$B$6:$BK$52,MATCH(B17,'SO September 2026 Rev.6'!$B$6:$B$52,0),MATCH($DP$3,'SO September 2026 Rev.6'!$B$5:$XK$5,0))</f>
        <v>2000</v>
      </c>
      <c r="DQ17" s="377">
        <f>INDEX('Summary sales'!$A$6:$CA$50,MATCH($B17,'Summary sales'!$A$6:$A$50,0),MATCH($DP$3,'Summary sales'!$A$7:$CA$7,0))</f>
        <v>1596.0700000000652</v>
      </c>
      <c r="DR17" s="377">
        <f t="shared" si="363"/>
        <v>-403.92999999993481</v>
      </c>
      <c r="DS17" s="523">
        <f t="shared" si="286"/>
        <v>0.79803500000003258</v>
      </c>
      <c r="DT17" s="377">
        <f>INDEX('SO September 2026 Rev.6'!$B$6:$BK$52,MATCH(B17,'SO September 2026 Rev.6'!$B$6:$B$52,0),MATCH($DT$3,'SO September 2026 Rev.6'!$B$5:$XK$5,0))</f>
        <v>1000</v>
      </c>
      <c r="DU17" s="377">
        <f>INDEX('Summary sales'!$A$6:$CA$50,MATCH($B17,'Summary sales'!$A$6:$A$50,0),MATCH($DT$3,'Summary sales'!$A$7:$CA$7,0))</f>
        <v>97.770000000018626</v>
      </c>
      <c r="DV17" s="377">
        <f t="shared" si="364"/>
        <v>-902.22999999998137</v>
      </c>
      <c r="DW17" s="523">
        <f t="shared" si="288"/>
        <v>9.777000000001862E-2</v>
      </c>
      <c r="DX17" s="377">
        <f>INDEX('SO September 2026 Rev.6'!$B$6:$BK$52,MATCH(B17,'SO September 2026 Rev.6'!$B$6:$B$52,0),MATCH($DX$3,'SO September 2026 Rev.6'!$B$5:$XK$5,0))</f>
        <v>10000</v>
      </c>
      <c r="DY17" s="377">
        <f>INDEX('Summary sales'!$A$6:$CA$50,MATCH($B17,'Summary sales'!$A$6:$A$50,0),MATCH($DX$3,'Summary sales'!$A$7:$CA$7,0))</f>
        <v>11311.88000000082</v>
      </c>
      <c r="DZ17" s="377">
        <f t="shared" si="365"/>
        <v>1311.8800000008196</v>
      </c>
      <c r="EA17" s="523">
        <f t="shared" si="290"/>
        <v>1.131188000000082</v>
      </c>
      <c r="EB17" s="377">
        <f>INDEX('SO September 2026 Rev.6'!$B$6:$BK$52,MATCH(B17,'SO September 2026 Rev.6'!$B$6:$B$52,0),MATCH($EB$3,'SO September 2026 Rev.6'!$B$5:$XK$5,0))</f>
        <v>2000</v>
      </c>
      <c r="EC17" s="377">
        <f>INDEX('Summary sales'!$A$6:$CA$50,MATCH($B17,'Summary sales'!$A$6:$A$50,0),MATCH($EB$3,'Summary sales'!$A$7:$CA$7,0))</f>
        <v>2562.8400000000838</v>
      </c>
      <c r="ED17" s="377">
        <f t="shared" si="366"/>
        <v>562.84000000008382</v>
      </c>
      <c r="EE17" s="523">
        <f t="shared" si="292"/>
        <v>1.281420000000042</v>
      </c>
      <c r="EF17" s="377">
        <f>INDEX('SO September 2026 Rev.6'!$B$6:$BK$52,MATCH($B17,'SO September 2026 Rev.6'!$B$6:$B$52,0),MATCH(EF$3,'SO September 2026 Rev.6'!$B$5:$XK$5,0))</f>
        <v>4000</v>
      </c>
      <c r="EG17" s="377">
        <f>INDEX('Summary sales'!$A$6:$CA$50,MATCH($B17,'Summary sales'!$A$6:$A$50,0),MATCH($EF$3,'Summary sales'!$A$7:$CA$7,0))</f>
        <v>4480.5100000007078</v>
      </c>
      <c r="EH17" s="377">
        <f t="shared" si="367"/>
        <v>480.51000000070781</v>
      </c>
      <c r="EI17" s="523">
        <f t="shared" si="294"/>
        <v>1.1201275000001769</v>
      </c>
      <c r="EJ17" s="377">
        <f>INDEX('SO September 2026 Rev.6'!$B$6:$BK$52,MATCH(B17,'SO September 2026 Rev.6'!$B$6:$B$52,0),MATCH($EJ$3,'SO September 2026 Rev.6'!$B$5:$XK$5,0))</f>
        <v>7000</v>
      </c>
      <c r="EK17" s="377">
        <f>INDEX('Summary sales'!$A$6:$CA$50,MATCH(B17,'Summary sales'!$A$6:$A$50,0),MATCH($EJ$3,'Summary sales'!$A$7:$CA$7,0))</f>
        <v>10826.130000000121</v>
      </c>
      <c r="EL17" s="377">
        <f t="shared" si="368"/>
        <v>3826.1300000001211</v>
      </c>
      <c r="EM17" s="523">
        <f t="shared" si="296"/>
        <v>1.5465900000000172</v>
      </c>
      <c r="EN17" s="377">
        <f>INDEX('SO September 2026 Rev.6'!$B$6:$BK$52,MATCH(B17,'SO September 2026 Rev.6'!$B$6:$B$52,0),MATCH($EN$3,'SO September 2026 Rev.6'!$B$5:$XK$5,0))</f>
        <v>5000</v>
      </c>
      <c r="EO17" s="377">
        <f>INDEX('Summary sales'!$A$6:$CA$50,MATCH($B17,'Summary sales'!$A$6:$A$50,0),MATCH($EN$3,'Summary sales'!$A$7:$CA$7,0))</f>
        <v>2682.7099999999627</v>
      </c>
      <c r="EP17" s="377">
        <f t="shared" si="369"/>
        <v>-2317.2900000000373</v>
      </c>
      <c r="EQ17" s="523">
        <f t="shared" si="298"/>
        <v>0.53654199999999252</v>
      </c>
      <c r="ER17" s="377">
        <f>INDEX('SO September 2026 Rev.6'!$B$6:$BK$52,MATCH(B17,'SO September 2026 Rev.6'!$B$6:$B$52,0),MATCH($ER$3,'SO September 2026 Rev.6'!$B$5:$XK$5,0))</f>
        <v>17000</v>
      </c>
      <c r="ES17" s="377">
        <f>INDEX('Summary sales'!$A$6:$CA$50,MATCH($B17,'Summary sales'!$A$6:$A$50,0),MATCH($ER$3,'Summary sales'!$A$7:$CA$7,0))</f>
        <v>5386.160000000149</v>
      </c>
      <c r="ET17" s="377">
        <f t="shared" si="370"/>
        <v>-11613.839999999851</v>
      </c>
      <c r="EU17" s="523">
        <f t="shared" si="300"/>
        <v>0.31683294117647937</v>
      </c>
      <c r="EV17" s="377">
        <f>INDEX('SO September 2026 Rev.6'!$B$6:$BK$52,MATCH($B17,'SO September 2026 Rev.6'!$B$6:$B$52,0),MATCH($EV$3,'SO September 2026 Rev.6'!$B$5:$XK$5,0))</f>
        <v>8000</v>
      </c>
      <c r="EW17" s="377">
        <f>INDEX('Summary sales'!$A$6:$CA$50,MATCH(B17,'Summary sales'!$A$6:$A$50,0),MATCH($EV$3,'Summary sales'!$A$7:$CA$7,0))</f>
        <v>4727.8999999999069</v>
      </c>
      <c r="EX17" s="377">
        <f t="shared" si="371"/>
        <v>-3272.1000000000931</v>
      </c>
      <c r="EY17" s="523">
        <f t="shared" si="302"/>
        <v>0.59098749999998834</v>
      </c>
      <c r="EZ17" s="377">
        <f>INDEX('SO September 2026 Rev.6'!$B$6:$BK$52,MATCH(B17,'SO September 2026 Rev.6'!$B$6:$B$52,0),MATCH($EZ$3,'SO September 2026 Rev.6'!$B$5:$XK$5,0))</f>
        <v>3500</v>
      </c>
      <c r="FA17" s="377">
        <f>INDEX('Summary sales'!$A$6:$CA$50,MATCH(B17,'Summary sales'!$A$6:$A$50,0),MATCH($EZ$3,'Summary sales'!$A$7:$CA$7,0))</f>
        <v>3046.2999999998137</v>
      </c>
      <c r="FB17" s="377">
        <f t="shared" si="372"/>
        <v>-453.70000000018626</v>
      </c>
      <c r="FC17" s="523">
        <f t="shared" si="304"/>
        <v>0.87037142857137539</v>
      </c>
      <c r="FD17" s="377">
        <f>INDEX('SO September 2026 Rev.6'!$B$6:$BK$52,MATCH(B17,'SO September 2026 Rev.6'!$B$6:$B$52,0),MATCH($FD$3,'SO September 2026 Rev.6'!$B$5:$XK$5,0))</f>
        <v>1000</v>
      </c>
      <c r="FE17" s="377">
        <f>INDEX('Summary sales'!$A$6:$CA$50,MATCH(B17,'Summary sales'!$A$6:$A$50,0),MATCH($FD$3,'Summary sales'!$A$7:$CA$7,0))</f>
        <v>0</v>
      </c>
      <c r="FF17" s="377">
        <f t="shared" si="373"/>
        <v>-1000</v>
      </c>
      <c r="FG17" s="523">
        <f t="shared" si="306"/>
        <v>0.87037142857137539</v>
      </c>
      <c r="FH17" s="377">
        <f>INDEX('SO September 2026 Rev.6'!$B$6:$BK$52,MATCH(B17,'SO September 2026 Rev.6'!$B$6:$B$52,0),MATCH($FH$3,'SO September 2026 Rev.6'!$B$5:$XK$5,0))</f>
        <v>0</v>
      </c>
      <c r="FI17" s="377">
        <f>INDEX('Summary sales'!$A$6:$CA$50,MATCH(B17,'Summary sales'!$A$6:$A$50,0),MATCH($FH$3,'Summary sales'!$A$7:$CA$7,0))</f>
        <v>0</v>
      </c>
      <c r="FJ17" s="377">
        <f t="shared" si="307"/>
        <v>0</v>
      </c>
      <c r="FK17" s="523">
        <f t="shared" si="308"/>
        <v>0</v>
      </c>
      <c r="FL17" s="377">
        <f>INDEX('SO September 2026 Rev.6'!$B$6:$BK$52,MATCH(B17,'SO September 2026 Rev.6'!$B$6:$B$52,0),MATCH($FL$3,'SO September 2026 Rev.6'!$B$5:$XK$5,0))</f>
        <v>700</v>
      </c>
      <c r="FM17" s="377">
        <f>INDEX('Summary sales'!$A$6:$CA$50,MATCH(B17,'Summary sales'!$A$6:$A$50,0),MATCH($FL$3,'Summary sales'!$A$7:$CA$7,0))</f>
        <v>205.02999999991152</v>
      </c>
      <c r="FN17" s="377">
        <f t="shared" si="374"/>
        <v>-494.97000000008848</v>
      </c>
      <c r="FO17" s="523">
        <f t="shared" si="310"/>
        <v>0.29289999999987359</v>
      </c>
      <c r="FP17" s="377">
        <f>INDEX('SO September 2026 Rev.6'!$B$6:$BK$52,MATCH(B17,'SO September 2026 Rev.6'!$B$6:$B$52,0),MATCH($FP$3,'SO September 2026 Rev.6'!$B$5:$XK$5,0))</f>
        <v>6500</v>
      </c>
      <c r="FQ17" s="377">
        <f>INDEX('Summary sales'!$A$6:$CA$50,MATCH(B17,'Summary sales'!$A$6:$A$50,0),MATCH($FP$3,'Summary sales'!$A$7:$CA$7,0))</f>
        <v>5591.1699999999255</v>
      </c>
      <c r="FR17" s="377">
        <f t="shared" si="375"/>
        <v>-908.83000000007451</v>
      </c>
      <c r="FS17" s="523">
        <f t="shared" si="312"/>
        <v>0.86017999999998851</v>
      </c>
      <c r="FT17" s="377">
        <f>INDEX('SO September 2026 Rev.6'!$B$6:$BK$52,MATCH(B17,'SO September 2026 Rev.6'!$B$6:$B$52,0),MATCH($FT$3,'SO September 2026 Rev.6'!$B$5:$XK$5,0))</f>
        <v>0</v>
      </c>
      <c r="FU17" s="377">
        <f>INDEX('Summary sales'!$A$6:$CA$50,MATCH(B17,'Summary sales'!$A$6:$A$50,0),MATCH($FT$3,'Summary sales'!$A$7:$CA$7,0))</f>
        <v>0</v>
      </c>
      <c r="FV17" s="377">
        <f t="shared" si="376"/>
        <v>0</v>
      </c>
      <c r="FW17" s="523" t="e">
        <f t="shared" si="314"/>
        <v>#DIV/0!</v>
      </c>
      <c r="FX17" s="377">
        <f>INDEX('SO September 2026 Rev.6'!$B$6:$BK$52,MATCH(B17,'SO September 2026 Rev.6'!$B$6:$B$52,0),MATCH($FX$3,'SO September 2026 Rev.6'!$B$5:$XK$5,0))</f>
        <v>2000</v>
      </c>
      <c r="FY17" s="377">
        <f>INDEX('Summary sales'!$A$6:$CA$50,MATCH(B17,'Summary sales'!$A$6:$A$50,0),MATCH($FX$3,'Summary sales'!$A$7:$CA$7,0))</f>
        <v>2707.3000000000466</v>
      </c>
      <c r="FZ17" s="377">
        <f t="shared" si="377"/>
        <v>707.30000000004657</v>
      </c>
      <c r="GA17" s="523">
        <f t="shared" si="316"/>
        <v>1.3536500000000233</v>
      </c>
      <c r="GB17" s="377">
        <f>INDEX('SO September 2026 Rev.6'!$B$6:$BK$52,MATCH(B17,'SO September 2026 Rev.6'!$B$6:$B$52,0),MATCH($GB$3,'SO September 2026 Rev.6'!$B$5:$XK$5,0))</f>
        <v>369.61070967741654</v>
      </c>
      <c r="GC17" s="377">
        <f>INDEX('Summary sales'!$A$6:$CA$50,MATCH(B17,'Summary sales'!$A$6:$A$50,0),MATCH($GB$3,'Summary sales'!$A$7:$CA$7,0))</f>
        <v>2271.2099999999627</v>
      </c>
      <c r="GD17" s="377">
        <f t="shared" si="378"/>
        <v>1901.5992903225463</v>
      </c>
      <c r="GE17" s="523">
        <f t="shared" si="318"/>
        <v>6.144870645069231</v>
      </c>
      <c r="GF17" s="377">
        <f>INDEX('SO September 2026 Rev.6'!$B$6:$BK$52,MATCH($B17,'SO September 2026 Rev.6'!$B$6:$B$52,0),MATCH(GF$3,'SO September 2026 Rev.6'!$B$5:$XK$5,0))</f>
        <v>9000</v>
      </c>
      <c r="GG17" s="377">
        <f>INDEX('Summary sales'!$A$6:$CA$50,MATCH(B17,'Summary sales'!$A$6:$A$50,0),MATCH($GF$3,'Summary sales'!$A$7:$CA$7,0))</f>
        <v>0</v>
      </c>
      <c r="GH17" s="377">
        <f t="shared" si="379"/>
        <v>-9000</v>
      </c>
      <c r="GI17" s="523">
        <f t="shared" si="320"/>
        <v>0</v>
      </c>
      <c r="GJ17" s="377">
        <f>INDEX('SO September 2026 Rev.6'!$B$6:$BK$52,MATCH(B17,'SO September 2026 Rev.6'!$B$6:$B$52,0),MATCH($GJ$3,'SO September 2026 Rev.6'!$B$5:$XK$5,0))</f>
        <v>1121.900322580635</v>
      </c>
      <c r="GK17" s="377">
        <f>INDEX('Summary sales'!$A$6:$CA$50,MATCH($B17,'Summary sales'!$A$6:$A$50,0),MATCH($GJ$3,'Summary sales'!$A$7:$CA$7,0))</f>
        <v>893.10000000009313</v>
      </c>
      <c r="GL17" s="377">
        <f t="shared" si="380"/>
        <v>-228.80032258054189</v>
      </c>
      <c r="GM17" s="523">
        <f t="shared" si="322"/>
        <v>0.79606002603310855</v>
      </c>
      <c r="GN17" s="377">
        <f>INDEX('SO September 2026 Rev.6'!$B$6:$BK$52,MATCH(B17,'SO September 2026 Rev.6'!$B$6:$B$52,0),MATCH($GN$3,'SO September 2026 Rev.6'!$B$5:$XK$5,0))</f>
        <v>2499.7025806451697</v>
      </c>
      <c r="GO17" s="377">
        <f>INDEX('Summary sales'!$A$6:$CA$50,MATCH(B17,'Summary sales'!$A$6:$A$50,0),MATCH($GN$3,'Summary sales'!$A$7:$CA$7,0))</f>
        <v>2788.9900000000489</v>
      </c>
      <c r="GP17" s="377">
        <f t="shared" si="381"/>
        <v>289.28741935487915</v>
      </c>
      <c r="GQ17" s="523">
        <f t="shared" si="324"/>
        <v>1.1157287357283179</v>
      </c>
      <c r="GR17" s="377">
        <f>INDEX('SO September 2026 Rev.6'!$B$6:$BK$52,MATCH(B17,'SO September 2026 Rev.6'!$B$6:$B$52,0),MATCH($GR$3,'SO September 2026 Rev.6'!$B$5:$XK$5,0))</f>
        <v>3587.0967741935483</v>
      </c>
      <c r="GS17" s="377">
        <f>INDEX('Summary sales'!$A$6:$CA$50,MATCH(B17,'Summary sales'!$A$6:$A$50,0),MATCH($GR$3,'Summary sales'!$A$7:$CA$7,0))</f>
        <v>3769.2300000000105</v>
      </c>
      <c r="GT17" s="377">
        <f t="shared" si="382"/>
        <v>182.13322580646218</v>
      </c>
      <c r="GU17" s="523">
        <f t="shared" si="326"/>
        <v>1.0507745503597152</v>
      </c>
      <c r="GV17" s="377">
        <f>INDEX('SO September 2026 Rev.6'!$B$6:$BK$52,MATCH(B17,'SO September 2026 Rev.6'!$B$6:$B$52,0),MATCH($GV$3,'SO September 2026 Rev.6'!$B$5:$XK$5,0))</f>
        <v>2499.7025806451697</v>
      </c>
      <c r="GW17" s="377">
        <f>INDEX('Summary sales'!$A$6:$CA$50,MATCH(B17,'Summary sales'!$A$6:$A$50,0),MATCH($GV$3,'Summary sales'!$A$7:$CA$7,0))</f>
        <v>0</v>
      </c>
      <c r="GX17" s="377">
        <f t="shared" si="383"/>
        <v>-2499.7025806451697</v>
      </c>
      <c r="GY17" s="523">
        <f t="shared" si="328"/>
        <v>0</v>
      </c>
      <c r="GZ17" s="377">
        <f>INDEX('SO September 2026 Rev.6'!$B$6:$BK$52,MATCH(B17,'SO September 2026 Rev.6'!$B$6:$B$52,0),MATCH($GZ$3,'SO September 2026 Rev.6'!$B$5:$XK$5,0))</f>
        <v>31500</v>
      </c>
      <c r="HA17" s="377">
        <f>INDEX('Summary sales'!$A$6:$CA$50,MATCH(B17,'Summary sales'!$A$6:$A$50,0),MATCH($GZ$3,'Summary sales'!$A$7:$CA$7,0))</f>
        <v>31243.309000000125</v>
      </c>
      <c r="HB17" s="377">
        <f t="shared" si="384"/>
        <v>-256.6909999998752</v>
      </c>
      <c r="HC17" s="524">
        <f t="shared" si="330"/>
        <v>0.99185107936508332</v>
      </c>
    </row>
    <row r="18" spans="1:211" s="393" customFormat="1" ht="15" customHeight="1">
      <c r="A18" s="907"/>
      <c r="B18" s="454">
        <f t="shared" si="331"/>
        <v>46277</v>
      </c>
      <c r="C18" s="454" t="str">
        <f t="shared" si="333"/>
        <v>Sat</v>
      </c>
      <c r="D18" s="379">
        <f t="shared" si="225"/>
        <v>220872.60296774193</v>
      </c>
      <c r="E18" s="379">
        <f t="shared" ca="1" si="226"/>
        <v>156687.79600000259</v>
      </c>
      <c r="F18" s="379">
        <f t="shared" ca="1" si="334"/>
        <v>-64184.806967739336</v>
      </c>
      <c r="G18" s="801">
        <f t="shared" ca="1" si="335"/>
        <v>0.70940349275861336</v>
      </c>
      <c r="H18" s="379">
        <f>INDEX('SO September 2026 Rev.6'!$B$6:$BK$52,MATCH($B18,'SO September 2026 Rev.6'!$B$6:$B$52,0),MATCH($H$3,'SO September 2026 Rev.6'!$B$5:$XK$5,0))</f>
        <v>700</v>
      </c>
      <c r="I18" s="379">
        <f>INDEX('Summary sales'!$A$6:$CA$50,MATCH($B18,'Summary sales'!$A$6:$A$50,0),MATCH($H$3,'Summary sales'!$A$7:$CA$7,0))</f>
        <v>632.25</v>
      </c>
      <c r="J18" s="379">
        <f t="shared" si="336"/>
        <v>-67.75</v>
      </c>
      <c r="K18" s="801">
        <f t="shared" si="230"/>
        <v>0.90321428571428575</v>
      </c>
      <c r="L18" s="379">
        <f>INDEX('SO September 2026 Rev.6'!$B$6:$BK$52,MATCH($B18,'SO September 2026 Rev.6'!$B$6:$B$52,0),MATCH($L$3,'SO September 2026 Rev.6'!$B$5:$XK$5,0))</f>
        <v>1000</v>
      </c>
      <c r="M18" s="379">
        <f>INDEX('Summary sales'!$A$6:$CA$50,MATCH($B18,'Summary sales'!$A$6:$A$50,0),MATCH($L$3,'Summary sales'!$A$7:$CA$7,0))</f>
        <v>874.75999999977648</v>
      </c>
      <c r="N18" s="379">
        <f t="shared" si="337"/>
        <v>-125.24000000022352</v>
      </c>
      <c r="O18" s="801">
        <f t="shared" si="232"/>
        <v>0.87475999999977649</v>
      </c>
      <c r="P18" s="379">
        <f>INDEX('SO September 2026 Rev.6'!$B$6:$BK$52,MATCH($B18,'SO September 2026 Rev.6'!$B$6:$B$52,0),MATCH($P$3,'SO September 2026 Rev.6'!$B$5:$XK$5,0))</f>
        <v>3300</v>
      </c>
      <c r="Q18" s="379">
        <f>INDEX('Summary sales'!$A$6:$CA$50,MATCH($B18,'Summary sales'!$A$6:$A$50,0),MATCH($P$3,'Summary sales'!$A$7:$CA$7,0))</f>
        <v>1150.3999999999069</v>
      </c>
      <c r="R18" s="379">
        <f t="shared" si="338"/>
        <v>-2149.6000000000931</v>
      </c>
      <c r="S18" s="801">
        <f t="shared" si="234"/>
        <v>0.34860606060603239</v>
      </c>
      <c r="T18" s="379">
        <f>INDEX('SO September 2026 Rev.6'!$B$6:$BK$52,MATCH(B18,'SO September 2026 Rev.6'!$B$6:$B$52,0),MATCH($T$3,'SO September 2026 Rev.6'!$B$5:$XK$5,0))</f>
        <v>500</v>
      </c>
      <c r="U18" s="379">
        <f>INDEX('Summary sales'!$A$6:$CA$50,MATCH($B18,'Summary sales'!$A$6:$A$50,0),MATCH($T$3,'Summary sales'!$A$7:$CA$7,0))</f>
        <v>768.83000000007451</v>
      </c>
      <c r="V18" s="379">
        <f t="shared" si="339"/>
        <v>268.83000000007451</v>
      </c>
      <c r="W18" s="801">
        <f t="shared" si="236"/>
        <v>1.537660000000149</v>
      </c>
      <c r="X18" s="379">
        <f>INDEX('SO September 2026 Rev.6'!$B$6:$BK$52,MATCH(B18,'SO September 2026 Rev.6'!$B$6:$B$52,0),MATCH($X$3,'SO September 2026 Rev.6'!$B$5:$XK$5,0))</f>
        <v>150</v>
      </c>
      <c r="Y18" s="379">
        <f>INDEX('Summary sales'!$A$6:$CA$50,MATCH($B18,'Summary sales'!$A$6:$A$50,0),MATCH($X$3,'Summary sales'!$A$7:$CA$7,0))</f>
        <v>0</v>
      </c>
      <c r="Z18" s="379">
        <f t="shared" si="340"/>
        <v>-150</v>
      </c>
      <c r="AA18" s="801">
        <f t="shared" si="238"/>
        <v>0</v>
      </c>
      <c r="AB18" s="379">
        <f>INDEX('SO September 2026 Rev.6'!$B$6:$BK$52,MATCH(B18,'SO September 2026 Rev.6'!$B$6:$B$52,0),MATCH($AB$3,'SO September 2026 Rev.6'!$B$5:$XK$5,0))</f>
        <v>603.76322580644887</v>
      </c>
      <c r="AC18" s="379">
        <f>INDEX('Summary sales'!$A$6:$CA$50,MATCH($B18,'Summary sales'!$A$6:$A$50,0),MATCH($AB$3,'Summary sales'!$A$7:$CA$7,0))</f>
        <v>644.09000000008382</v>
      </c>
      <c r="AD18" s="379">
        <f t="shared" si="341"/>
        <v>40.326774193634947</v>
      </c>
      <c r="AE18" s="801">
        <f t="shared" si="240"/>
        <v>1.0667923657320637</v>
      </c>
      <c r="AF18" s="379">
        <f>INDEX('SO September 2026 Rev.6'!$B$6:$BK$52,MATCH(B18,'SO September 2026 Rev.6'!$B$6:$B$52,0),MATCH($AF$3,'SO September 2026 Rev.6'!$B$5:$XK$5,0))</f>
        <v>673.27548387096704</v>
      </c>
      <c r="AG18" s="379">
        <f>INDEX('Summary sales'!$A$6:$CA$50,MATCH($B18,'Summary sales'!$A$6:$A$50,0),MATCH($AF$3,'Summary sales'!$A$7:$CA$7,0))</f>
        <v>377.88000000000466</v>
      </c>
      <c r="AH18" s="379">
        <f t="shared" si="342"/>
        <v>-295.39548387096238</v>
      </c>
      <c r="AI18" s="801">
        <f t="shared" si="242"/>
        <v>0.56125614113765232</v>
      </c>
      <c r="AJ18" s="379">
        <f>INDEX('SO September 2026 Rev.6'!$B$6:$BK$52,MATCH(B18,'SO September 2026 Rev.6'!$B$6:$B$52,0),MATCH($AJ$3,'SO September 2026 Rev.6'!$B$5:$XK$5,0))</f>
        <v>4500</v>
      </c>
      <c r="AK18" s="379">
        <f>INDEX('Summary sales'!$A$6:$CA$50,MATCH($B18,'Summary sales'!$A$6:$A$50,0),MATCH($AJ$3,'Summary sales'!$A$7:$CA$7,0))</f>
        <v>0</v>
      </c>
      <c r="AL18" s="379">
        <f t="shared" si="343"/>
        <v>-4500</v>
      </c>
      <c r="AM18" s="801">
        <f t="shared" si="244"/>
        <v>0</v>
      </c>
      <c r="AN18" s="379">
        <f>INDEX('SO September 2026 Rev.6'!$B$6:$BK$52,MATCH(B18,'SO September 2026 Rev.6'!$B$6:$B$52,0),MATCH($AN$3,'SO September 2026 Rev.6'!$B$5:$XK$5,0))</f>
        <v>2000</v>
      </c>
      <c r="AO18" s="379">
        <f ca="1">INDEX('Summary sales'!$A$6:$CA$50,MATCH($B18,'Summary sales'!$A$6:$A$50,0),MATCH($AN$3,'Summary sales'!$A$7:$CA$7,0))</f>
        <v>3536.9700000006706</v>
      </c>
      <c r="AP18" s="379">
        <f t="shared" ca="1" si="344"/>
        <v>1536.9700000006706</v>
      </c>
      <c r="AQ18" s="801">
        <f t="shared" ca="1" si="246"/>
        <v>1.7684850000003354</v>
      </c>
      <c r="AR18" s="379">
        <f>INDEX('SO September 2026 Rev.6'!$B$6:$BK$52,MATCH(B18,'SO September 2026 Rev.6'!$B$6:$B$52,0),MATCH($AR$3,'SO September 2026 Rev.6'!$B$5:$XK$5,0))</f>
        <v>1000</v>
      </c>
      <c r="AS18" s="379">
        <f>INDEX('Summary sales'!$A$6:$CA$50,MATCH($B18,'Summary sales'!$A$6:$A$50,0),MATCH($AR$3,'Summary sales'!$A$7:$CA$7,0))</f>
        <v>257.07000000006519</v>
      </c>
      <c r="AT18" s="379">
        <f t="shared" si="345"/>
        <v>-742.92999999993481</v>
      </c>
      <c r="AU18" s="801">
        <f t="shared" si="248"/>
        <v>0.25707000000006519</v>
      </c>
      <c r="AV18" s="379">
        <f>INDEX('SO September 2026 Rev.6'!$B$6:$BK$52,MATCH(B18,'SO September 2026 Rev.6'!$B$6:$B$52,0),MATCH($AV$3,'SO September 2026 Rev.6'!$B$5:$XK$5,0))</f>
        <v>1300</v>
      </c>
      <c r="AW18" s="379">
        <f>INDEX('Summary sales'!$A$6:$CA$50,MATCH($B18,'Summary sales'!$A$6:$A$50,0),MATCH($AV$3,'Summary sales'!$A$7:$CA$7,0))</f>
        <v>54.149999999994179</v>
      </c>
      <c r="AX18" s="379">
        <f t="shared" si="346"/>
        <v>-1245.8500000000058</v>
      </c>
      <c r="AY18" s="801">
        <f t="shared" si="250"/>
        <v>4.1653846153841677E-2</v>
      </c>
      <c r="AZ18" s="379">
        <f>INDEX('SO September 2026 Rev.6'!$B$6:$BK$52,MATCH(B18,'SO September 2026 Rev.6'!$B$6:$B$52,0),MATCH($AZ$3,'SO September 2026 Rev.6'!$B$5:$XK$5,0))</f>
        <v>15600</v>
      </c>
      <c r="BA18" s="379">
        <f>INDEX('Summary sales'!$A$6:$CA$50,MATCH($B18,'Summary sales'!$A$6:$A$50,0),MATCH($AZ$3,'Summary sales'!$A$7:$CA$7,0))</f>
        <v>12467.469999999739</v>
      </c>
      <c r="BB18" s="379">
        <f t="shared" si="347"/>
        <v>-3132.5300000002608</v>
      </c>
      <c r="BC18" s="801">
        <f t="shared" si="252"/>
        <v>0.79919679487177819</v>
      </c>
      <c r="BD18" s="379">
        <f>INDEX('SO September 2026 Rev.6'!$B$6:$BK$52,MATCH(B18,'SO September 2026 Rev.6'!$B$6:$B$52,0),MATCH($BD$3,'SO September 2026 Rev.6'!$B$5:$XK$5,0))</f>
        <v>6000</v>
      </c>
      <c r="BE18" s="379">
        <f>INDEX('Summary sales'!$A$6:$CA$50,MATCH($B18,'Summary sales'!$A$6:$A$50,0),MATCH($BD$3,'Summary sales'!$A$7:$CA$7,0))</f>
        <v>6387.3300000000745</v>
      </c>
      <c r="BF18" s="379">
        <f t="shared" si="348"/>
        <v>387.33000000007451</v>
      </c>
      <c r="BG18" s="801">
        <f t="shared" si="254"/>
        <v>1.0645550000000124</v>
      </c>
      <c r="BH18" s="379">
        <f>INDEX('SO September 2026 Rev.6'!$B$6:$BK$52,MATCH(B18,'SO September 2026 Rev.6'!$B$6:$B$52,0),MATCH($BH$3,'SO September 2026 Rev.6'!$B$5:$XK$5,0))</f>
        <v>1000</v>
      </c>
      <c r="BI18" s="379">
        <f>INDEX('Summary sales'!$A$6:$CA$50,MATCH($B18,'Summary sales'!$A$6:$A$50,0),MATCH($BH$3,'Summary sales'!$A$7:$CA$7,0))</f>
        <v>463.09799999999814</v>
      </c>
      <c r="BJ18" s="379">
        <f t="shared" si="349"/>
        <v>-536.90200000000186</v>
      </c>
      <c r="BK18" s="801">
        <f t="shared" si="256"/>
        <v>0.46309799999999812</v>
      </c>
      <c r="BL18" s="379">
        <f>INDEX('SO September 2026 Rev.6'!$B$6:$BK$52,MATCH(B18,'SO September 2026 Rev.6'!$B$6:$B$52,0),MATCH($BL$3,'SO September 2026 Rev.6'!$B$5:$XK$5,0))</f>
        <v>5500</v>
      </c>
      <c r="BM18" s="379">
        <f ca="1">INDEX('Summary sales'!$A$6:$CA$50,MATCH($B18,'Summary sales'!$A$6:$A$50,0),MATCH($BL$3,'Summary sales'!$A$7:$CA$7,0))</f>
        <v>2802.76</v>
      </c>
      <c r="BN18" s="379">
        <f t="shared" ca="1" si="350"/>
        <v>-2697.24</v>
      </c>
      <c r="BO18" s="801">
        <f t="shared" ca="1" si="258"/>
        <v>0.50959272727272731</v>
      </c>
      <c r="BP18" s="379">
        <f>INDEX('SO September 2026 Rev.6'!$B$6:$BK$52,MATCH(B18,'SO September 2026 Rev.6'!$B$6:$B$52,0),MATCH($BP$3,'SO September 2026 Rev.6'!$B$5:$XK$5,0))</f>
        <v>1000</v>
      </c>
      <c r="BQ18" s="379">
        <f>INDEX('Summary sales'!$A$6:$CA$50,MATCH($B18,'Summary sales'!$A$6:$A$50,0),MATCH($BP$3,'Summary sales'!$A$7:$CA$7,0))</f>
        <v>1160.9499999992549</v>
      </c>
      <c r="BR18" s="379">
        <f t="shared" si="351"/>
        <v>160.94999999925494</v>
      </c>
      <c r="BS18" s="801">
        <f t="shared" si="260"/>
        <v>1.160949999999255</v>
      </c>
      <c r="BT18" s="379">
        <f>INDEX('SO September 2026 Rev.6'!$B$6:$BK$52,MATCH(B18,'SO September 2026 Rev.6'!$B$6:$B$52,0),MATCH($BT$3,'SO September 2026 Rev.6'!$B$5:$XK$5,0))</f>
        <v>89.451612903225808</v>
      </c>
      <c r="BU18" s="379">
        <f>INDEX('Summary sales'!$A$6:$CA$50,MATCH($B18,'Summary sales'!$A$6:$A$50,0),MATCH($BT$3,'Summary sales'!$A$7:$CA$7,0))</f>
        <v>81.460000000006403</v>
      </c>
      <c r="BV18" s="379">
        <f t="shared" si="352"/>
        <v>-7.991612903219405</v>
      </c>
      <c r="BW18" s="801">
        <f t="shared" si="262"/>
        <v>0.91065993508842358</v>
      </c>
      <c r="BX18" s="379">
        <v>3500</v>
      </c>
      <c r="BY18" s="379">
        <f>INDEX('Summary sales'!$A$6:$CA$50,MATCH($B18,'Summary sales'!$A$6:$A$50,0),MATCH($BX$3,'Summary sales'!$A$7:$CA$7,0))</f>
        <v>3694.2999999998137</v>
      </c>
      <c r="BZ18" s="379">
        <f t="shared" si="353"/>
        <v>194.29999999981374</v>
      </c>
      <c r="CA18" s="801">
        <f t="shared" si="264"/>
        <v>1.0555142857142326</v>
      </c>
      <c r="CB18" s="379">
        <f>INDEX('SO September 2026 Rev.6'!$B$6:$BK$52,MATCH(B18,'SO September 2026 Rev.6'!$B$6:$B$52,0),MATCH($CB$3,'SO September 2026 Rev.6'!$B$5:$XK$5,0))</f>
        <v>1300</v>
      </c>
      <c r="CC18" s="379">
        <f>INDEX('Summary sales'!$A$6:$CA$50,MATCH($B18,'Summary sales'!$A$6:$A$50,0),MATCH($CB$3,'Summary sales'!$A$7:$CA$7,0))</f>
        <v>1869.8699999999953</v>
      </c>
      <c r="CD18" s="379">
        <f t="shared" si="354"/>
        <v>569.86999999999534</v>
      </c>
      <c r="CE18" s="801">
        <f t="shared" si="266"/>
        <v>1.4383615384615349</v>
      </c>
      <c r="CF18" s="379">
        <f>INDEX('SO September 2026 Rev.6'!$B$6:$BK$52,MATCH(B18,'SO September 2026 Rev.6'!$B$6:$B$52,0),MATCH($CF$3,'SO September 2026 Rev.6'!$B$5:$XK$5,0))</f>
        <v>0</v>
      </c>
      <c r="CG18" s="379">
        <f>INDEX('Summary sales'!$A$6:$CA$50,MATCH($B18,'Summary sales'!$A$6:$A$50,0),MATCH($CF$3,'Summary sales'!$A$7:$CA$7,0))</f>
        <v>2826.2999999998137</v>
      </c>
      <c r="CH18" s="379">
        <f t="shared" si="355"/>
        <v>2826.2999999998137</v>
      </c>
      <c r="CI18" s="801" t="e">
        <f t="shared" si="268"/>
        <v>#DIV/0!</v>
      </c>
      <c r="CJ18" s="379">
        <f>INDEX('SO September 2026 Rev.6'!$B$6:$BK$52,MATCH($B18,'SO September 2026 Rev.6'!$B$6:$B$52,0),MATCH($CJ$3,'SO September 2026 Rev.6'!$B$5:$XK$5,0))</f>
        <v>6000</v>
      </c>
      <c r="CK18" s="379">
        <f>INDEX('Summary sales'!$A$6:$CA$50,MATCH($B18,'Summary sales'!$A$6:$A$50,0),MATCH($CJ$3,'Summary sales'!$A$7:$CA$7,0))</f>
        <v>4317.2299999999814</v>
      </c>
      <c r="CL18" s="379">
        <f t="shared" si="356"/>
        <v>-1682.7700000000186</v>
      </c>
      <c r="CM18" s="801">
        <f t="shared" si="270"/>
        <v>0.71953833333333028</v>
      </c>
      <c r="CN18" s="379">
        <f>INDEX('SO September 2026 Rev.6'!$B$6:$BK$52,MATCH($B18,'SO September 2026 Rev.6'!$B$6:$B$52,0),MATCH(CN$3,'SO September 2026 Rev.6'!$B$5:$XK$5,0))</f>
        <v>12000</v>
      </c>
      <c r="CO18" s="379">
        <f>INDEX('Summary sales'!$A$6:$CA$50,MATCH($B18,'Summary sales'!$A$6:$A$50,0),MATCH($CN$3,'Summary sales'!$A$7:$CA$7,0))</f>
        <v>3447.7000000001863</v>
      </c>
      <c r="CP18" s="379">
        <f t="shared" si="357"/>
        <v>-8552.2999999998137</v>
      </c>
      <c r="CQ18" s="801">
        <f t="shared" si="272"/>
        <v>0.28730833333334888</v>
      </c>
      <c r="CR18" s="379">
        <f>INDEX('SO September 2026 Rev.6'!$B$6:$BK$52,MATCH($B18,'SO September 2026 Rev.6'!$B$6:$B$52,0),MATCH(CR$3,'SO September 2026 Rev.6'!$B$5:$XK$5,0))</f>
        <v>0</v>
      </c>
      <c r="CS18" s="379">
        <f>INDEX('Summary sales'!$A$6:$CA$50,MATCH($B18,'Summary sales'!$A$6:$A$50,0),MATCH($CR$3,'Summary sales'!$A$7:$CA$7,0))</f>
        <v>628.54999999999927</v>
      </c>
      <c r="CT18" s="377">
        <f t="shared" si="273"/>
        <v>628.54999999999927</v>
      </c>
      <c r="CU18" s="801" t="e">
        <f t="shared" si="274"/>
        <v>#DIV/0!</v>
      </c>
      <c r="CV18" s="379">
        <f>INDEX('SO September 2026 Rev.6'!$B$6:$BK$52,MATCH(B18,'SO September 2026 Rev.6'!$B$6:$B$52,0),MATCH($CV$3,'SO September 2026 Rev.6'!$B$5:$XK$5,0))</f>
        <v>16000</v>
      </c>
      <c r="CW18" s="379">
        <f>INDEX('Summary sales'!$A$6:$CA$50,MATCH($B18,'Summary sales'!$A$6:$A$50,0),MATCH($CV$3,'Summary sales'!$A$7:$CA$7,0))</f>
        <v>15777.966000005603</v>
      </c>
      <c r="CX18" s="379">
        <f t="shared" si="358"/>
        <v>-222.03399999439716</v>
      </c>
      <c r="CY18" s="801">
        <f t="shared" si="276"/>
        <v>0.98612287500035023</v>
      </c>
      <c r="CZ18" s="379">
        <f>INDEX('SO September 2026 Rev.6'!$B$6:$BK$52,MATCH(B18,'SO September 2026 Rev.6'!$B$6:$B$52,0),MATCH($CZ$3,'SO September 2026 Rev.6'!$B$5:$XK$5,0))</f>
        <v>2000</v>
      </c>
      <c r="DA18" s="379">
        <f>INDEX('Summary sales'!$A$6:$CA$50,MATCH($B18,'Summary sales'!$A$6:$A$50,0),MATCH($CZ$3,'Summary sales'!$A$7:$CA$7,0))</f>
        <v>1969.2800000002608</v>
      </c>
      <c r="DB18" s="379">
        <f t="shared" si="359"/>
        <v>-30.71999999973923</v>
      </c>
      <c r="DC18" s="801">
        <f t="shared" si="278"/>
        <v>0.98464000000013041</v>
      </c>
      <c r="DD18" s="379">
        <f>INDEX('SO September 2026 Rev.6'!$B$6:$BK$52,MATCH($B18,'SO September 2026 Rev.6'!$B$6:$B$52,0),MATCH(DD$3,'SO September 2026 Rev.6'!$B$5:$XK$5,0))</f>
        <v>800</v>
      </c>
      <c r="DE18" s="379">
        <f>INDEX('Summary sales'!$A$6:$CA$50,MATCH($B18,'Summary sales'!$A$6:$A$50,0),MATCH($DD$3,'Summary sales'!$A$7:$CA$7,0))</f>
        <v>0</v>
      </c>
      <c r="DF18" s="379">
        <f t="shared" si="360"/>
        <v>-800</v>
      </c>
      <c r="DG18" s="801">
        <f t="shared" si="280"/>
        <v>0</v>
      </c>
      <c r="DH18" s="379">
        <f>INDEX('SO September 2026 Rev.6'!$B$6:$BK$52,MATCH($B18,'SO September 2026 Rev.6'!$B$6:$B$52,0),MATCH(DH$3,'SO September 2026 Rev.6'!$B$5:$XK$5,0))</f>
        <v>7200</v>
      </c>
      <c r="DI18" s="379">
        <f>INDEX('Summary sales'!$A$6:$CA$50,MATCH($B18,'Summary sales'!$A$6:$A$50,0),MATCH($DH$3,'Summary sales'!$A$7:$CA$7,0))</f>
        <v>4478.5999999996275</v>
      </c>
      <c r="DJ18" s="379">
        <f t="shared" si="361"/>
        <v>-2721.4000000003725</v>
      </c>
      <c r="DK18" s="801">
        <f t="shared" si="282"/>
        <v>0.622027777777726</v>
      </c>
      <c r="DL18" s="379">
        <f>INDEX('SO September 2026 Rev.6'!$B$6:$BK$52,MATCH(B18,'SO September 2026 Rev.6'!$B$6:$B$52,0),MATCH($DL$3,'SO September 2026 Rev.6'!$B$5:$XK$5,0))</f>
        <v>0</v>
      </c>
      <c r="DM18" s="379">
        <f>INDEX('Summary sales'!$A$6:$CA$50,MATCH($B18,'Summary sales'!$A$6:$A$50,0),MATCH($DL$3,'Summary sales'!$A$7:$CA$7,0))</f>
        <v>0</v>
      </c>
      <c r="DN18" s="379">
        <f t="shared" si="362"/>
        <v>0</v>
      </c>
      <c r="DO18" s="801" t="e">
        <f t="shared" si="284"/>
        <v>#DIV/0!</v>
      </c>
      <c r="DP18" s="379">
        <f>INDEX('SO September 2026 Rev.6'!$B$6:$BK$52,MATCH(B18,'SO September 2026 Rev.6'!$B$6:$B$52,0),MATCH($DP$3,'SO September 2026 Rev.6'!$B$5:$XK$5,0))</f>
        <v>2000</v>
      </c>
      <c r="DQ18" s="379">
        <f>INDEX('Summary sales'!$A$6:$CA$50,MATCH($B18,'Summary sales'!$A$6:$A$50,0),MATCH($DP$3,'Summary sales'!$A$7:$CA$7,0))</f>
        <v>1829.4099999999162</v>
      </c>
      <c r="DR18" s="379">
        <f t="shared" si="363"/>
        <v>-170.59000000008382</v>
      </c>
      <c r="DS18" s="801">
        <f t="shared" si="286"/>
        <v>0.91470499999995813</v>
      </c>
      <c r="DT18" s="379">
        <f>INDEX('SO September 2026 Rev.6'!$B$6:$BK$52,MATCH(B18,'SO September 2026 Rev.6'!$B$6:$B$52,0),MATCH($DT$3,'SO September 2026 Rev.6'!$B$5:$XK$5,0))</f>
        <v>1000</v>
      </c>
      <c r="DU18" s="379">
        <f>INDEX('Summary sales'!$A$6:$CA$50,MATCH($B18,'Summary sales'!$A$6:$A$50,0),MATCH($DT$3,'Summary sales'!$A$7:$CA$7,0))</f>
        <v>0</v>
      </c>
      <c r="DV18" s="379">
        <f t="shared" si="364"/>
        <v>-1000</v>
      </c>
      <c r="DW18" s="801">
        <f t="shared" si="288"/>
        <v>0</v>
      </c>
      <c r="DX18" s="379">
        <f>INDEX('SO September 2026 Rev.6'!$B$6:$BK$52,MATCH(B18,'SO September 2026 Rev.6'!$B$6:$B$52,0),MATCH($DX$3,'SO September 2026 Rev.6'!$B$5:$XK$5,0))</f>
        <v>10000</v>
      </c>
      <c r="DY18" s="379">
        <f>INDEX('Summary sales'!$A$6:$CA$50,MATCH($B18,'Summary sales'!$A$6:$A$50,0),MATCH($DX$3,'Summary sales'!$A$7:$CA$7,0))</f>
        <v>9219.6899999994785</v>
      </c>
      <c r="DZ18" s="379">
        <f t="shared" si="365"/>
        <v>-780.31000000052154</v>
      </c>
      <c r="EA18" s="801">
        <f t="shared" si="290"/>
        <v>0.92196899999994786</v>
      </c>
      <c r="EB18" s="379">
        <f>INDEX('SO September 2026 Rev.6'!$B$6:$BK$52,MATCH(B18,'SO September 2026 Rev.6'!$B$6:$B$52,0),MATCH($EB$3,'SO September 2026 Rev.6'!$B$5:$XK$5,0))</f>
        <v>2000</v>
      </c>
      <c r="EC18" s="379">
        <f>INDEX('Summary sales'!$A$6:$CA$50,MATCH($B18,'Summary sales'!$A$6:$A$50,0),MATCH($EB$3,'Summary sales'!$A$7:$CA$7,0))</f>
        <v>2549.5400000000373</v>
      </c>
      <c r="ED18" s="379">
        <f t="shared" si="366"/>
        <v>549.54000000003725</v>
      </c>
      <c r="EE18" s="801">
        <f t="shared" si="292"/>
        <v>1.2747700000000186</v>
      </c>
      <c r="EF18" s="379">
        <f>INDEX('SO September 2026 Rev.6'!$B$6:$BK$52,MATCH($B18,'SO September 2026 Rev.6'!$B$6:$B$52,0),MATCH(EF$3,'SO September 2026 Rev.6'!$B$5:$XK$5,0))</f>
        <v>5500</v>
      </c>
      <c r="EG18" s="379">
        <f>INDEX('Summary sales'!$A$6:$CA$50,MATCH($B18,'Summary sales'!$A$6:$A$50,0),MATCH($EF$3,'Summary sales'!$A$7:$CA$7,0))</f>
        <v>4662.6999999992549</v>
      </c>
      <c r="EH18" s="379">
        <f t="shared" si="367"/>
        <v>-837.30000000074506</v>
      </c>
      <c r="EI18" s="801">
        <f t="shared" si="294"/>
        <v>0.84776363636350094</v>
      </c>
      <c r="EJ18" s="379">
        <f>INDEX('SO September 2026 Rev.6'!$B$6:$BK$52,MATCH(B18,'SO September 2026 Rev.6'!$B$6:$B$52,0),MATCH($EJ$3,'SO September 2026 Rev.6'!$B$5:$XK$5,0))</f>
        <v>3500</v>
      </c>
      <c r="EK18" s="379">
        <f>INDEX('Summary sales'!$A$6:$CA$50,MATCH(B18,'Summary sales'!$A$6:$A$50,0),MATCH($EJ$3,'Summary sales'!$A$7:$CA$7,0))</f>
        <v>3410.2800000000279</v>
      </c>
      <c r="EL18" s="379">
        <f t="shared" si="368"/>
        <v>-89.71999999997206</v>
      </c>
      <c r="EM18" s="801">
        <f t="shared" si="296"/>
        <v>0.97436571428572227</v>
      </c>
      <c r="EN18" s="379">
        <f>INDEX('SO September 2026 Rev.6'!$B$6:$BK$52,MATCH(B18,'SO September 2026 Rev.6'!$B$6:$B$52,0),MATCH($EN$3,'SO September 2026 Rev.6'!$B$5:$XK$5,0))</f>
        <v>5000</v>
      </c>
      <c r="EO18" s="379">
        <f>INDEX('Summary sales'!$A$6:$CA$50,MATCH($B18,'Summary sales'!$A$6:$A$50,0),MATCH($EN$3,'Summary sales'!$A$7:$CA$7,0))</f>
        <v>3505.5499999998137</v>
      </c>
      <c r="EP18" s="379">
        <f t="shared" si="369"/>
        <v>-1494.4500000001863</v>
      </c>
      <c r="EQ18" s="801">
        <f t="shared" si="298"/>
        <v>0.70110999999996271</v>
      </c>
      <c r="ER18" s="379">
        <f>INDEX('SO September 2026 Rev.6'!$B$6:$BK$52,MATCH(B18,'SO September 2026 Rev.6'!$B$6:$B$52,0),MATCH($ER$3,'SO September 2026 Rev.6'!$B$5:$XK$5,0))</f>
        <v>27000</v>
      </c>
      <c r="ES18" s="379">
        <f>INDEX('Summary sales'!$A$6:$CA$50,MATCH($B18,'Summary sales'!$A$6:$A$50,0),MATCH($ER$3,'Summary sales'!$A$7:$CA$7,0))</f>
        <v>4326.7799999993294</v>
      </c>
      <c r="ET18" s="379">
        <f t="shared" si="370"/>
        <v>-22673.220000000671</v>
      </c>
      <c r="EU18" s="801">
        <f t="shared" si="300"/>
        <v>0.16025111111108628</v>
      </c>
      <c r="EV18" s="379">
        <f>INDEX('SO September 2026 Rev.6'!$B$6:$BK$52,MATCH($B18,'SO September 2026 Rev.6'!$B$6:$B$52,0),MATCH($EV$3,'SO September 2026 Rev.6'!$B$5:$XK$5,0))</f>
        <v>8000</v>
      </c>
      <c r="EW18" s="379">
        <f>INDEX('Summary sales'!$A$6:$CA$50,MATCH(B18,'Summary sales'!$A$6:$A$50,0),MATCH($EV$3,'Summary sales'!$A$7:$CA$7,0))</f>
        <v>10801.64000000013</v>
      </c>
      <c r="EX18" s="379">
        <f t="shared" si="371"/>
        <v>2801.6400000001304</v>
      </c>
      <c r="EY18" s="801">
        <f t="shared" si="302"/>
        <v>1.3502050000000163</v>
      </c>
      <c r="EZ18" s="379">
        <f>INDEX('SO September 2026 Rev.6'!$B$6:$BK$52,MATCH(B18,'SO September 2026 Rev.6'!$B$6:$B$52,0),MATCH($EZ$3,'SO September 2026 Rev.6'!$B$5:$XK$5,0))</f>
        <v>3500</v>
      </c>
      <c r="FA18" s="379">
        <f>INDEX('Summary sales'!$A$6:$CA$50,MATCH(B18,'Summary sales'!$A$6:$A$50,0),MATCH($EZ$3,'Summary sales'!$A$7:$CA$7,0))</f>
        <v>1618.5999999996275</v>
      </c>
      <c r="FB18" s="379">
        <f t="shared" si="372"/>
        <v>-1881.4000000003725</v>
      </c>
      <c r="FC18" s="801">
        <f t="shared" si="304"/>
        <v>0.46245714285703643</v>
      </c>
      <c r="FD18" s="379">
        <f>INDEX('SO September 2026 Rev.6'!$B$6:$BK$52,MATCH(B18,'SO September 2026 Rev.6'!$B$6:$B$52,0),MATCH($FD$3,'SO September 2026 Rev.6'!$B$5:$XK$5,0))</f>
        <v>1000</v>
      </c>
      <c r="FE18" s="379">
        <f>INDEX('Summary sales'!$A$6:$CA$50,MATCH(B18,'Summary sales'!$A$6:$A$50,0),MATCH($FD$3,'Summary sales'!$A$7:$CA$7,0))</f>
        <v>0</v>
      </c>
      <c r="FF18" s="379">
        <f t="shared" si="373"/>
        <v>-1000</v>
      </c>
      <c r="FG18" s="801">
        <f t="shared" si="306"/>
        <v>0.46245714285703643</v>
      </c>
      <c r="FH18" s="379">
        <f>INDEX('SO September 2026 Rev.6'!$B$6:$BK$52,MATCH(B18,'SO September 2026 Rev.6'!$B$6:$B$52,0),MATCH($FH$3,'SO September 2026 Rev.6'!$B$5:$XK$5,0))</f>
        <v>0</v>
      </c>
      <c r="FI18" s="377">
        <f>INDEX('Summary sales'!$A$6:$CA$50,MATCH(B18,'Summary sales'!$A$6:$A$50,0),MATCH($FH$3,'Summary sales'!$A$7:$CA$7,0))</f>
        <v>0</v>
      </c>
      <c r="FJ18" s="379">
        <f t="shared" si="307"/>
        <v>0</v>
      </c>
      <c r="FK18" s="801">
        <f t="shared" si="308"/>
        <v>0</v>
      </c>
      <c r="FL18" s="379">
        <f>INDEX('SO September 2026 Rev.6'!$B$6:$BK$52,MATCH(B18,'SO September 2026 Rev.6'!$B$6:$B$52,0),MATCH($FL$3,'SO September 2026 Rev.6'!$B$5:$XK$5,0))</f>
        <v>700</v>
      </c>
      <c r="FM18" s="379">
        <f>INDEX('Summary sales'!$A$6:$CA$50,MATCH(B18,'Summary sales'!$A$6:$A$50,0),MATCH($FL$3,'Summary sales'!$A$7:$CA$7,0))</f>
        <v>236.45000000006985</v>
      </c>
      <c r="FN18" s="379">
        <f t="shared" si="374"/>
        <v>-463.54999999993015</v>
      </c>
      <c r="FO18" s="801">
        <f t="shared" si="310"/>
        <v>0.33778571428581405</v>
      </c>
      <c r="FP18" s="379">
        <f>INDEX('SO September 2026 Rev.6'!$B$6:$BK$52,MATCH(B18,'SO September 2026 Rev.6'!$B$6:$B$52,0),MATCH($FP$3,'SO September 2026 Rev.6'!$B$5:$XK$5,0))</f>
        <v>6500</v>
      </c>
      <c r="FQ18" s="379">
        <f>INDEX('Summary sales'!$A$6:$CA$50,MATCH(B18,'Summary sales'!$A$6:$A$50,0),MATCH($FP$3,'Summary sales'!$A$7:$CA$7,0))</f>
        <v>5457.25</v>
      </c>
      <c r="FR18" s="379">
        <f t="shared" si="375"/>
        <v>-1042.75</v>
      </c>
      <c r="FS18" s="801">
        <f t="shared" si="312"/>
        <v>0.83957692307692311</v>
      </c>
      <c r="FT18" s="379">
        <f>INDEX('SO September 2026 Rev.6'!$B$6:$BK$52,MATCH(B18,'SO September 2026 Rev.6'!$B$6:$B$52,0),MATCH($FT$3,'SO September 2026 Rev.6'!$B$5:$XK$5,0))</f>
        <v>0</v>
      </c>
      <c r="FU18" s="379">
        <f>INDEX('Summary sales'!$A$6:$CA$50,MATCH(B18,'Summary sales'!$A$6:$A$50,0),MATCH($FT$3,'Summary sales'!$A$7:$CA$7,0))</f>
        <v>0</v>
      </c>
      <c r="FV18" s="379">
        <f t="shared" si="376"/>
        <v>0</v>
      </c>
      <c r="FW18" s="801" t="e">
        <f t="shared" si="314"/>
        <v>#DIV/0!</v>
      </c>
      <c r="FX18" s="379">
        <f>INDEX('SO September 2026 Rev.6'!$B$6:$BK$52,MATCH(B18,'SO September 2026 Rev.6'!$B$6:$B$52,0),MATCH($FX$3,'SO September 2026 Rev.6'!$B$5:$XK$5,0))</f>
        <v>2000</v>
      </c>
      <c r="FY18" s="379">
        <f>INDEX('Summary sales'!$A$6:$CA$50,MATCH(B18,'Summary sales'!$A$6:$A$50,0),MATCH($FX$3,'Summary sales'!$A$7:$CA$7,0))</f>
        <v>135.41000000014901</v>
      </c>
      <c r="FZ18" s="379">
        <f t="shared" si="377"/>
        <v>-1864.589999999851</v>
      </c>
      <c r="GA18" s="801">
        <f t="shared" si="316"/>
        <v>6.7705000000074511E-2</v>
      </c>
      <c r="GB18" s="379">
        <f>INDEX('SO September 2026 Rev.6'!$B$6:$BK$52,MATCH(B18,'SO September 2026 Rev.6'!$B$6:$B$52,0),MATCH($GB$3,'SO September 2026 Rev.6'!$B$5:$XK$5,0))</f>
        <v>369.61070967741654</v>
      </c>
      <c r="GC18" s="379">
        <f>INDEX('Summary sales'!$A$6:$CA$50,MATCH(B18,'Summary sales'!$A$6:$A$50,0),MATCH($GB$3,'Summary sales'!$A$7:$CA$7,0))</f>
        <v>618.44999999995343</v>
      </c>
      <c r="GD18" s="379">
        <f t="shared" si="378"/>
        <v>248.8392903225369</v>
      </c>
      <c r="GE18" s="801">
        <f t="shared" si="318"/>
        <v>1.673246969871937</v>
      </c>
      <c r="GF18" s="379">
        <f>INDEX('SO September 2026 Rev.6'!$B$6:$BK$52,MATCH($B18,'SO September 2026 Rev.6'!$B$6:$B$52,0),MATCH(GF$3,'SO September 2026 Rev.6'!$B$5:$XK$5,0))</f>
        <v>9000</v>
      </c>
      <c r="GG18" s="379">
        <f>INDEX('Summary sales'!$A$6:$CA$50,MATCH(B18,'Summary sales'!$A$6:$A$50,0),MATCH($GF$3,'Summary sales'!$A$7:$CA$7,0))</f>
        <v>0</v>
      </c>
      <c r="GH18" s="379">
        <f t="shared" si="379"/>
        <v>-9000</v>
      </c>
      <c r="GI18" s="801">
        <f t="shared" si="320"/>
        <v>0</v>
      </c>
      <c r="GJ18" s="379">
        <f>INDEX('SO September 2026 Rev.6'!$B$6:$BK$52,MATCH(B18,'SO September 2026 Rev.6'!$B$6:$B$52,0),MATCH($GJ$3,'SO September 2026 Rev.6'!$B$5:$XK$5,0))</f>
        <v>0</v>
      </c>
      <c r="GK18" s="379">
        <f>INDEX('Summary sales'!$A$6:$CA$50,MATCH($B18,'Summary sales'!$A$6:$A$50,0),MATCH($GJ$3,'Summary sales'!$A$7:$CA$7,0))</f>
        <v>0</v>
      </c>
      <c r="GL18" s="379">
        <f t="shared" si="380"/>
        <v>0</v>
      </c>
      <c r="GM18" s="801" t="e">
        <f t="shared" si="322"/>
        <v>#DIV/0!</v>
      </c>
      <c r="GN18" s="379">
        <f>INDEX('SO September 2026 Rev.6'!$B$6:$BK$52,MATCH(B18,'SO September 2026 Rev.6'!$B$6:$B$52,0),MATCH($GN$3,'SO September 2026 Rev.6'!$B$5:$XK$5,0))</f>
        <v>2499.7025806451697</v>
      </c>
      <c r="GO18" s="379">
        <f>INDEX('Summary sales'!$A$6:$CA$50,MATCH(B18,'Summary sales'!$A$6:$A$50,0),MATCH($GN$3,'Summary sales'!$A$7:$CA$7,0))</f>
        <v>2778.789999999979</v>
      </c>
      <c r="GP18" s="379">
        <f t="shared" si="381"/>
        <v>279.0874193548093</v>
      </c>
      <c r="GQ18" s="801">
        <f t="shared" si="324"/>
        <v>1.1116482502821505</v>
      </c>
      <c r="GR18" s="379">
        <f>INDEX('SO September 2026 Rev.6'!$B$6:$BK$52,MATCH(B18,'SO September 2026 Rev.6'!$B$6:$B$52,0),MATCH($GR$3,'SO September 2026 Rev.6'!$B$5:$XK$5,0))</f>
        <v>3587.0967741935483</v>
      </c>
      <c r="GS18" s="379">
        <f>INDEX('Summary sales'!$A$6:$CA$50,MATCH(B18,'Summary sales'!$A$6:$A$50,0),MATCH($GR$3,'Summary sales'!$A$7:$CA$7,0))</f>
        <v>1359.4499999999825</v>
      </c>
      <c r="GT18" s="379">
        <f t="shared" si="382"/>
        <v>-2227.6467741935658</v>
      </c>
      <c r="GU18" s="801">
        <f t="shared" si="326"/>
        <v>0.37898336330934768</v>
      </c>
      <c r="GV18" s="379">
        <f>INDEX('SO September 2026 Rev.6'!$B$6:$BK$52,MATCH(B18,'SO September 2026 Rev.6'!$B$6:$B$52,0),MATCH($GV$3,'SO September 2026 Rev.6'!$B$5:$XK$5,0))</f>
        <v>2499.7025806451697</v>
      </c>
      <c r="GW18" s="379">
        <f>INDEX('Summary sales'!$A$6:$CA$50,MATCH(B18,'Summary sales'!$A$6:$A$50,0),MATCH($GV$3,'Summary sales'!$A$7:$CA$7,0))</f>
        <v>0</v>
      </c>
      <c r="GX18" s="379">
        <f t="shared" si="383"/>
        <v>-2499.7025806451697</v>
      </c>
      <c r="GY18" s="801">
        <f t="shared" si="328"/>
        <v>0</v>
      </c>
      <c r="GZ18" s="379">
        <f>INDEX('SO September 2026 Rev.6'!$B$6:$BK$52,MATCH(B18,'SO September 2026 Rev.6'!$B$6:$B$52,0),MATCH($GZ$3,'SO September 2026 Rev.6'!$B$5:$XK$5,0))</f>
        <v>31500</v>
      </c>
      <c r="HA18" s="379">
        <f>INDEX('Summary sales'!$A$6:$CA$50,MATCH(B18,'Summary sales'!$A$6:$A$50,0),MATCH($GZ$3,'Summary sales'!$A$7:$CA$7,0))</f>
        <v>33508.541999999899</v>
      </c>
      <c r="HB18" s="379">
        <f t="shared" si="384"/>
        <v>2008.5419999998994</v>
      </c>
      <c r="HC18" s="802">
        <f t="shared" si="330"/>
        <v>1.0637632380952349</v>
      </c>
    </row>
    <row r="19" spans="1:211" s="393" customFormat="1" ht="15" customHeight="1">
      <c r="A19" s="907"/>
      <c r="B19" s="454">
        <f t="shared" si="331"/>
        <v>46278</v>
      </c>
      <c r="C19" s="454" t="str">
        <f t="shared" si="333"/>
        <v>Sun</v>
      </c>
      <c r="D19" s="379">
        <f t="shared" si="225"/>
        <v>184381.52558064513</v>
      </c>
      <c r="E19" s="379">
        <f t="shared" ca="1" si="226"/>
        <v>149635.98800000132</v>
      </c>
      <c r="F19" s="379">
        <f t="shared" ca="1" si="334"/>
        <v>-34745.53758064381</v>
      </c>
      <c r="G19" s="801">
        <f t="shared" ca="1" si="335"/>
        <v>0.81155629626544801</v>
      </c>
      <c r="H19" s="379">
        <f>INDEX('SO September 2026 Rev.6'!$B$6:$BK$52,MATCH($B19,'SO September 2026 Rev.6'!$B$6:$B$52,0),MATCH($H$3,'SO September 2026 Rev.6'!$B$5:$XK$5,0))</f>
        <v>700</v>
      </c>
      <c r="I19" s="379">
        <f>INDEX('Summary sales'!$A$6:$CA$50,MATCH($B19,'Summary sales'!$A$6:$A$50,0),MATCH($H$3,'Summary sales'!$A$7:$CA$7,0))</f>
        <v>505.89999999990687</v>
      </c>
      <c r="J19" s="379">
        <f t="shared" si="336"/>
        <v>-194.10000000009313</v>
      </c>
      <c r="K19" s="801">
        <f t="shared" si="230"/>
        <v>0.72271428571415264</v>
      </c>
      <c r="L19" s="379">
        <f>INDEX('SO September 2026 Rev.6'!$B$6:$BK$52,MATCH($B19,'SO September 2026 Rev.6'!$B$6:$B$52,0),MATCH($L$3,'SO September 2026 Rev.6'!$B$5:$XK$5,0))</f>
        <v>1000</v>
      </c>
      <c r="M19" s="379">
        <f>INDEX('Summary sales'!$A$6:$CA$50,MATCH($B19,'Summary sales'!$A$6:$A$50,0),MATCH($L$3,'Summary sales'!$A$7:$CA$7,0))</f>
        <v>517.66000000014901</v>
      </c>
      <c r="N19" s="379">
        <f t="shared" si="337"/>
        <v>-482.33999999985099</v>
      </c>
      <c r="O19" s="801">
        <f t="shared" si="232"/>
        <v>0.517660000000149</v>
      </c>
      <c r="P19" s="379">
        <f>INDEX('SO September 2026 Rev.6'!$B$6:$BK$52,MATCH($B19,'SO September 2026 Rev.6'!$B$6:$B$52,0),MATCH($P$3,'SO September 2026 Rev.6'!$B$5:$XK$5,0))</f>
        <v>999.51612903226578</v>
      </c>
      <c r="Q19" s="379">
        <f>INDEX('Summary sales'!$A$6:$CA$50,MATCH($B19,'Summary sales'!$A$6:$A$50,0),MATCH($P$3,'Summary sales'!$A$7:$CA$7,0))</f>
        <v>0</v>
      </c>
      <c r="R19" s="379">
        <f t="shared" si="338"/>
        <v>-999.51612903226578</v>
      </c>
      <c r="S19" s="801">
        <f t="shared" si="234"/>
        <v>0</v>
      </c>
      <c r="T19" s="379">
        <f>INDEX('SO September 2026 Rev.6'!$B$6:$BK$52,MATCH(B19,'SO September 2026 Rev.6'!$B$6:$B$52,0),MATCH($T$3,'SO September 2026 Rev.6'!$B$5:$XK$5,0))</f>
        <v>500</v>
      </c>
      <c r="U19" s="379">
        <f>INDEX('Summary sales'!$A$6:$CA$50,MATCH($B19,'Summary sales'!$A$6:$A$50,0),MATCH($T$3,'Summary sales'!$A$7:$CA$7,0))</f>
        <v>407.5899999999674</v>
      </c>
      <c r="V19" s="379">
        <f t="shared" si="339"/>
        <v>-92.410000000032596</v>
      </c>
      <c r="W19" s="801">
        <f t="shared" si="236"/>
        <v>0.81517999999993485</v>
      </c>
      <c r="X19" s="379">
        <f>INDEX('SO September 2026 Rev.6'!$B$6:$BK$52,MATCH(B19,'SO September 2026 Rev.6'!$B$6:$B$52,0),MATCH($X$3,'SO September 2026 Rev.6'!$B$5:$XK$5,0))</f>
        <v>0</v>
      </c>
      <c r="Y19" s="379">
        <f>INDEX('Summary sales'!$A$6:$CA$50,MATCH($B19,'Summary sales'!$A$6:$A$50,0),MATCH($X$3,'Summary sales'!$A$7:$CA$7,0))</f>
        <v>168.22000000000116</v>
      </c>
      <c r="Z19" s="379">
        <f t="shared" si="340"/>
        <v>168.22000000000116</v>
      </c>
      <c r="AA19" s="801" t="e">
        <f t="shared" si="238"/>
        <v>#DIV/0!</v>
      </c>
      <c r="AB19" s="379">
        <f>INDEX('SO September 2026 Rev.6'!$B$6:$BK$52,MATCH(B19,'SO September 2026 Rev.6'!$B$6:$B$52,0),MATCH($AB$3,'SO September 2026 Rev.6'!$B$5:$XK$5,0))</f>
        <v>603.76322580644887</v>
      </c>
      <c r="AC19" s="379">
        <f>INDEX('Summary sales'!$A$6:$CA$50,MATCH($B19,'Summary sales'!$A$6:$A$50,0),MATCH($AB$3,'Summary sales'!$A$7:$CA$7,0))</f>
        <v>806.17999999993481</v>
      </c>
      <c r="AD19" s="379">
        <f t="shared" si="341"/>
        <v>202.41677419348594</v>
      </c>
      <c r="AE19" s="801">
        <f t="shared" si="240"/>
        <v>1.3352585343751553</v>
      </c>
      <c r="AF19" s="379">
        <f>INDEX('SO September 2026 Rev.6'!$B$6:$BK$52,MATCH(B19,'SO September 2026 Rev.6'!$B$6:$B$52,0),MATCH($AF$3,'SO September 2026 Rev.6'!$B$5:$XK$5,0))</f>
        <v>673.27548387096704</v>
      </c>
      <c r="AG19" s="379">
        <f>INDEX('Summary sales'!$A$6:$CA$50,MATCH($B19,'Summary sales'!$A$6:$A$50,0),MATCH($AF$3,'Summary sales'!$A$7:$CA$7,0))</f>
        <v>355.8399999999674</v>
      </c>
      <c r="AH19" s="379">
        <f t="shared" si="342"/>
        <v>-317.43548387099963</v>
      </c>
      <c r="AI19" s="801">
        <f t="shared" si="242"/>
        <v>0.52852065539960158</v>
      </c>
      <c r="AJ19" s="379">
        <f>INDEX('SO September 2026 Rev.6'!$B$6:$BK$52,MATCH(B19,'SO September 2026 Rev.6'!$B$6:$B$52,0),MATCH($AJ$3,'SO September 2026 Rev.6'!$B$5:$XK$5,0))</f>
        <v>0</v>
      </c>
      <c r="AK19" s="379">
        <f>INDEX('Summary sales'!$A$6:$CA$50,MATCH($B19,'Summary sales'!$A$6:$A$50,0),MATCH($AJ$3,'Summary sales'!$A$7:$CA$7,0))</f>
        <v>0</v>
      </c>
      <c r="AL19" s="379">
        <f t="shared" si="343"/>
        <v>0</v>
      </c>
      <c r="AM19" s="801" t="e">
        <f t="shared" si="244"/>
        <v>#DIV/0!</v>
      </c>
      <c r="AN19" s="379">
        <f>INDEX('SO September 2026 Rev.6'!$B$6:$BK$52,MATCH(B19,'SO September 2026 Rev.6'!$B$6:$B$52,0),MATCH($AN$3,'SO September 2026 Rev.6'!$B$5:$XK$5,0))</f>
        <v>2000</v>
      </c>
      <c r="AO19" s="379">
        <f ca="1">INDEX('Summary sales'!$A$6:$CA$50,MATCH($B19,'Summary sales'!$A$6:$A$50,0),MATCH($AN$3,'Summary sales'!$A$7:$CA$7,0))</f>
        <v>2955.3299999991432</v>
      </c>
      <c r="AP19" s="379">
        <f t="shared" ca="1" si="344"/>
        <v>955.32999999914318</v>
      </c>
      <c r="AQ19" s="801">
        <f t="shared" ca="1" si="246"/>
        <v>1.4776649999995717</v>
      </c>
      <c r="AR19" s="379">
        <f>INDEX('SO September 2026 Rev.6'!$B$6:$BK$52,MATCH(B19,'SO September 2026 Rev.6'!$B$6:$B$52,0),MATCH($AR$3,'SO September 2026 Rev.6'!$B$5:$XK$5,0))</f>
        <v>300</v>
      </c>
      <c r="AS19" s="379">
        <f>INDEX('Summary sales'!$A$6:$CA$50,MATCH($B19,'Summary sales'!$A$6:$A$50,0),MATCH($AR$3,'Summary sales'!$A$7:$CA$7,0))</f>
        <v>47.209999999962747</v>
      </c>
      <c r="AT19" s="379">
        <f t="shared" si="345"/>
        <v>-252.79000000003725</v>
      </c>
      <c r="AU19" s="801">
        <f t="shared" si="248"/>
        <v>0.1573666666665425</v>
      </c>
      <c r="AV19" s="379">
        <f>INDEX('SO September 2026 Rev.6'!$B$6:$BK$52,MATCH(B19,'SO September 2026 Rev.6'!$B$6:$B$52,0),MATCH($AV$3,'SO September 2026 Rev.6'!$B$5:$XK$5,0))</f>
        <v>1300</v>
      </c>
      <c r="AW19" s="379">
        <f>INDEX('Summary sales'!$A$6:$CA$50,MATCH($B19,'Summary sales'!$A$6:$A$50,0),MATCH($AV$3,'Summary sales'!$A$7:$CA$7,0))</f>
        <v>0</v>
      </c>
      <c r="AX19" s="379">
        <f t="shared" si="346"/>
        <v>-1300</v>
      </c>
      <c r="AY19" s="801">
        <f t="shared" si="250"/>
        <v>0</v>
      </c>
      <c r="AZ19" s="379">
        <f>INDEX('SO September 2026 Rev.6'!$B$6:$BK$52,MATCH(B19,'SO September 2026 Rev.6'!$B$6:$B$52,0),MATCH($AZ$3,'SO September 2026 Rev.6'!$B$5:$XK$5,0))</f>
        <v>15600</v>
      </c>
      <c r="BA19" s="379">
        <f>INDEX('Summary sales'!$A$6:$CA$50,MATCH($B19,'Summary sales'!$A$6:$A$50,0),MATCH($AZ$3,'Summary sales'!$A$7:$CA$7,0))</f>
        <v>14791.240000000224</v>
      </c>
      <c r="BB19" s="379">
        <f t="shared" si="347"/>
        <v>-808.75999999977648</v>
      </c>
      <c r="BC19" s="801">
        <f t="shared" si="252"/>
        <v>0.94815641025642461</v>
      </c>
      <c r="BD19" s="379">
        <f>INDEX('SO September 2026 Rev.6'!$B$6:$BK$52,MATCH(B19,'SO September 2026 Rev.6'!$B$6:$B$52,0),MATCH($BD$3,'SO September 2026 Rev.6'!$B$5:$XK$5,0))</f>
        <v>5000</v>
      </c>
      <c r="BE19" s="379">
        <f>INDEX('Summary sales'!$A$6:$CA$50,MATCH($B19,'Summary sales'!$A$6:$A$50,0),MATCH($BD$3,'Summary sales'!$A$7:$CA$7,0))</f>
        <v>4953.5400000000373</v>
      </c>
      <c r="BF19" s="379">
        <f t="shared" si="348"/>
        <v>-46.459999999962747</v>
      </c>
      <c r="BG19" s="801">
        <f t="shared" si="254"/>
        <v>0.99070800000000747</v>
      </c>
      <c r="BH19" s="379">
        <f>INDEX('SO September 2026 Rev.6'!$B$6:$BK$52,MATCH(B19,'SO September 2026 Rev.6'!$B$6:$B$52,0),MATCH($BH$3,'SO September 2026 Rev.6'!$B$5:$XK$5,0))</f>
        <v>0</v>
      </c>
      <c r="BI19" s="379">
        <f>INDEX('Summary sales'!$A$6:$CA$50,MATCH($B19,'Summary sales'!$A$6:$A$50,0),MATCH($BH$3,'Summary sales'!$A$7:$CA$7,0))</f>
        <v>0</v>
      </c>
      <c r="BJ19" s="379">
        <f t="shared" si="349"/>
        <v>0</v>
      </c>
      <c r="BK19" s="801" t="e">
        <f t="shared" si="256"/>
        <v>#DIV/0!</v>
      </c>
      <c r="BL19" s="379">
        <f>INDEX('SO September 2026 Rev.6'!$B$6:$BK$52,MATCH(B19,'SO September 2026 Rev.6'!$B$6:$B$52,0),MATCH($BL$3,'SO September 2026 Rev.6'!$B$5:$XK$5,0))</f>
        <v>2500</v>
      </c>
      <c r="BM19" s="379">
        <f ca="1">INDEX('Summary sales'!$A$6:$CA$50,MATCH($B19,'Summary sales'!$A$6:$A$50,0),MATCH($BL$3,'Summary sales'!$A$7:$CA$7,0))</f>
        <v>0</v>
      </c>
      <c r="BN19" s="379">
        <f t="shared" ca="1" si="350"/>
        <v>-2500</v>
      </c>
      <c r="BO19" s="801">
        <f t="shared" ca="1" si="258"/>
        <v>0</v>
      </c>
      <c r="BP19" s="379">
        <f>INDEX('SO September 2026 Rev.6'!$B$6:$BK$52,MATCH(B19,'SO September 2026 Rev.6'!$B$6:$B$52,0),MATCH($BP$3,'SO September 2026 Rev.6'!$B$5:$XK$5,0))</f>
        <v>0</v>
      </c>
      <c r="BQ19" s="379">
        <f>INDEX('Summary sales'!$A$6:$CA$50,MATCH($B19,'Summary sales'!$A$6:$A$50,0),MATCH($BP$3,'Summary sales'!$A$7:$CA$7,0))</f>
        <v>270.52000000048429</v>
      </c>
      <c r="BR19" s="379">
        <f t="shared" si="351"/>
        <v>270.52000000048429</v>
      </c>
      <c r="BS19" s="801" t="e">
        <f t="shared" si="260"/>
        <v>#DIV/0!</v>
      </c>
      <c r="BT19" s="379">
        <f>INDEX('SO September 2026 Rev.6'!$B$6:$BK$52,MATCH(B19,'SO September 2026 Rev.6'!$B$6:$B$52,0),MATCH($BT$3,'SO September 2026 Rev.6'!$B$5:$XK$5,0))</f>
        <v>89.451612903225808</v>
      </c>
      <c r="BU19" s="379">
        <f>INDEX('Summary sales'!$A$6:$CA$50,MATCH($B19,'Summary sales'!$A$6:$A$50,0),MATCH($BT$3,'Summary sales'!$A$7:$CA$7,0))</f>
        <v>75</v>
      </c>
      <c r="BV19" s="379">
        <f t="shared" si="352"/>
        <v>-14.451612903225808</v>
      </c>
      <c r="BW19" s="801">
        <f t="shared" si="262"/>
        <v>0.83844212044716915</v>
      </c>
      <c r="BX19" s="379">
        <v>1000</v>
      </c>
      <c r="BY19" s="379">
        <f>INDEX('Summary sales'!$A$6:$CA$50,MATCH($B19,'Summary sales'!$A$6:$A$50,0),MATCH($BX$3,'Summary sales'!$A$7:$CA$7,0))</f>
        <v>261.60000000009313</v>
      </c>
      <c r="BZ19" s="379">
        <f t="shared" si="353"/>
        <v>-738.39999999990687</v>
      </c>
      <c r="CA19" s="801">
        <f t="shared" si="264"/>
        <v>0.26160000000009315</v>
      </c>
      <c r="CB19" s="379">
        <f>INDEX('SO September 2026 Rev.6'!$B$6:$BK$52,MATCH(B19,'SO September 2026 Rev.6'!$B$6:$B$52,0),MATCH($CB$3,'SO September 2026 Rev.6'!$B$5:$XK$5,0))</f>
        <v>1300</v>
      </c>
      <c r="CC19" s="379">
        <f>INDEX('Summary sales'!$A$6:$CA$50,MATCH($B19,'Summary sales'!$A$6:$A$50,0),MATCH($CB$3,'Summary sales'!$A$7:$CA$7,0))</f>
        <v>903.38000000000466</v>
      </c>
      <c r="CD19" s="379">
        <f t="shared" si="354"/>
        <v>-396.61999999999534</v>
      </c>
      <c r="CE19" s="801">
        <f t="shared" si="266"/>
        <v>0.69490769230769589</v>
      </c>
      <c r="CF19" s="379">
        <f>INDEX('SO September 2026 Rev.6'!$B$6:$BK$52,MATCH(B19,'SO September 2026 Rev.6'!$B$6:$B$52,0),MATCH($CF$3,'SO September 2026 Rev.6'!$B$5:$XK$5,0))</f>
        <v>0</v>
      </c>
      <c r="CG19" s="379">
        <f>INDEX('Summary sales'!$A$6:$CA$50,MATCH($B19,'Summary sales'!$A$6:$A$50,0),MATCH($CF$3,'Summary sales'!$A$7:$CA$7,0))</f>
        <v>0</v>
      </c>
      <c r="CH19" s="379">
        <f t="shared" si="355"/>
        <v>0</v>
      </c>
      <c r="CI19" s="801" t="e">
        <f t="shared" si="268"/>
        <v>#DIV/0!</v>
      </c>
      <c r="CJ19" s="379">
        <f>INDEX('SO September 2026 Rev.6'!$B$6:$BK$52,MATCH($B19,'SO September 2026 Rev.6'!$B$6:$B$52,0),MATCH($CJ$3,'SO September 2026 Rev.6'!$B$5:$XK$5,0))</f>
        <v>6000</v>
      </c>
      <c r="CK19" s="379">
        <f>INDEX('Summary sales'!$A$6:$CA$50,MATCH($B19,'Summary sales'!$A$6:$A$50,0),MATCH($CJ$3,'Summary sales'!$A$7:$CA$7,0))</f>
        <v>2483.190000000177</v>
      </c>
      <c r="CL19" s="379">
        <f t="shared" si="356"/>
        <v>-3516.809999999823</v>
      </c>
      <c r="CM19" s="801">
        <f t="shared" si="270"/>
        <v>0.41386500000002951</v>
      </c>
      <c r="CN19" s="379">
        <f>INDEX('SO September 2026 Rev.6'!$B$6:$BK$52,MATCH($B19,'SO September 2026 Rev.6'!$B$6:$B$52,0),MATCH(CN$3,'SO September 2026 Rev.6'!$B$5:$XK$5,0))</f>
        <v>12000</v>
      </c>
      <c r="CO19" s="379">
        <f>INDEX('Summary sales'!$A$6:$CA$50,MATCH($B19,'Summary sales'!$A$6:$A$50,0),MATCH($CN$3,'Summary sales'!$A$7:$CA$7,0))</f>
        <v>5430.7999999998137</v>
      </c>
      <c r="CP19" s="379">
        <f t="shared" si="357"/>
        <v>-6569.2000000001863</v>
      </c>
      <c r="CQ19" s="801">
        <f t="shared" si="272"/>
        <v>0.45256666666665113</v>
      </c>
      <c r="CR19" s="379">
        <f>INDEX('SO September 2026 Rev.6'!$B$6:$BK$52,MATCH($B19,'SO September 2026 Rev.6'!$B$6:$B$52,0),MATCH(CR$3,'SO September 2026 Rev.6'!$B$5:$XK$5,0))</f>
        <v>0</v>
      </c>
      <c r="CS19" s="379">
        <f>INDEX('Summary sales'!$A$6:$CA$50,MATCH($B19,'Summary sales'!$A$6:$A$50,0),MATCH($CR$3,'Summary sales'!$A$7:$CA$7,0))</f>
        <v>77.680000000000291</v>
      </c>
      <c r="CT19" s="377">
        <f t="shared" si="273"/>
        <v>77.680000000000291</v>
      </c>
      <c r="CU19" s="801" t="e">
        <f t="shared" si="274"/>
        <v>#DIV/0!</v>
      </c>
      <c r="CV19" s="379">
        <f>INDEX('SO September 2026 Rev.6'!$B$6:$BK$52,MATCH(B19,'SO September 2026 Rev.6'!$B$6:$B$52,0),MATCH($CV$3,'SO September 2026 Rev.6'!$B$5:$XK$5,0))</f>
        <v>6659.5545483870847</v>
      </c>
      <c r="CW19" s="379">
        <f>INDEX('Summary sales'!$A$6:$CA$50,MATCH($B19,'Summary sales'!$A$6:$A$50,0),MATCH($CV$3,'Summary sales'!$A$7:$CA$7,0))</f>
        <v>8855.0029999986291</v>
      </c>
      <c r="CX19" s="379">
        <f t="shared" si="358"/>
        <v>2195.4484516115444</v>
      </c>
      <c r="CY19" s="801">
        <f t="shared" si="276"/>
        <v>1.3296689644419644</v>
      </c>
      <c r="CZ19" s="379">
        <f>INDEX('SO September 2026 Rev.6'!$B$6:$BK$52,MATCH(B19,'SO September 2026 Rev.6'!$B$6:$B$52,0),MATCH($CZ$3,'SO September 2026 Rev.6'!$B$5:$XK$5,0))</f>
        <v>500</v>
      </c>
      <c r="DA19" s="379">
        <f>INDEX('Summary sales'!$A$6:$CA$50,MATCH($B19,'Summary sales'!$A$6:$A$50,0),MATCH($CZ$3,'Summary sales'!$A$7:$CA$7,0))</f>
        <v>1697.570000000298</v>
      </c>
      <c r="DB19" s="379">
        <f t="shared" si="359"/>
        <v>1197.570000000298</v>
      </c>
      <c r="DC19" s="801">
        <f t="shared" si="278"/>
        <v>3.395140000000596</v>
      </c>
      <c r="DD19" s="379">
        <f>INDEX('SO September 2026 Rev.6'!$B$6:$BK$52,MATCH($B19,'SO September 2026 Rev.6'!$B$6:$B$52,0),MATCH(DD$3,'SO September 2026 Rev.6'!$B$5:$XK$5,0))</f>
        <v>0</v>
      </c>
      <c r="DE19" s="379">
        <f>INDEX('Summary sales'!$A$6:$CA$50,MATCH($B19,'Summary sales'!$A$6:$A$50,0),MATCH($DD$3,'Summary sales'!$A$7:$CA$7,0))</f>
        <v>0</v>
      </c>
      <c r="DF19" s="379">
        <f t="shared" si="360"/>
        <v>0</v>
      </c>
      <c r="DG19" s="801" t="e">
        <f t="shared" si="280"/>
        <v>#DIV/0!</v>
      </c>
      <c r="DH19" s="379">
        <f>INDEX('SO September 2026 Rev.6'!$B$6:$BK$52,MATCH($B19,'SO September 2026 Rev.6'!$B$6:$B$52,0),MATCH(DH$3,'SO September 2026 Rev.6'!$B$5:$XK$5,0))</f>
        <v>2999.8519354838745</v>
      </c>
      <c r="DI19" s="379">
        <f>INDEX('Summary sales'!$A$6:$CA$50,MATCH($B19,'Summary sales'!$A$6:$A$50,0),MATCH($DH$3,'Summary sales'!$A$7:$CA$7,0))</f>
        <v>2820.640000000596</v>
      </c>
      <c r="DJ19" s="379">
        <f t="shared" si="361"/>
        <v>-179.21193548327847</v>
      </c>
      <c r="DK19" s="801">
        <f t="shared" si="282"/>
        <v>0.94025973970132903</v>
      </c>
      <c r="DL19" s="379">
        <f>INDEX('SO September 2026 Rev.6'!$B$6:$BK$52,MATCH(B19,'SO September 2026 Rev.6'!$B$6:$B$52,0),MATCH($DL$3,'SO September 2026 Rev.6'!$B$5:$XK$5,0))</f>
        <v>0</v>
      </c>
      <c r="DM19" s="379">
        <f>INDEX('Summary sales'!$A$6:$CA$50,MATCH($B19,'Summary sales'!$A$6:$A$50,0),MATCH($DL$3,'Summary sales'!$A$7:$CA$7,0))</f>
        <v>0</v>
      </c>
      <c r="DN19" s="379">
        <f t="shared" si="362"/>
        <v>0</v>
      </c>
      <c r="DO19" s="801" t="e">
        <f t="shared" si="284"/>
        <v>#DIV/0!</v>
      </c>
      <c r="DP19" s="379">
        <f>INDEX('SO September 2026 Rev.6'!$B$6:$BK$52,MATCH(B19,'SO September 2026 Rev.6'!$B$6:$B$52,0),MATCH($DP$3,'SO September 2026 Rev.6'!$B$5:$XK$5,0))</f>
        <v>2000</v>
      </c>
      <c r="DQ19" s="379">
        <f>INDEX('Summary sales'!$A$6:$CA$50,MATCH($B19,'Summary sales'!$A$6:$A$50,0),MATCH($DP$3,'Summary sales'!$A$7:$CA$7,0))</f>
        <v>1716.3500000000931</v>
      </c>
      <c r="DR19" s="379">
        <f t="shared" si="363"/>
        <v>-283.64999999990687</v>
      </c>
      <c r="DS19" s="801">
        <f t="shared" si="286"/>
        <v>0.85817500000004654</v>
      </c>
      <c r="DT19" s="379">
        <f>INDEX('SO September 2026 Rev.6'!$B$6:$BK$52,MATCH(B19,'SO September 2026 Rev.6'!$B$6:$B$52,0),MATCH($DT$3,'SO September 2026 Rev.6'!$B$5:$XK$5,0))</f>
        <v>0</v>
      </c>
      <c r="DU19" s="379">
        <f>INDEX('Summary sales'!$A$6:$CA$50,MATCH($B19,'Summary sales'!$A$6:$A$50,0),MATCH($DT$3,'Summary sales'!$A$7:$CA$7,0))</f>
        <v>0</v>
      </c>
      <c r="DV19" s="379">
        <f t="shared" si="364"/>
        <v>0</v>
      </c>
      <c r="DW19" s="801" t="e">
        <f t="shared" si="288"/>
        <v>#DIV/0!</v>
      </c>
      <c r="DX19" s="379">
        <f>INDEX('SO September 2026 Rev.6'!$B$6:$BK$52,MATCH(B19,'SO September 2026 Rev.6'!$B$6:$B$52,0),MATCH($DX$3,'SO September 2026 Rev.6'!$B$5:$XK$5,0))</f>
        <v>10000</v>
      </c>
      <c r="DY19" s="379">
        <f>INDEX('Summary sales'!$A$6:$CA$50,MATCH($B19,'Summary sales'!$A$6:$A$50,0),MATCH($DX$3,'Summary sales'!$A$7:$CA$7,0))</f>
        <v>10597.419999999925</v>
      </c>
      <c r="DZ19" s="379">
        <f t="shared" si="365"/>
        <v>597.41999999992549</v>
      </c>
      <c r="EA19" s="801">
        <f t="shared" si="290"/>
        <v>1.0597419999999926</v>
      </c>
      <c r="EB19" s="379">
        <f>INDEX('SO September 2026 Rev.6'!$B$6:$BK$52,MATCH(B19,'SO September 2026 Rev.6'!$B$6:$B$52,0),MATCH($EB$3,'SO September 2026 Rev.6'!$B$5:$XK$5,0))</f>
        <v>2000</v>
      </c>
      <c r="EC19" s="379">
        <f>INDEX('Summary sales'!$A$6:$CA$50,MATCH($B19,'Summary sales'!$A$6:$A$50,0),MATCH($EB$3,'Summary sales'!$A$7:$CA$7,0))</f>
        <v>2539.8100000000559</v>
      </c>
      <c r="ED19" s="379">
        <f t="shared" si="366"/>
        <v>539.81000000005588</v>
      </c>
      <c r="EE19" s="801">
        <f t="shared" si="292"/>
        <v>1.269905000000028</v>
      </c>
      <c r="EF19" s="379">
        <f>INDEX('SO September 2026 Rev.6'!$B$6:$BK$52,MATCH($B19,'SO September 2026 Rev.6'!$B$6:$B$52,0),MATCH(EF$3,'SO September 2026 Rev.6'!$B$5:$XK$5,0))</f>
        <v>5500</v>
      </c>
      <c r="EG19" s="379">
        <f>INDEX('Summary sales'!$A$6:$CA$50,MATCH($B19,'Summary sales'!$A$6:$A$50,0),MATCH($EF$3,'Summary sales'!$A$7:$CA$7,0))</f>
        <v>6986.6700000008568</v>
      </c>
      <c r="EH19" s="379">
        <f t="shared" si="367"/>
        <v>1486.6700000008568</v>
      </c>
      <c r="EI19" s="801">
        <f t="shared" si="294"/>
        <v>1.2703036363637921</v>
      </c>
      <c r="EJ19" s="379">
        <f>INDEX('SO September 2026 Rev.6'!$B$6:$BK$52,MATCH(B19,'SO September 2026 Rev.6'!$B$6:$B$52,0),MATCH($EJ$3,'SO September 2026 Rev.6'!$B$5:$XK$5,0))</f>
        <v>0</v>
      </c>
      <c r="EK19" s="379">
        <f>INDEX('Summary sales'!$A$6:$CA$50,MATCH(B19,'Summary sales'!$A$6:$A$50,0),MATCH($EJ$3,'Summary sales'!$A$7:$CA$7,0))</f>
        <v>361.22999999998137</v>
      </c>
      <c r="EL19" s="379">
        <f t="shared" si="368"/>
        <v>361.22999999998137</v>
      </c>
      <c r="EM19" s="801" t="e">
        <f t="shared" si="296"/>
        <v>#DIV/0!</v>
      </c>
      <c r="EN19" s="379">
        <f>INDEX('SO September 2026 Rev.6'!$B$6:$BK$52,MATCH(B19,'SO September 2026 Rev.6'!$B$6:$B$52,0),MATCH($EN$3,'SO September 2026 Rev.6'!$B$5:$XK$5,0))</f>
        <v>5000</v>
      </c>
      <c r="EO19" s="379">
        <f>INDEX('Summary sales'!$A$6:$CA$50,MATCH($B19,'Summary sales'!$A$6:$A$50,0),MATCH($EN$3,'Summary sales'!$A$7:$CA$7,0))</f>
        <v>6073.5300000002608</v>
      </c>
      <c r="EP19" s="379">
        <f t="shared" si="369"/>
        <v>1073.5300000002608</v>
      </c>
      <c r="EQ19" s="801">
        <f t="shared" si="298"/>
        <v>1.2147060000000522</v>
      </c>
      <c r="ER19" s="379">
        <f>INDEX('SO September 2026 Rev.6'!$B$6:$BK$52,MATCH(B19,'SO September 2026 Rev.6'!$B$6:$B$52,0),MATCH($ER$3,'SO September 2026 Rev.6'!$B$5:$XK$5,0))</f>
        <v>27000</v>
      </c>
      <c r="ES19" s="379">
        <f>INDEX('Summary sales'!$A$6:$CA$50,MATCH($B19,'Summary sales'!$A$6:$A$50,0),MATCH($ER$3,'Summary sales'!$A$7:$CA$7,0))</f>
        <v>16517.480000000447</v>
      </c>
      <c r="ET19" s="379">
        <f t="shared" si="370"/>
        <v>-10482.519999999553</v>
      </c>
      <c r="EU19" s="801">
        <f t="shared" si="300"/>
        <v>0.61175851851853502</v>
      </c>
      <c r="EV19" s="379">
        <f>INDEX('SO September 2026 Rev.6'!$B$6:$BK$52,MATCH($B19,'SO September 2026 Rev.6'!$B$6:$B$52,0),MATCH($EV$3,'SO September 2026 Rev.6'!$B$5:$XK$5,0))</f>
        <v>8000</v>
      </c>
      <c r="EW19" s="379">
        <f>INDEX('Summary sales'!$A$6:$CA$50,MATCH(B19,'Summary sales'!$A$6:$A$50,0),MATCH($EV$3,'Summary sales'!$A$7:$CA$7,0))</f>
        <v>8721.589999999851</v>
      </c>
      <c r="EX19" s="379">
        <f t="shared" si="371"/>
        <v>721.58999999985099</v>
      </c>
      <c r="EY19" s="801">
        <f t="shared" si="302"/>
        <v>1.0901987499999815</v>
      </c>
      <c r="EZ19" s="379">
        <f>INDEX('SO September 2026 Rev.6'!$B$6:$BK$52,MATCH(B19,'SO September 2026 Rev.6'!$B$6:$B$52,0),MATCH($EZ$3,'SO September 2026 Rev.6'!$B$5:$XK$5,0))</f>
        <v>3500</v>
      </c>
      <c r="FA19" s="379">
        <f>INDEX('Summary sales'!$A$6:$CA$50,MATCH(B19,'Summary sales'!$A$6:$A$50,0),MATCH($EZ$3,'Summary sales'!$A$7:$CA$7,0))</f>
        <v>2311.1000000005588</v>
      </c>
      <c r="FB19" s="379">
        <f t="shared" si="372"/>
        <v>-1188.8999999994412</v>
      </c>
      <c r="FC19" s="801">
        <f t="shared" si="304"/>
        <v>0.66031428571444539</v>
      </c>
      <c r="FD19" s="379">
        <f>INDEX('SO September 2026 Rev.6'!$B$6:$BK$52,MATCH(B19,'SO September 2026 Rev.6'!$B$6:$B$52,0),MATCH($FD$3,'SO September 2026 Rev.6'!$B$5:$XK$5,0))</f>
        <v>1000</v>
      </c>
      <c r="FE19" s="379">
        <f>INDEX('Summary sales'!$A$6:$CA$50,MATCH(B19,'Summary sales'!$A$6:$A$50,0),MATCH($FD$3,'Summary sales'!$A$7:$CA$7,0))</f>
        <v>0</v>
      </c>
      <c r="FF19" s="379">
        <f t="shared" si="373"/>
        <v>-1000</v>
      </c>
      <c r="FG19" s="801">
        <f t="shared" si="306"/>
        <v>0.66031428571444539</v>
      </c>
      <c r="FH19" s="379">
        <f>INDEX('SO September 2026 Rev.6'!$B$6:$BK$52,MATCH(B19,'SO September 2026 Rev.6'!$B$6:$B$52,0),MATCH($FH$3,'SO September 2026 Rev.6'!$B$5:$XK$5,0))</f>
        <v>0</v>
      </c>
      <c r="FI19" s="377">
        <f>INDEX('Summary sales'!$A$6:$CA$50,MATCH(B19,'Summary sales'!$A$6:$A$50,0),MATCH($FH$3,'Summary sales'!$A$7:$CA$7,0))</f>
        <v>0</v>
      </c>
      <c r="FJ19" s="379">
        <f t="shared" si="307"/>
        <v>0</v>
      </c>
      <c r="FK19" s="801">
        <f t="shared" si="308"/>
        <v>0</v>
      </c>
      <c r="FL19" s="379">
        <f>INDEX('SO September 2026 Rev.6'!$B$6:$BK$52,MATCH(B19,'SO September 2026 Rev.6'!$B$6:$B$52,0),MATCH($FL$3,'SO September 2026 Rev.6'!$B$5:$XK$5,0))</f>
        <v>700</v>
      </c>
      <c r="FM19" s="379">
        <f>INDEX('Summary sales'!$A$6:$CA$50,MATCH(B19,'Summary sales'!$A$6:$A$50,0),MATCH($FL$3,'Summary sales'!$A$7:$CA$7,0))</f>
        <v>236.57999999995809</v>
      </c>
      <c r="FN19" s="379">
        <f t="shared" si="374"/>
        <v>-463.42000000004191</v>
      </c>
      <c r="FO19" s="801">
        <f t="shared" si="310"/>
        <v>0.33797142857136869</v>
      </c>
      <c r="FP19" s="379">
        <f>INDEX('SO September 2026 Rev.6'!$B$6:$BK$52,MATCH(B19,'SO September 2026 Rev.6'!$B$6:$B$52,0),MATCH($FP$3,'SO September 2026 Rev.6'!$B$5:$XK$5,0))</f>
        <v>6500</v>
      </c>
      <c r="FQ19" s="379">
        <f>INDEX('Summary sales'!$A$6:$CA$50,MATCH(B19,'Summary sales'!$A$6:$A$50,0),MATCH($FP$3,'Summary sales'!$A$7:$CA$7,0))</f>
        <v>5661.8300000000745</v>
      </c>
      <c r="FR19" s="379">
        <f t="shared" si="375"/>
        <v>-838.16999999992549</v>
      </c>
      <c r="FS19" s="801">
        <f t="shared" si="312"/>
        <v>0.87105076923078073</v>
      </c>
      <c r="FT19" s="379">
        <f>INDEX('SO September 2026 Rev.6'!$B$6:$BK$52,MATCH(B19,'SO September 2026 Rev.6'!$B$6:$B$52,0),MATCH($FT$3,'SO September 2026 Rev.6'!$B$5:$XK$5,0))</f>
        <v>0</v>
      </c>
      <c r="FU19" s="379">
        <f>INDEX('Summary sales'!$A$6:$CA$50,MATCH(B19,'Summary sales'!$A$6:$A$50,0),MATCH($FT$3,'Summary sales'!$A$7:$CA$7,0))</f>
        <v>0</v>
      </c>
      <c r="FV19" s="379">
        <f t="shared" si="376"/>
        <v>0</v>
      </c>
      <c r="FW19" s="801" t="e">
        <f t="shared" si="314"/>
        <v>#DIV/0!</v>
      </c>
      <c r="FX19" s="379">
        <f>INDEX('SO September 2026 Rev.6'!$B$6:$BK$52,MATCH(B19,'SO September 2026 Rev.6'!$B$6:$B$52,0),MATCH($FX$3,'SO September 2026 Rev.6'!$B$5:$XK$5,0))</f>
        <v>2000</v>
      </c>
      <c r="FY19" s="379">
        <f>INDEX('Summary sales'!$A$6:$CA$50,MATCH(B19,'Summary sales'!$A$6:$A$50,0),MATCH($FX$3,'Summary sales'!$A$7:$CA$7,0))</f>
        <v>77.199999999953434</v>
      </c>
      <c r="FZ19" s="379">
        <f t="shared" si="377"/>
        <v>-1922.8000000000466</v>
      </c>
      <c r="GA19" s="801">
        <f t="shared" si="316"/>
        <v>3.8599999999976715E-2</v>
      </c>
      <c r="GB19" s="379">
        <f>INDEX('SO September 2026 Rev.6'!$B$6:$BK$52,MATCH(B19,'SO September 2026 Rev.6'!$B$6:$B$52,0),MATCH($GB$3,'SO September 2026 Rev.6'!$B$5:$XK$5,0))</f>
        <v>369.61070967741654</v>
      </c>
      <c r="GC19" s="379">
        <f>INDEX('Summary sales'!$A$6:$CA$50,MATCH(B19,'Summary sales'!$A$6:$A$50,0),MATCH($GB$3,'Summary sales'!$A$7:$CA$7,0))</f>
        <v>0</v>
      </c>
      <c r="GD19" s="379">
        <f t="shared" si="378"/>
        <v>-369.61070967741654</v>
      </c>
      <c r="GE19" s="801">
        <f t="shared" si="318"/>
        <v>0</v>
      </c>
      <c r="GF19" s="379">
        <f>INDEX('SO September 2026 Rev.6'!$B$6:$BK$52,MATCH($B19,'SO September 2026 Rev.6'!$B$6:$B$52,0),MATCH(GF$3,'SO September 2026 Rev.6'!$B$5:$XK$5,0))</f>
        <v>9000</v>
      </c>
      <c r="GG19" s="379">
        <f>INDEX('Summary sales'!$A$6:$CA$50,MATCH(B19,'Summary sales'!$A$6:$A$50,0),MATCH($GF$3,'Summary sales'!$A$7:$CA$7,0))</f>
        <v>4019.4259999999999</v>
      </c>
      <c r="GH19" s="379">
        <f t="shared" si="379"/>
        <v>-4980.5740000000005</v>
      </c>
      <c r="GI19" s="801">
        <f t="shared" si="320"/>
        <v>0.44660288888888888</v>
      </c>
      <c r="GJ19" s="379">
        <f>INDEX('SO September 2026 Rev.6'!$B$6:$BK$52,MATCH(B19,'SO September 2026 Rev.6'!$B$6:$B$52,0),MATCH($GJ$3,'SO September 2026 Rev.6'!$B$5:$XK$5,0))</f>
        <v>0</v>
      </c>
      <c r="GK19" s="379">
        <f>INDEX('Summary sales'!$A$6:$CA$50,MATCH($B19,'Summary sales'!$A$6:$A$50,0),MATCH($GJ$3,'Summary sales'!$A$7:$CA$7,0))</f>
        <v>0</v>
      </c>
      <c r="GL19" s="379">
        <f t="shared" si="380"/>
        <v>0</v>
      </c>
      <c r="GM19" s="801" t="e">
        <f t="shared" si="322"/>
        <v>#DIV/0!</v>
      </c>
      <c r="GN19" s="379">
        <f>INDEX('SO September 2026 Rev.6'!$B$6:$BK$52,MATCH(B19,'SO September 2026 Rev.6'!$B$6:$B$52,0),MATCH($GN$3,'SO September 2026 Rev.6'!$B$5:$XK$5,0))</f>
        <v>2499.7025806451697</v>
      </c>
      <c r="GO19" s="379">
        <f>INDEX('Summary sales'!$A$6:$CA$50,MATCH(B19,'Summary sales'!$A$6:$A$50,0),MATCH($GN$3,'Summary sales'!$A$7:$CA$7,0))</f>
        <v>2565.5899999999674</v>
      </c>
      <c r="GP19" s="379">
        <f t="shared" si="381"/>
        <v>65.887419354797657</v>
      </c>
      <c r="GQ19" s="801">
        <f t="shared" si="324"/>
        <v>1.0263581035059748</v>
      </c>
      <c r="GR19" s="379">
        <f>INDEX('SO September 2026 Rev.6'!$B$6:$BK$52,MATCH(B19,'SO September 2026 Rev.6'!$B$6:$B$52,0),MATCH($GR$3,'SO September 2026 Rev.6'!$B$5:$XK$5,0))</f>
        <v>3587.0967741935483</v>
      </c>
      <c r="GS19" s="379">
        <f>INDEX('Summary sales'!$A$6:$CA$50,MATCH(B19,'Summary sales'!$A$6:$A$50,0),MATCH($GR$3,'Summary sales'!$A$7:$CA$7,0))</f>
        <v>708.72000000000116</v>
      </c>
      <c r="GT19" s="379">
        <f t="shared" si="382"/>
        <v>-2878.3767741935471</v>
      </c>
      <c r="GU19" s="801">
        <f t="shared" si="326"/>
        <v>0.19757482014388522</v>
      </c>
      <c r="GV19" s="379">
        <f>INDEX('SO September 2026 Rev.6'!$B$6:$BK$52,MATCH(B19,'SO September 2026 Rev.6'!$B$6:$B$52,0),MATCH($GV$3,'SO September 2026 Rev.6'!$B$5:$XK$5,0))</f>
        <v>2499.7025806451697</v>
      </c>
      <c r="GW19" s="379">
        <f>INDEX('Summary sales'!$A$6:$CA$50,MATCH(B19,'Summary sales'!$A$6:$A$50,0),MATCH($GV$3,'Summary sales'!$A$7:$CA$7,0))</f>
        <v>2416.3999999999069</v>
      </c>
      <c r="GX19" s="379">
        <f t="shared" si="383"/>
        <v>-83.302580645262879</v>
      </c>
      <c r="GY19" s="801">
        <f t="shared" si="328"/>
        <v>0.96667500314226884</v>
      </c>
      <c r="GZ19" s="379">
        <f>INDEX('SO September 2026 Rev.6'!$B$6:$BK$52,MATCH(B19,'SO September 2026 Rev.6'!$B$6:$B$52,0),MATCH($GZ$3,'SO September 2026 Rev.6'!$B$5:$XK$5,0))</f>
        <v>31500</v>
      </c>
      <c r="HA19" s="379">
        <f>INDEX('Summary sales'!$A$6:$CA$50,MATCH(B19,'Summary sales'!$A$6:$A$50,0),MATCH($GZ$3,'Summary sales'!$A$7:$CA$7,0))</f>
        <v>29740.969000000041</v>
      </c>
      <c r="HB19" s="379">
        <f t="shared" si="384"/>
        <v>-1759.030999999959</v>
      </c>
      <c r="HC19" s="802">
        <f t="shared" si="330"/>
        <v>0.94415774603174729</v>
      </c>
    </row>
    <row r="20" spans="1:211" ht="15" customHeight="1">
      <c r="A20" s="539"/>
      <c r="B20" s="451" t="s">
        <v>18</v>
      </c>
      <c r="C20" s="451"/>
      <c r="D20" s="525">
        <f>SUM(D13:D19)</f>
        <v>1458724.5095161288</v>
      </c>
      <c r="E20" s="525">
        <f t="shared" ref="E20:BP20" ca="1" si="385">SUM(E13:E19)</f>
        <v>1350454.5806065649</v>
      </c>
      <c r="F20" s="525">
        <f t="shared" ca="1" si="385"/>
        <v>-108269.92890956398</v>
      </c>
      <c r="G20" s="823">
        <f ca="1">AVERAGE(G13:G19)</f>
        <v>0.92912584348724059</v>
      </c>
      <c r="H20" s="525">
        <v>7397.8645161290342</v>
      </c>
      <c r="I20" s="525">
        <f t="shared" si="385"/>
        <v>4310.8899999998976</v>
      </c>
      <c r="J20" s="525">
        <f t="shared" si="385"/>
        <v>-3086.9745161291366</v>
      </c>
      <c r="K20" s="823">
        <f>AVERAGE(K13:K19)</f>
        <v>0.61011713217612118</v>
      </c>
      <c r="L20" s="525">
        <v>8000</v>
      </c>
      <c r="M20" s="525">
        <f t="shared" si="385"/>
        <v>7343.839999999851</v>
      </c>
      <c r="N20" s="525">
        <f t="shared" si="385"/>
        <v>-656.16000000014901</v>
      </c>
      <c r="O20" s="823">
        <f>AVERAGE(O13:O19)</f>
        <v>0.9074195238095043</v>
      </c>
      <c r="P20" s="525">
        <f t="shared" si="385"/>
        <v>20799.516129032265</v>
      </c>
      <c r="Q20" s="525">
        <f t="shared" si="385"/>
        <v>18196.600000000093</v>
      </c>
      <c r="R20" s="525">
        <f t="shared" si="385"/>
        <v>-2602.9161290321726</v>
      </c>
      <c r="S20" s="823">
        <f>AVERAGE(S13:S19)</f>
        <v>0.78773160173160583</v>
      </c>
      <c r="T20" s="525">
        <f t="shared" si="385"/>
        <v>5000</v>
      </c>
      <c r="U20" s="525">
        <f t="shared" si="385"/>
        <v>5721.6700000000419</v>
      </c>
      <c r="V20" s="525">
        <f t="shared" si="385"/>
        <v>721.67000000004191</v>
      </c>
      <c r="W20" s="823">
        <f>AVERAGE(W13:W19)</f>
        <v>1.1477717857142977</v>
      </c>
      <c r="X20" s="525">
        <f t="shared" si="385"/>
        <v>900</v>
      </c>
      <c r="Y20" s="525">
        <f t="shared" si="385"/>
        <v>337.39000000001397</v>
      </c>
      <c r="Z20" s="525">
        <f t="shared" si="385"/>
        <v>-562.60999999998603</v>
      </c>
      <c r="AA20" s="823" t="e">
        <f>AVERAGE(AA13:AA19)</f>
        <v>#DIV/0!</v>
      </c>
      <c r="AB20" s="525">
        <f t="shared" si="385"/>
        <v>4226.3425806451414</v>
      </c>
      <c r="AC20" s="525">
        <f t="shared" si="385"/>
        <v>6399.6600000000326</v>
      </c>
      <c r="AD20" s="525">
        <f t="shared" si="385"/>
        <v>2173.3174193548903</v>
      </c>
      <c r="AE20" s="823">
        <f>AVERAGE(AE13:AE19)</f>
        <v>1.514231247913447</v>
      </c>
      <c r="AF20" s="525">
        <f t="shared" si="385"/>
        <v>4712.9283870967693</v>
      </c>
      <c r="AG20" s="525">
        <f t="shared" si="385"/>
        <v>4345.1899999999441</v>
      </c>
      <c r="AH20" s="525">
        <f t="shared" si="385"/>
        <v>-367.73838709682514</v>
      </c>
      <c r="AI20" s="823">
        <f>AVERAGE(AI13:AI19)</f>
        <v>0.92197242205002883</v>
      </c>
      <c r="AJ20" s="525">
        <f t="shared" si="385"/>
        <v>32000</v>
      </c>
      <c r="AK20" s="525">
        <f t="shared" si="385"/>
        <v>27337.220000000671</v>
      </c>
      <c r="AL20" s="525">
        <f t="shared" si="385"/>
        <v>-4662.7799999993294</v>
      </c>
      <c r="AM20" s="823" t="e">
        <f>AVERAGE(AM13:AM19)</f>
        <v>#DIV/0!</v>
      </c>
      <c r="AN20" s="525">
        <f t="shared" si="385"/>
        <v>29000</v>
      </c>
      <c r="AO20" s="525">
        <f t="shared" ca="1" si="385"/>
        <v>33942.129999999888</v>
      </c>
      <c r="AP20" s="525">
        <f t="shared" ca="1" si="385"/>
        <v>4942.1299999998882</v>
      </c>
      <c r="AQ20" s="823">
        <f ca="1">AVERAGE(AQ13:AQ19)</f>
        <v>1.2480165714285605</v>
      </c>
      <c r="AR20" s="525">
        <f t="shared" si="385"/>
        <v>13800</v>
      </c>
      <c r="AS20" s="525">
        <f t="shared" si="385"/>
        <v>9164.0900000000838</v>
      </c>
      <c r="AT20" s="525">
        <f t="shared" si="385"/>
        <v>-4635.9099999999162</v>
      </c>
      <c r="AU20" s="823">
        <f>AVERAGE(AU13:AU19)</f>
        <v>0.56548009523808995</v>
      </c>
      <c r="AV20" s="525">
        <f t="shared" si="385"/>
        <v>9100</v>
      </c>
      <c r="AW20" s="525">
        <f t="shared" si="385"/>
        <v>5167.6499999999942</v>
      </c>
      <c r="AX20" s="525">
        <f t="shared" si="385"/>
        <v>-3932.3500000000058</v>
      </c>
      <c r="AY20" s="823">
        <f>AVERAGE(AY13:AY19)</f>
        <v>0.56787362637362571</v>
      </c>
      <c r="AZ20" s="525">
        <f t="shared" si="385"/>
        <v>109200</v>
      </c>
      <c r="BA20" s="525">
        <f t="shared" si="385"/>
        <v>99311.680000000168</v>
      </c>
      <c r="BB20" s="525">
        <f t="shared" si="385"/>
        <v>-9888.3199999998324</v>
      </c>
      <c r="BC20" s="823">
        <f>AVERAGE(BC13:BC19)</f>
        <v>0.9094476190476205</v>
      </c>
      <c r="BD20" s="525">
        <f t="shared" si="385"/>
        <v>51000</v>
      </c>
      <c r="BE20" s="525">
        <f t="shared" si="385"/>
        <v>59852.660000000149</v>
      </c>
      <c r="BF20" s="525">
        <f t="shared" si="385"/>
        <v>8852.660000000149</v>
      </c>
      <c r="BG20" s="823">
        <f>AVERAGE(BG13:BG19)</f>
        <v>1.1598909642857176</v>
      </c>
      <c r="BH20" s="525">
        <f t="shared" si="385"/>
        <v>6000</v>
      </c>
      <c r="BI20" s="525">
        <f t="shared" si="385"/>
        <v>6244.0879999999888</v>
      </c>
      <c r="BJ20" s="525">
        <f t="shared" si="385"/>
        <v>244.08799999998882</v>
      </c>
      <c r="BK20" s="823" t="e">
        <f>AVERAGE(BK13:BK19)</f>
        <v>#DIV/0!</v>
      </c>
      <c r="BL20" s="525">
        <f t="shared" si="385"/>
        <v>35500</v>
      </c>
      <c r="BM20" s="525">
        <f t="shared" ca="1" si="385"/>
        <v>33693.731606557383</v>
      </c>
      <c r="BN20" s="525">
        <f t="shared" ca="1" si="385"/>
        <v>-1806.2683934426223</v>
      </c>
      <c r="BO20" s="823">
        <f ca="1">AVERAGE(BO13:BO19)</f>
        <v>0.87516185991058115</v>
      </c>
      <c r="BP20" s="525">
        <f t="shared" si="385"/>
        <v>6000</v>
      </c>
      <c r="BQ20" s="525">
        <f t="shared" ref="BQ20:ED20" si="386">SUM(BQ13:BQ19)</f>
        <v>3726.6500000003725</v>
      </c>
      <c r="BR20" s="525">
        <f t="shared" si="386"/>
        <v>-2273.3499999996275</v>
      </c>
      <c r="BS20" s="823" t="e">
        <f>AVERAGE(BS13:BS19)</f>
        <v>#DIV/0!</v>
      </c>
      <c r="BT20" s="525">
        <f t="shared" si="386"/>
        <v>626.16129032258073</v>
      </c>
      <c r="BU20" s="525">
        <f t="shared" si="386"/>
        <v>516.84600000000501</v>
      </c>
      <c r="BV20" s="525">
        <f t="shared" si="386"/>
        <v>-109.31529032257565</v>
      </c>
      <c r="BW20" s="823">
        <f>AVERAGE(BW13:BW19)</f>
        <v>0.82541991654217484</v>
      </c>
      <c r="BX20" s="525">
        <v>22000</v>
      </c>
      <c r="BY20" s="525">
        <f t="shared" si="386"/>
        <v>20081.699999999721</v>
      </c>
      <c r="BZ20" s="525">
        <f t="shared" si="386"/>
        <v>-1918.3000000002794</v>
      </c>
      <c r="CA20" s="823">
        <f>AVERAGE(CA13:CA19)</f>
        <v>0.84635510204081432</v>
      </c>
      <c r="CB20" s="525">
        <f t="shared" si="386"/>
        <v>9100</v>
      </c>
      <c r="CC20" s="525">
        <f t="shared" si="386"/>
        <v>9716.4299999999348</v>
      </c>
      <c r="CD20" s="525">
        <f t="shared" si="386"/>
        <v>616.42999999993481</v>
      </c>
      <c r="CE20" s="823">
        <f>AVERAGE(CE13:CE19)</f>
        <v>1.0677395604395534</v>
      </c>
      <c r="CF20" s="525">
        <f t="shared" si="386"/>
        <v>15000</v>
      </c>
      <c r="CG20" s="525">
        <f t="shared" si="386"/>
        <v>26147.299999999814</v>
      </c>
      <c r="CH20" s="525">
        <f t="shared" si="386"/>
        <v>11147.299999999814</v>
      </c>
      <c r="CI20" s="823" t="e">
        <f>AVERAGE(CI13:CI19)</f>
        <v>#DIV/0!</v>
      </c>
      <c r="CJ20" s="525">
        <f t="shared" si="386"/>
        <v>42000</v>
      </c>
      <c r="CK20" s="525">
        <f t="shared" si="386"/>
        <v>28971.630000000121</v>
      </c>
      <c r="CL20" s="525">
        <f t="shared" si="386"/>
        <v>-13028.369999999879</v>
      </c>
      <c r="CM20" s="823">
        <f>AVERAGE(CM13:CM19)</f>
        <v>0.68980071428571732</v>
      </c>
      <c r="CN20" s="525">
        <f t="shared" ref="CN20" si="387">SUM(CN13:CN19)</f>
        <v>84000</v>
      </c>
      <c r="CO20" s="525">
        <f t="shared" si="386"/>
        <v>42005.799999999814</v>
      </c>
      <c r="CP20" s="525">
        <f t="shared" si="386"/>
        <v>-41994.200000000186</v>
      </c>
      <c r="CQ20" s="823">
        <f>AVERAGE(CQ13:CQ19)</f>
        <v>0.50006904761904536</v>
      </c>
      <c r="CR20" s="525">
        <f t="shared" ref="CR20" si="388">SUM(CR13:CR19)</f>
        <v>15000</v>
      </c>
      <c r="CS20" s="525">
        <f t="shared" ref="CS20" si="389">SUM(CS13:CS19)</f>
        <v>11487.380000000001</v>
      </c>
      <c r="CT20" s="525">
        <f t="shared" ref="CT20" si="390">SUM(CT13:CT19)</f>
        <v>-3512.62</v>
      </c>
      <c r="CU20" s="823" t="e">
        <f>AVERAGE(CU13:CU19)</f>
        <v>#DIV/0!</v>
      </c>
      <c r="CV20" s="525">
        <f t="shared" ref="CV20" si="391">SUM(CV13:CV19)</f>
        <v>102659.55454838708</v>
      </c>
      <c r="CW20" s="525">
        <f t="shared" si="386"/>
        <v>101580.17900000513</v>
      </c>
      <c r="CX20" s="525">
        <f t="shared" si="386"/>
        <v>-1079.3755483819587</v>
      </c>
      <c r="CY20" s="823">
        <f>AVERAGE(CY13:CY19)</f>
        <v>1.01785606634891</v>
      </c>
      <c r="CZ20" s="525">
        <f t="shared" si="386"/>
        <v>12500</v>
      </c>
      <c r="DA20" s="525">
        <f t="shared" si="386"/>
        <v>13600.959999999963</v>
      </c>
      <c r="DB20" s="525">
        <f t="shared" si="386"/>
        <v>1100.9599999999627</v>
      </c>
      <c r="DC20" s="823">
        <f>AVERAGE(DC13:DC19)</f>
        <v>1.335262142857204</v>
      </c>
      <c r="DD20" s="525">
        <f t="shared" ref="DD20" si="392">SUM(DD13:DD19)</f>
        <v>4800</v>
      </c>
      <c r="DE20" s="525">
        <f t="shared" si="386"/>
        <v>3637.0100000000093</v>
      </c>
      <c r="DF20" s="525">
        <f t="shared" si="386"/>
        <v>-1162.9899999999907</v>
      </c>
      <c r="DG20" s="823" t="e">
        <f>AVERAGE(DG13:DG19)</f>
        <v>#DIV/0!</v>
      </c>
      <c r="DH20" s="525">
        <f t="shared" ref="DH20" si="393">SUM(DH13:DH19)</f>
        <v>46199.851935483872</v>
      </c>
      <c r="DI20" s="525">
        <f t="shared" si="386"/>
        <v>46997.13000000082</v>
      </c>
      <c r="DJ20" s="525">
        <f t="shared" si="386"/>
        <v>797.27806451694505</v>
      </c>
      <c r="DK20" s="823">
        <f>AVERAGE(DK13:DK19)</f>
        <v>1.0108404786874958</v>
      </c>
      <c r="DL20" s="525">
        <f t="shared" si="386"/>
        <v>10000</v>
      </c>
      <c r="DM20" s="525">
        <f t="shared" si="386"/>
        <v>13462.929999999993</v>
      </c>
      <c r="DN20" s="525">
        <f t="shared" si="386"/>
        <v>3462.929999999993</v>
      </c>
      <c r="DO20" s="823" t="e">
        <f>AVERAGE(DO13:DO19)</f>
        <v>#DIV/0!</v>
      </c>
      <c r="DP20" s="525">
        <f t="shared" si="386"/>
        <v>14000</v>
      </c>
      <c r="DQ20" s="525">
        <f t="shared" si="386"/>
        <v>12528.290000000037</v>
      </c>
      <c r="DR20" s="525">
        <f t="shared" si="386"/>
        <v>-1471.7099999999627</v>
      </c>
      <c r="DS20" s="823">
        <f>AVERAGE(DS13:DS19)</f>
        <v>0.89487785714285983</v>
      </c>
      <c r="DT20" s="525">
        <f t="shared" si="386"/>
        <v>6000</v>
      </c>
      <c r="DU20" s="525">
        <f t="shared" si="386"/>
        <v>2048.3400000000838</v>
      </c>
      <c r="DV20" s="525">
        <f t="shared" si="386"/>
        <v>-3951.6599999999162</v>
      </c>
      <c r="DW20" s="823" t="e">
        <f>AVERAGE(DW13:DW19)</f>
        <v>#DIV/0!</v>
      </c>
      <c r="DX20" s="525">
        <f t="shared" si="386"/>
        <v>70000</v>
      </c>
      <c r="DY20" s="525">
        <f t="shared" si="386"/>
        <v>68891</v>
      </c>
      <c r="DZ20" s="525">
        <f t="shared" si="386"/>
        <v>-1109</v>
      </c>
      <c r="EA20" s="823">
        <f>AVERAGE(EA13:EA19)</f>
        <v>0.98415714285714273</v>
      </c>
      <c r="EB20" s="525">
        <f t="shared" si="386"/>
        <v>14000</v>
      </c>
      <c r="EC20" s="525">
        <f t="shared" si="386"/>
        <v>16055.160000000149</v>
      </c>
      <c r="ED20" s="525">
        <f t="shared" si="386"/>
        <v>2055.160000000149</v>
      </c>
      <c r="EE20" s="823">
        <f>AVERAGE(EE13:EE19)</f>
        <v>1.1467971428571535</v>
      </c>
      <c r="EF20" s="525">
        <f t="shared" ref="EF20" si="394">SUM(EF13:EF19)</f>
        <v>31000</v>
      </c>
      <c r="EG20" s="525">
        <f t="shared" ref="EG20:GR20" si="395">SUM(EG13:EG19)</f>
        <v>39220.240000000224</v>
      </c>
      <c r="EH20" s="525">
        <f t="shared" si="395"/>
        <v>8220.2400000002235</v>
      </c>
      <c r="EI20" s="823">
        <f>AVERAGE(EI13:EI19)</f>
        <v>1.2872549675324745</v>
      </c>
      <c r="EJ20" s="525">
        <f t="shared" si="395"/>
        <v>38500</v>
      </c>
      <c r="EK20" s="525">
        <f t="shared" si="395"/>
        <v>56463.290000000037</v>
      </c>
      <c r="EL20" s="525">
        <f t="shared" si="395"/>
        <v>17963.290000000037</v>
      </c>
      <c r="EM20" s="823" t="e">
        <f>AVERAGE(EM13:EM19)</f>
        <v>#DIV/0!</v>
      </c>
      <c r="EN20" s="525">
        <f t="shared" si="395"/>
        <v>35000</v>
      </c>
      <c r="EO20" s="525">
        <f t="shared" si="395"/>
        <v>34923.840000000317</v>
      </c>
      <c r="EP20" s="525">
        <f t="shared" si="395"/>
        <v>-76.15999999968335</v>
      </c>
      <c r="EQ20" s="823">
        <f>AVERAGE(EQ13:EQ19)</f>
        <v>0.99782400000000915</v>
      </c>
      <c r="ER20" s="525">
        <f t="shared" si="395"/>
        <v>139000</v>
      </c>
      <c r="ES20" s="525">
        <f t="shared" si="395"/>
        <v>115950.75</v>
      </c>
      <c r="ET20" s="525">
        <f t="shared" si="395"/>
        <v>-23049.25</v>
      </c>
      <c r="EU20" s="823">
        <f>AVERAGE(EU13:EU19)</f>
        <v>0.90950129162776283</v>
      </c>
      <c r="EV20" s="525">
        <f t="shared" si="395"/>
        <v>56000</v>
      </c>
      <c r="EW20" s="525">
        <f t="shared" si="395"/>
        <v>49739.560000000056</v>
      </c>
      <c r="EX20" s="525">
        <f t="shared" si="395"/>
        <v>-6260.4399999999441</v>
      </c>
      <c r="EY20" s="823">
        <f>AVERAGE(EY13:EY19)</f>
        <v>0.88820642857142951</v>
      </c>
      <c r="EZ20" s="525">
        <f t="shared" si="395"/>
        <v>24500</v>
      </c>
      <c r="FA20" s="525">
        <f t="shared" si="395"/>
        <v>20564.900000000373</v>
      </c>
      <c r="FB20" s="525">
        <f t="shared" si="395"/>
        <v>-3935.0999999996275</v>
      </c>
      <c r="FC20" s="823">
        <f>AVERAGE(FC13:FC19)</f>
        <v>0.8393836734694029</v>
      </c>
      <c r="FD20" s="525">
        <f t="shared" si="395"/>
        <v>7000</v>
      </c>
      <c r="FE20" s="525">
        <f t="shared" si="395"/>
        <v>1599.5900000000001</v>
      </c>
      <c r="FF20" s="525">
        <f t="shared" si="395"/>
        <v>-5400.41</v>
      </c>
      <c r="FG20" s="823">
        <f>AVERAGE(FG13:FG19)</f>
        <v>0.8393836734694029</v>
      </c>
      <c r="FH20" s="525">
        <v>0</v>
      </c>
      <c r="FI20" s="525">
        <f t="shared" si="395"/>
        <v>0</v>
      </c>
      <c r="FJ20" s="525">
        <f t="shared" ref="FJ20" si="396">SUM(FJ13:FJ19)</f>
        <v>0</v>
      </c>
      <c r="FK20" s="823">
        <f>AVERAGE(FK13:FK19)</f>
        <v>0.22851285714285716</v>
      </c>
      <c r="FL20" s="525">
        <f t="shared" si="395"/>
        <v>4900</v>
      </c>
      <c r="FM20" s="525">
        <f t="shared" si="395"/>
        <v>1547.7900000000373</v>
      </c>
      <c r="FN20" s="525">
        <f t="shared" si="395"/>
        <v>-3352.2099999999627</v>
      </c>
      <c r="FO20" s="823">
        <f>AVERAGE(FO13:FO19)</f>
        <v>0.31587551020408927</v>
      </c>
      <c r="FP20" s="525">
        <f t="shared" si="395"/>
        <v>45500</v>
      </c>
      <c r="FQ20" s="525">
        <f t="shared" si="395"/>
        <v>43823.780000000028</v>
      </c>
      <c r="FR20" s="525">
        <f t="shared" si="395"/>
        <v>-1676.2199999999721</v>
      </c>
      <c r="FS20" s="823">
        <f>AVERAGE(FS13:FS19)</f>
        <v>0.96316000000000057</v>
      </c>
      <c r="FT20" s="525">
        <f t="shared" si="395"/>
        <v>0</v>
      </c>
      <c r="FU20" s="525">
        <f t="shared" si="395"/>
        <v>0</v>
      </c>
      <c r="FV20" s="525">
        <f t="shared" si="395"/>
        <v>0</v>
      </c>
      <c r="FW20" s="823" t="e">
        <f>AVERAGE(FW13:FW19)</f>
        <v>#DIV/0!</v>
      </c>
      <c r="FX20" s="525">
        <f t="shared" si="395"/>
        <v>14000</v>
      </c>
      <c r="FY20" s="525">
        <f t="shared" si="395"/>
        <v>11294.209999999963</v>
      </c>
      <c r="FZ20" s="525">
        <f t="shared" si="395"/>
        <v>-2705.7900000000373</v>
      </c>
      <c r="GA20" s="823">
        <f>AVERAGE(GA13:GA19)</f>
        <v>0.80672928571428304</v>
      </c>
      <c r="GB20" s="525">
        <f t="shared" si="395"/>
        <v>2587.274967741916</v>
      </c>
      <c r="GC20" s="525">
        <f t="shared" si="395"/>
        <v>5956.3800000000047</v>
      </c>
      <c r="GD20" s="525">
        <f t="shared" si="395"/>
        <v>3369.1050322580886</v>
      </c>
      <c r="GE20" s="823">
        <f>AVERAGE(GE13:GE19)</f>
        <v>2.3021828272077811</v>
      </c>
      <c r="GF20" s="525">
        <f t="shared" si="395"/>
        <v>63000</v>
      </c>
      <c r="GG20" s="525">
        <f t="shared" si="395"/>
        <v>32125.751</v>
      </c>
      <c r="GH20" s="525">
        <f t="shared" si="395"/>
        <v>-30874.249000000003</v>
      </c>
      <c r="GI20" s="823">
        <f>AVERAGE(GI13:GI19)</f>
        <v>0.5099325555555555</v>
      </c>
      <c r="GJ20" s="525">
        <f t="shared" si="395"/>
        <v>5609.5016129031756</v>
      </c>
      <c r="GK20" s="525">
        <f t="shared" si="395"/>
        <v>4785.4399999999441</v>
      </c>
      <c r="GL20" s="525">
        <f t="shared" si="395"/>
        <v>-824.06161290323098</v>
      </c>
      <c r="GM20" s="823" t="e">
        <f>AVERAGE(GM13:GM19)</f>
        <v>#DIV/0!</v>
      </c>
      <c r="GN20" s="525">
        <f t="shared" si="395"/>
        <v>17497.918064516187</v>
      </c>
      <c r="GO20" s="525">
        <f t="shared" si="395"/>
        <v>18573.02999999997</v>
      </c>
      <c r="GP20" s="525">
        <f t="shared" si="395"/>
        <v>1075.1119354837815</v>
      </c>
      <c r="GQ20" s="823">
        <f>AVERAGE(GQ13:GQ19)</f>
        <v>1.0614422773909307</v>
      </c>
      <c r="GR20" s="525">
        <f t="shared" si="395"/>
        <v>25109.677419354841</v>
      </c>
      <c r="GS20" s="525">
        <f t="shared" ref="GS20:HB20" si="397">SUM(GS13:GS19)</f>
        <v>30344.690000000002</v>
      </c>
      <c r="GT20" s="525">
        <f t="shared" si="397"/>
        <v>5235.0125806451633</v>
      </c>
      <c r="GU20" s="823">
        <f>AVERAGE(GU13:GU19)</f>
        <v>1.2084858556012334</v>
      </c>
      <c r="GV20" s="525">
        <f t="shared" si="397"/>
        <v>17497.918064516187</v>
      </c>
      <c r="GW20" s="525">
        <f t="shared" si="397"/>
        <v>2884.7999999998137</v>
      </c>
      <c r="GX20" s="525">
        <f t="shared" si="397"/>
        <v>-14613.118064516373</v>
      </c>
      <c r="GY20" s="823">
        <f>AVERAGE(GY13:GY19)</f>
        <v>0.16486532794149175</v>
      </c>
      <c r="GZ20" s="525">
        <f t="shared" si="397"/>
        <v>121500</v>
      </c>
      <c r="HA20" s="525">
        <f t="shared" si="397"/>
        <v>137833.31499999994</v>
      </c>
      <c r="HB20" s="525">
        <f t="shared" si="397"/>
        <v>16333.314999999944</v>
      </c>
      <c r="HC20" s="826">
        <f>AVERAGE(HC13:HC19)</f>
        <v>1.5241142630385511</v>
      </c>
    </row>
    <row r="21" spans="1:211" ht="15" customHeight="1">
      <c r="A21" s="799"/>
      <c r="B21" s="451"/>
      <c r="C21" s="451"/>
      <c r="D21" s="377"/>
      <c r="E21" s="377"/>
      <c r="F21" s="377"/>
      <c r="G21" s="523"/>
      <c r="H21" s="377"/>
      <c r="I21" s="377"/>
      <c r="J21" s="377"/>
      <c r="K21" s="523"/>
      <c r="L21" s="377"/>
      <c r="M21" s="377"/>
      <c r="N21" s="377"/>
      <c r="O21" s="523"/>
      <c r="P21" s="377"/>
      <c r="Q21" s="377"/>
      <c r="R21" s="377"/>
      <c r="S21" s="523"/>
      <c r="T21" s="377"/>
      <c r="U21" s="377"/>
      <c r="V21" s="377"/>
      <c r="W21" s="523"/>
      <c r="X21" s="377"/>
      <c r="Y21" s="377"/>
      <c r="Z21" s="377"/>
      <c r="AA21" s="523"/>
      <c r="AB21" s="377"/>
      <c r="AC21" s="377"/>
      <c r="AD21" s="377"/>
      <c r="AE21" s="523"/>
      <c r="AF21" s="377"/>
      <c r="AG21" s="377"/>
      <c r="AH21" s="377"/>
      <c r="AI21" s="523"/>
      <c r="AJ21" s="377"/>
      <c r="AK21" s="377"/>
      <c r="AL21" s="377"/>
      <c r="AM21" s="523"/>
      <c r="AN21" s="377"/>
      <c r="AO21" s="377"/>
      <c r="AP21" s="377"/>
      <c r="AQ21" s="523"/>
      <c r="AR21" s="377"/>
      <c r="AS21" s="377"/>
      <c r="AT21" s="377"/>
      <c r="AU21" s="523"/>
      <c r="AV21" s="377"/>
      <c r="AW21" s="377"/>
      <c r="AX21" s="377"/>
      <c r="AY21" s="523"/>
      <c r="AZ21" s="377"/>
      <c r="BA21" s="377"/>
      <c r="BB21" s="377"/>
      <c r="BC21" s="523"/>
      <c r="BD21" s="377"/>
      <c r="BE21" s="377"/>
      <c r="BF21" s="377"/>
      <c r="BG21" s="523"/>
      <c r="BH21" s="377"/>
      <c r="BI21" s="377"/>
      <c r="BJ21" s="377"/>
      <c r="BK21" s="523"/>
      <c r="BL21" s="377"/>
      <c r="BM21" s="377"/>
      <c r="BN21" s="377"/>
      <c r="BO21" s="523"/>
      <c r="BP21" s="377"/>
      <c r="BQ21" s="377"/>
      <c r="BR21" s="377"/>
      <c r="BS21" s="523"/>
      <c r="BT21" s="377"/>
      <c r="BU21" s="377"/>
      <c r="BV21" s="377"/>
      <c r="BW21" s="523"/>
      <c r="BX21" s="377"/>
      <c r="BY21" s="377"/>
      <c r="BZ21" s="377"/>
      <c r="CA21" s="523"/>
      <c r="CB21" s="377"/>
      <c r="CC21" s="377"/>
      <c r="CD21" s="377"/>
      <c r="CE21" s="523"/>
      <c r="CF21" s="377"/>
      <c r="CG21" s="377"/>
      <c r="CH21" s="377"/>
      <c r="CI21" s="523"/>
      <c r="CJ21" s="377"/>
      <c r="CK21" s="377"/>
      <c r="CL21" s="377"/>
      <c r="CM21" s="523"/>
      <c r="CN21" s="377"/>
      <c r="CO21" s="377"/>
      <c r="CP21" s="377"/>
      <c r="CQ21" s="523"/>
      <c r="CR21" s="377"/>
      <c r="CS21" s="377"/>
      <c r="CT21" s="377"/>
      <c r="CU21" s="523"/>
      <c r="CV21" s="377"/>
      <c r="CW21" s="377"/>
      <c r="CX21" s="377"/>
      <c r="CY21" s="523"/>
      <c r="CZ21" s="377"/>
      <c r="DA21" s="377"/>
      <c r="DB21" s="377"/>
      <c r="DC21" s="523"/>
      <c r="DD21" s="377"/>
      <c r="DE21" s="377"/>
      <c r="DF21" s="377"/>
      <c r="DG21" s="523"/>
      <c r="DH21" s="377"/>
      <c r="DI21" s="377"/>
      <c r="DJ21" s="377"/>
      <c r="DK21" s="523"/>
      <c r="DL21" s="377"/>
      <c r="DM21" s="377"/>
      <c r="DN21" s="377"/>
      <c r="DO21" s="523"/>
      <c r="DP21" s="377"/>
      <c r="DQ21" s="377"/>
      <c r="DR21" s="377"/>
      <c r="DS21" s="523"/>
      <c r="DT21" s="377"/>
      <c r="DU21" s="377"/>
      <c r="DV21" s="377"/>
      <c r="DW21" s="523"/>
      <c r="DX21" s="377"/>
      <c r="DY21" s="377"/>
      <c r="DZ21" s="377"/>
      <c r="EA21" s="523"/>
      <c r="EB21" s="377"/>
      <c r="EC21" s="377"/>
      <c r="ED21" s="377"/>
      <c r="EE21" s="523"/>
      <c r="EF21" s="377"/>
      <c r="EG21" s="377"/>
      <c r="EH21" s="377"/>
      <c r="EI21" s="523"/>
      <c r="EJ21" s="377"/>
      <c r="EK21" s="377"/>
      <c r="EL21" s="377"/>
      <c r="EM21" s="523"/>
      <c r="EN21" s="377"/>
      <c r="EO21" s="377"/>
      <c r="EP21" s="377"/>
      <c r="EQ21" s="523"/>
      <c r="ER21" s="377"/>
      <c r="ES21" s="377"/>
      <c r="ET21" s="377"/>
      <c r="EU21" s="523"/>
      <c r="EV21" s="377"/>
      <c r="EW21" s="377"/>
      <c r="EX21" s="377"/>
      <c r="EY21" s="523"/>
      <c r="EZ21" s="377"/>
      <c r="FA21" s="377"/>
      <c r="FB21" s="377"/>
      <c r="FC21" s="523"/>
      <c r="FD21" s="377"/>
      <c r="FE21" s="377"/>
      <c r="FF21" s="377"/>
      <c r="FG21" s="377"/>
      <c r="FH21" s="377"/>
      <c r="FI21" s="377"/>
      <c r="FJ21" s="377"/>
      <c r="FK21" s="523"/>
      <c r="FL21" s="377"/>
      <c r="FM21" s="377"/>
      <c r="FN21" s="377"/>
      <c r="FO21" s="523"/>
      <c r="FP21" s="377"/>
      <c r="FQ21" s="377"/>
      <c r="FR21" s="377"/>
      <c r="FS21" s="523"/>
      <c r="FT21" s="377"/>
      <c r="FU21" s="377"/>
      <c r="FV21" s="377"/>
      <c r="FW21" s="523"/>
      <c r="FX21" s="377"/>
      <c r="FY21" s="377"/>
      <c r="FZ21" s="377"/>
      <c r="GA21" s="523"/>
      <c r="GB21" s="377"/>
      <c r="GC21" s="377"/>
      <c r="GD21" s="377"/>
      <c r="GE21" s="523"/>
      <c r="GF21" s="377"/>
      <c r="GG21" s="377"/>
      <c r="GH21" s="377"/>
      <c r="GI21" s="523"/>
      <c r="GJ21" s="377"/>
      <c r="GK21" s="377"/>
      <c r="GL21" s="377"/>
      <c r="GM21" s="523"/>
      <c r="GN21" s="377"/>
      <c r="GO21" s="377"/>
      <c r="GP21" s="377"/>
      <c r="GQ21" s="523"/>
      <c r="GR21" s="377"/>
      <c r="GS21" s="377"/>
      <c r="GT21" s="377"/>
      <c r="GU21" s="523"/>
      <c r="GV21" s="377"/>
      <c r="GW21" s="377"/>
      <c r="GX21" s="377"/>
      <c r="GY21" s="523"/>
      <c r="GZ21" s="377"/>
      <c r="HA21" s="377"/>
      <c r="HB21" s="377"/>
      <c r="HC21" s="524"/>
    </row>
    <row r="22" spans="1:211" ht="15" customHeight="1">
      <c r="A22" s="906">
        <f>WEEKNUM(B23)</f>
        <v>38</v>
      </c>
      <c r="B22" s="451">
        <f>B19+1</f>
        <v>46279</v>
      </c>
      <c r="C22" s="451" t="str">
        <f t="shared" ref="C22" si="398">TEXT(B22,"ddd")</f>
        <v>Mon</v>
      </c>
      <c r="D22" s="377">
        <f t="shared" ref="D22:D28" si="399">SUMIF($H$4:$HB$4,$D$4,H22:HB22)</f>
        <v>231494.07619354836</v>
      </c>
      <c r="E22" s="377">
        <f t="shared" ref="E22:E28" ca="1" si="400">SUMIF($H$4:$HB$4,$E$4,H22:HB22)</f>
        <v>223639.04900000227</v>
      </c>
      <c r="F22" s="377">
        <f t="shared" ref="F22:F24" ca="1" si="401">E22-D22</f>
        <v>-7855.0271935460914</v>
      </c>
      <c r="G22" s="523">
        <f t="shared" ref="G22:G24" ca="1" si="402">E22/D22</f>
        <v>0.96606812872836267</v>
      </c>
      <c r="H22" s="377">
        <f>INDEX('SO September 2026 Rev.6'!$B$6:$BK$52,MATCH($B22,'SO September 2026 Rev.6'!$B$6:$B$52,0),MATCH($H$3,'SO September 2026 Rev.6'!$B$5:$XK$5,0))</f>
        <v>1199.5729032258068</v>
      </c>
      <c r="I22" s="377">
        <f>INDEX('Summary sales'!$A$6:$CA$50,MATCH($B22,'Summary sales'!$A$6:$A$50,0),MATCH($H$3,'Summary sales'!$A$7:$CA$7,0))</f>
        <v>696.06000000005588</v>
      </c>
      <c r="J22" s="377">
        <f t="shared" ref="J22:J24" si="403">I22-H22</f>
        <v>-503.51290322575096</v>
      </c>
      <c r="K22" s="523">
        <f t="shared" ref="K22:K28" si="404">I22/H22</f>
        <v>0.5802565214071278</v>
      </c>
      <c r="L22" s="377">
        <f>INDEX('SO September 2026 Rev.6'!$B$6:$BK$52,MATCH($B22,'SO September 2026 Rev.6'!$B$6:$B$52,0),MATCH($L$3,'SO September 2026 Rev.6'!$B$5:$XK$5,0))</f>
        <v>1200</v>
      </c>
      <c r="M22" s="377">
        <f>INDEX('Summary sales'!$A$6:$CA$50,MATCH($B22,'Summary sales'!$A$6:$A$50,0),MATCH($L$3,'Summary sales'!$A$7:$CA$7,0))</f>
        <v>1444.2900000000373</v>
      </c>
      <c r="N22" s="377">
        <f t="shared" ref="N22:N24" si="405">M22-L22</f>
        <v>244.29000000003725</v>
      </c>
      <c r="O22" s="523">
        <f t="shared" ref="O22:O28" si="406">M22/L22</f>
        <v>1.2035750000000311</v>
      </c>
      <c r="P22" s="377">
        <f>INDEX('SO September 2026 Rev.6'!$B$6:$BK$52,MATCH(B22,'SO September 2026 Rev.6'!$B$6:$B$52,0),MATCH($P$3,'SO September 2026 Rev.6'!$B$5:$XK$5,0))</f>
        <v>3300</v>
      </c>
      <c r="Q22" s="377">
        <f>INDEX('Summary sales'!$A$6:$CA$50,MATCH($B22,'Summary sales'!$A$6:$A$50,0),MATCH($P$3,'Summary sales'!$A$7:$CA$7,0))</f>
        <v>2572.8999999999069</v>
      </c>
      <c r="R22" s="377">
        <f t="shared" ref="R22:R24" si="407">Q22-P22</f>
        <v>-727.10000000009313</v>
      </c>
      <c r="S22" s="523">
        <f t="shared" ref="S22:S28" si="408">Q22/P22</f>
        <v>0.77966666666663842</v>
      </c>
      <c r="T22" s="377">
        <f>INDEX('SO September 2026 Rev.6'!$B$6:$BK$52,MATCH(B22,'SO September 2026 Rev.6'!$B$6:$B$52,0),MATCH($T$3,'SO September 2026 Rev.6'!$B$5:$XK$5,0))</f>
        <v>800</v>
      </c>
      <c r="U22" s="377">
        <f>INDEX('Summary sales'!$A$6:$CA$50,MATCH($B22,'Summary sales'!$A$6:$A$50,0),MATCH($T$3,'Summary sales'!$A$7:$CA$7,0))</f>
        <v>935.73999999999069</v>
      </c>
      <c r="V22" s="377">
        <f t="shared" ref="V22:V24" si="409">U22-T22</f>
        <v>135.73999999999069</v>
      </c>
      <c r="W22" s="523">
        <f t="shared" ref="W22:W28" si="410">U22/T22</f>
        <v>1.1696749999999883</v>
      </c>
      <c r="X22" s="377">
        <f>INDEX('SO September 2026 Rev.6'!$B$6:$BK$52,MATCH(B22,'SO September 2026 Rev.6'!$B$6:$B$52,0),MATCH($X$3,'SO September 2026 Rev.6'!$B$5:$XK$5,0))</f>
        <v>150</v>
      </c>
      <c r="Y22" s="377">
        <f>INDEX('Summary sales'!$A$6:$CA$50,MATCH($B22,'Summary sales'!$A$6:$A$50,0),MATCH($X$3,'Summary sales'!$A$7:$CA$7,0))</f>
        <v>329.06999999997788</v>
      </c>
      <c r="Z22" s="377">
        <f t="shared" ref="Z22:Z24" si="411">Y22-X22</f>
        <v>179.06999999997788</v>
      </c>
      <c r="AA22" s="523">
        <f t="shared" ref="AA22:AA28" si="412">Y22/X22</f>
        <v>2.1937999999998525</v>
      </c>
      <c r="AB22" s="377">
        <f>INDEX('SO September 2026 Rev.6'!$B$6:$BK$52,MATCH(B22,'SO September 2026 Rev.6'!$B$6:$B$52,0),MATCH($AB$3,'SO September 2026 Rev.6'!$B$5:$XK$5,0))</f>
        <v>603.76322580644887</v>
      </c>
      <c r="AC22" s="377">
        <f>INDEX('Summary sales'!$A$6:$CA$50,MATCH($B22,'Summary sales'!$A$6:$A$50,0),MATCH($AB$3,'Summary sales'!$A$7:$CA$7,0))</f>
        <v>945.36999999999534</v>
      </c>
      <c r="AD22" s="377">
        <f t="shared" ref="AD22:AD24" si="413">AC22-AB22</f>
        <v>341.60677419354647</v>
      </c>
      <c r="AE22" s="523">
        <f t="shared" ref="AE22:AE28" si="414">AC22/AB22</f>
        <v>1.5657959272647999</v>
      </c>
      <c r="AF22" s="377">
        <f>INDEX('SO September 2026 Rev.6'!$B$6:$BK$52,MATCH(B22,'SO September 2026 Rev.6'!$B$6:$B$52,0),MATCH($AF$3,'SO September 2026 Rev.6'!$B$5:$XK$5,0))</f>
        <v>673.27548387096704</v>
      </c>
      <c r="AG22" s="377">
        <f>INDEX('Summary sales'!$A$6:$CA$50,MATCH($B22,'Summary sales'!$A$6:$A$50,0),MATCH($AF$3,'Summary sales'!$A$7:$CA$7,0))</f>
        <v>716.54000000003725</v>
      </c>
      <c r="AH22" s="377">
        <f t="shared" ref="AH22:AH24" si="415">AG22-AF22</f>
        <v>43.264516129070216</v>
      </c>
      <c r="AI22" s="523">
        <f t="shared" ref="AI22:AI28" si="416">AG22/AF22</f>
        <v>1.0642597527542854</v>
      </c>
      <c r="AJ22" s="377">
        <f>INDEX('SO September 2026 Rev.6'!$B$6:$BK$52,MATCH(B22,'SO September 2026 Rev.6'!$B$6:$B$52,0),MATCH($AJ$3,'SO September 2026 Rev.6'!$B$5:$XK$5,0))</f>
        <v>5500</v>
      </c>
      <c r="AK22" s="377">
        <f>INDEX('Summary sales'!$A$6:$CA$50,MATCH($B22,'Summary sales'!$A$6:$A$50,0),MATCH($AJ$3,'Summary sales'!$A$7:$CA$7,0))</f>
        <v>6573.25</v>
      </c>
      <c r="AL22" s="377">
        <f t="shared" ref="AL22:AL24" si="417">AK22-AJ22</f>
        <v>1073.25</v>
      </c>
      <c r="AM22" s="523">
        <f t="shared" ref="AM22:AM28" si="418">AK22/AJ22</f>
        <v>1.1951363636363637</v>
      </c>
      <c r="AN22" s="377">
        <f>INDEX('SO September 2026 Rev.6'!$B$6:$BK$52,MATCH(B22,'SO September 2026 Rev.6'!$B$6:$B$52,0),MATCH($AN$3,'SO September 2026 Rev.6'!$B$5:$XK$5,0))</f>
        <v>5000</v>
      </c>
      <c r="AO22" s="377">
        <f ca="1">INDEX('Summary sales'!$A$6:$CA$50,MATCH($B22,'Summary sales'!$A$6:$A$50,0),MATCH($AN$3,'Summary sales'!$A$7:$CA$7,0))</f>
        <v>5017.1300000008196</v>
      </c>
      <c r="AP22" s="377">
        <f t="shared" ref="AP22:AP24" ca="1" si="419">AO22-AN22</f>
        <v>17.130000000819564</v>
      </c>
      <c r="AQ22" s="523">
        <f t="shared" ref="AQ22:AQ28" ca="1" si="420">AO22/AN22</f>
        <v>1.003426000000164</v>
      </c>
      <c r="AR22" s="377">
        <f>INDEX('SO September 2026 Rev.6'!$B$6:$BK$52,MATCH(B22,'SO September 2026 Rev.6'!$B$6:$B$52,0),MATCH($AR$3,'SO September 2026 Rev.6'!$B$5:$XK$5,0))</f>
        <v>2500</v>
      </c>
      <c r="AS22" s="377">
        <f>INDEX('Summary sales'!$A$6:$CA$50,MATCH($B22,'Summary sales'!$A$6:$A$50,0),MATCH($AR$3,'Summary sales'!$A$7:$CA$7,0))</f>
        <v>651.57999999984168</v>
      </c>
      <c r="AT22" s="377">
        <f t="shared" ref="AT22:AT24" si="421">AS22-AR22</f>
        <v>-1848.4200000001583</v>
      </c>
      <c r="AU22" s="523">
        <f t="shared" ref="AU22:AU28" si="422">AS22/AR22</f>
        <v>0.26063199999993669</v>
      </c>
      <c r="AV22" s="377">
        <f>INDEX('SO September 2026 Rev.6'!$B$6:$BK$52,MATCH(B22,'SO September 2026 Rev.6'!$B$6:$B$52,0),MATCH($AV$3,'SO September 2026 Rev.6'!$B$5:$XK$5,0))</f>
        <v>1300</v>
      </c>
      <c r="AW22" s="377">
        <f>INDEX('Summary sales'!$A$6:$CA$50,MATCH($B22,'Summary sales'!$A$6:$A$50,0),MATCH($AV$3,'Summary sales'!$A$7:$CA$7,0))</f>
        <v>838.97000000000116</v>
      </c>
      <c r="AX22" s="377">
        <f t="shared" ref="AX22:AX24" si="423">AW22-AV22</f>
        <v>-461.02999999999884</v>
      </c>
      <c r="AY22" s="523">
        <f t="shared" ref="AY22:AY28" si="424">AW22/AV22</f>
        <v>0.64536153846153932</v>
      </c>
      <c r="AZ22" s="377">
        <f>INDEX('SO September 2026 Rev.6'!$B$6:$BK$52,MATCH(B22,'SO September 2026 Rev.6'!$B$6:$B$52,0),MATCH($AZ$3,'SO September 2026 Rev.6'!$B$5:$XK$5,0))</f>
        <v>15600</v>
      </c>
      <c r="BA22" s="377">
        <f>INDEX('Summary sales'!$A$6:$CA$50,MATCH($B22,'Summary sales'!$A$6:$A$50,0),MATCH($AZ$3,'Summary sales'!$A$7:$CA$7,0))</f>
        <v>15743.299999999814</v>
      </c>
      <c r="BB22" s="377">
        <f t="shared" ref="BB22:BB24" si="425">BA22-AZ22</f>
        <v>143.29999999981374</v>
      </c>
      <c r="BC22" s="523">
        <f t="shared" ref="BC22:BC28" si="426">BA22/AZ22</f>
        <v>1.0091858974358856</v>
      </c>
      <c r="BD22" s="377">
        <f>INDEX('SO September 2026 Rev.6'!$B$6:$BK$52,MATCH(B22,'SO September 2026 Rev.6'!$B$6:$B$52,0),MATCH($BD$3,'SO September 2026 Rev.6'!$B$5:$XK$5,0))</f>
        <v>8000</v>
      </c>
      <c r="BE22" s="377">
        <f>INDEX('Summary sales'!$A$6:$CA$50,MATCH($B22,'Summary sales'!$A$6:$A$50,0),MATCH($BD$3,'Summary sales'!$A$7:$CA$7,0))</f>
        <v>10498.540000000037</v>
      </c>
      <c r="BF22" s="377">
        <f t="shared" ref="BF22:BF24" si="427">BE22-BD22</f>
        <v>2498.5400000000373</v>
      </c>
      <c r="BG22" s="523">
        <f t="shared" ref="BG22:BG28" si="428">BE22/BD22</f>
        <v>1.3123175000000047</v>
      </c>
      <c r="BH22" s="377">
        <f>INDEX('SO September 2026 Rev.6'!$B$6:$BK$52,MATCH(B22,'SO September 2026 Rev.6'!$B$6:$B$52,0),MATCH($BH$3,'SO September 2026 Rev.6'!$B$5:$XK$5,0))</f>
        <v>1000</v>
      </c>
      <c r="BI22" s="377">
        <f>INDEX('Summary sales'!$A$6:$CA$50,MATCH($B22,'Summary sales'!$A$6:$A$50,0),MATCH($BH$3,'Summary sales'!$A$7:$CA$7,0))</f>
        <v>732.30299999995623</v>
      </c>
      <c r="BJ22" s="377">
        <f t="shared" ref="BJ22:BJ24" si="429">BI22-BH22</f>
        <v>-267.69700000004377</v>
      </c>
      <c r="BK22" s="523">
        <f t="shared" ref="BK22:BK28" si="430">BI22/BH22</f>
        <v>0.73230299999995618</v>
      </c>
      <c r="BL22" s="377">
        <f>INDEX('SO September 2026 Rev.6'!$B$6:$BK$52,MATCH(B22,'SO September 2026 Rev.6'!$B$6:$B$52,0),MATCH($BL$3,'SO September 2026 Rev.6'!$B$5:$XK$5,0))</f>
        <v>5500</v>
      </c>
      <c r="BM22" s="377">
        <f ca="1">INDEX('Summary sales'!$A$6:$CA$50,MATCH($B22,'Summary sales'!$A$6:$A$50,0),MATCH($BL$3,'Summary sales'!$A$7:$CA$7,0))</f>
        <v>7761.82</v>
      </c>
      <c r="BN22" s="377">
        <f t="shared" ref="BN22:BN24" ca="1" si="431">BM22-BL22</f>
        <v>2261.8199999999997</v>
      </c>
      <c r="BO22" s="523">
        <f t="shared" ref="BO22:BO28" ca="1" si="432">BM22/BL22</f>
        <v>1.41124</v>
      </c>
      <c r="BP22" s="377">
        <f>INDEX('SO September 2026 Rev.6'!$B$6:$BK$52,MATCH(B22,'SO September 2026 Rev.6'!$B$6:$B$52,0),MATCH($BP$3,'SO September 2026 Rev.6'!$B$5:$XK$5,0))</f>
        <v>1000</v>
      </c>
      <c r="BQ22" s="377">
        <f>INDEX('Summary sales'!$A$6:$CA$50,MATCH($B22,'Summary sales'!$A$6:$A$50,0),MATCH($BP$3,'Summary sales'!$A$7:$CA$7,0))</f>
        <v>1087</v>
      </c>
      <c r="BR22" s="377">
        <f t="shared" ref="BR22:BR24" si="433">BQ22-BP22</f>
        <v>87</v>
      </c>
      <c r="BS22" s="523">
        <f t="shared" ref="BS22:BS28" si="434">BQ22/BP22</f>
        <v>1.087</v>
      </c>
      <c r="BT22" s="377">
        <f>INDEX('SO September 2026 Rev.6'!$B$6:$BK$52,MATCH(B22,'SO September 2026 Rev.6'!$B$6:$B$52,0),MATCH($BT$3,'SO September 2026 Rev.6'!$B$5:$XK$5,0))</f>
        <v>89.451612903225808</v>
      </c>
      <c r="BU22" s="377">
        <f>INDEX('Summary sales'!$A$6:$CA$50,MATCH($B22,'Summary sales'!$A$6:$A$50,0),MATCH($BT$3,'Summary sales'!$A$7:$CA$7,0))</f>
        <v>72</v>
      </c>
      <c r="BV22" s="377">
        <f t="shared" ref="BV22:BV24" si="435">BU22-BT22</f>
        <v>-17.451612903225808</v>
      </c>
      <c r="BW22" s="523">
        <f t="shared" ref="BW22:BW28" si="436">BU22/BT22</f>
        <v>0.80490443562928238</v>
      </c>
      <c r="BX22" s="377">
        <v>3500</v>
      </c>
      <c r="BY22" s="377">
        <f>INDEX('Summary sales'!$A$6:$CA$50,MATCH($B22,'Summary sales'!$A$6:$A$50,0),MATCH($BX$3,'Summary sales'!$A$7:$CA$7,0))</f>
        <v>3467.2000000001863</v>
      </c>
      <c r="BZ22" s="377">
        <f t="shared" ref="BZ22:BZ24" si="437">BY22-BX22</f>
        <v>-32.799999999813735</v>
      </c>
      <c r="CA22" s="523">
        <f t="shared" ref="CA22:CA28" si="438">BY22/BX22</f>
        <v>0.99062857142862459</v>
      </c>
      <c r="CB22" s="377">
        <f>INDEX('SO September 2026 Rev.6'!$B$6:$BK$52,MATCH(B22,'SO September 2026 Rev.6'!$B$6:$B$52,0),MATCH($CB$3,'SO September 2026 Rev.6'!$B$5:$XK$5,0))</f>
        <v>1300</v>
      </c>
      <c r="CC22" s="377">
        <f>INDEX('Summary sales'!$A$6:$CA$50,MATCH($B22,'Summary sales'!$A$6:$A$50,0),MATCH($CB$3,'Summary sales'!$A$7:$CA$7,0))</f>
        <v>933.71000000007916</v>
      </c>
      <c r="CD22" s="377">
        <f t="shared" ref="CD22:CD24" si="439">CC22-CB22</f>
        <v>-366.28999999992084</v>
      </c>
      <c r="CE22" s="523">
        <f t="shared" ref="CE22:CE28" si="440">CC22/CB22</f>
        <v>0.71823846153852244</v>
      </c>
      <c r="CF22" s="377">
        <f>INDEX('SO September 2026 Rev.6'!$B$6:$BK$52,MATCH(B22,'SO September 2026 Rev.6'!$B$6:$B$52,0),MATCH($CF$3,'SO September 2026 Rev.6'!$B$5:$XK$5,0))</f>
        <v>3000</v>
      </c>
      <c r="CG22" s="377">
        <f>INDEX('Summary sales'!$A$6:$CA$50,MATCH($B22,'Summary sales'!$A$6:$A$50,0),MATCH($CF$3,'Summary sales'!$A$7:$CA$7,0))</f>
        <v>4135</v>
      </c>
      <c r="CH22" s="377">
        <f t="shared" ref="CH22:CH24" si="441">CG22-CF22</f>
        <v>1135</v>
      </c>
      <c r="CI22" s="523">
        <f t="shared" ref="CI22:CI28" si="442">CG22/CF22</f>
        <v>1.3783333333333334</v>
      </c>
      <c r="CJ22" s="377">
        <f>INDEX('SO September 2026 Rev.6'!$B$6:$BK$52,MATCH($B22,'SO September 2026 Rev.6'!$B$6:$B$52,0),MATCH($CJ$3,'SO September 2026 Rev.6'!$B$5:$XK$5,0))</f>
        <v>6000</v>
      </c>
      <c r="CK22" s="377">
        <f>INDEX('Summary sales'!$A$6:$CA$50,MATCH($B22,'Summary sales'!$A$6:$A$50,0),MATCH($CJ$3,'Summary sales'!$A$7:$CA$7,0))</f>
        <v>4063.7600000000093</v>
      </c>
      <c r="CL22" s="377">
        <f t="shared" ref="CL22:CL24" si="443">CK22-CJ22</f>
        <v>-1936.2399999999907</v>
      </c>
      <c r="CM22" s="523">
        <f t="shared" ref="CM22:CM28" si="444">CK22/CJ22</f>
        <v>0.67729333333333486</v>
      </c>
      <c r="CN22" s="377">
        <f>INDEX('SO September 2026 Rev.6'!$B$6:$BK$52,MATCH($B22,'SO September 2026 Rev.6'!$B$6:$B$52,0),MATCH(CN$3,'SO September 2026 Rev.6'!$B$5:$XK$5,0))</f>
        <v>12000</v>
      </c>
      <c r="CO22" s="377">
        <f>INDEX('Summary sales'!$A$6:$CA$50,MATCH($B22,'Summary sales'!$A$6:$A$50,0),MATCH($CN$3,'Summary sales'!$A$7:$CA$7,0))</f>
        <v>7354.6000000000931</v>
      </c>
      <c r="CP22" s="377">
        <f t="shared" ref="CP22:CP24" si="445">CO22-CN22</f>
        <v>-4645.3999999999069</v>
      </c>
      <c r="CQ22" s="523">
        <f t="shared" ref="CQ22:CQ28" si="446">CO22/CN22</f>
        <v>0.61288333333334111</v>
      </c>
      <c r="CR22" s="377">
        <f>INDEX('SO September 2026 Rev.6'!$B$6:$BK$52,MATCH($B22,'SO September 2026 Rev.6'!$B$6:$B$52,0),MATCH(CR$3,'SO September 2026 Rev.6'!$B$5:$XK$5,0))</f>
        <v>3000</v>
      </c>
      <c r="CS22" s="377">
        <f>INDEX('Summary sales'!$A$6:$CA$50,MATCH($B22,'Summary sales'!$A$6:$A$50,0),MATCH($CR$3,'Summary sales'!$A$7:$CA$7,0))</f>
        <v>2315.7400000000016</v>
      </c>
      <c r="CT22" s="377">
        <f t="shared" ref="CT22:CT28" si="447">CS22-CR22</f>
        <v>-684.2599999999984</v>
      </c>
      <c r="CU22" s="523">
        <f t="shared" ref="CU22:CU28" si="448">CS22/CR22</f>
        <v>0.7719133333333339</v>
      </c>
      <c r="CV22" s="377">
        <v>16000</v>
      </c>
      <c r="CW22" s="377">
        <f>INDEX('Summary sales'!$A$6:$CA$50,MATCH($B22,'Summary sales'!$A$6:$A$50,0),MATCH($CV$3,'Summary sales'!$A$7:$CA$7,0))</f>
        <v>18319.563000001013</v>
      </c>
      <c r="CX22" s="377">
        <f t="shared" ref="CX22:CX24" si="449">CW22-CV22</f>
        <v>2319.5630000010133</v>
      </c>
      <c r="CY22" s="523">
        <f t="shared" ref="CY22:CY28" si="450">CW22/CV22</f>
        <v>1.1449726875000634</v>
      </c>
      <c r="CZ22" s="377">
        <f>INDEX('SO September 2026 Rev.6'!$B$6:$BK$52,MATCH(B22,'SO September 2026 Rev.6'!$B$6:$B$52,0),MATCH($CZ$3,'SO September 2026 Rev.6'!$B$5:$XK$5,0))</f>
        <v>2000</v>
      </c>
      <c r="DA22" s="377">
        <f>INDEX('Summary sales'!$A$6:$CA$50,MATCH($B22,'Summary sales'!$A$6:$A$50,0),MATCH($CZ$3,'Summary sales'!$A$7:$CA$7,0))</f>
        <v>2069.0499999998137</v>
      </c>
      <c r="DB22" s="377">
        <f t="shared" ref="DB22:DB24" si="451">DA22-CZ22</f>
        <v>69.049999999813735</v>
      </c>
      <c r="DC22" s="523">
        <f t="shared" ref="DC22:DC28" si="452">DA22/CZ22</f>
        <v>1.0345249999999069</v>
      </c>
      <c r="DD22" s="377">
        <f>INDEX('SO September 2026 Rev.6'!$B$6:$BK$52,MATCH($B22,'SO September 2026 Rev.6'!$B$6:$B$52,0),MATCH(DD$3,'SO September 2026 Rev.6'!$B$5:$XK$5,0))</f>
        <v>800</v>
      </c>
      <c r="DE22" s="377">
        <f>INDEX('Summary sales'!$A$6:$CA$50,MATCH($B22,'Summary sales'!$A$6:$A$50,0),MATCH($DD$3,'Summary sales'!$A$7:$CA$7,0))</f>
        <v>0</v>
      </c>
      <c r="DF22" s="377">
        <f t="shared" ref="DF22:DF24" si="453">DE22-DD22</f>
        <v>-800</v>
      </c>
      <c r="DG22" s="523">
        <f t="shared" ref="DG22:DG28" si="454">DE22/DD22</f>
        <v>0</v>
      </c>
      <c r="DH22" s="377">
        <f>INDEX('SO September 2026 Rev.6'!$B$6:$BK$52,MATCH($B22,'SO September 2026 Rev.6'!$B$6:$B$52,0),MATCH(DH$3,'SO September 2026 Rev.6'!$B$5:$XK$5,0))</f>
        <v>7200</v>
      </c>
      <c r="DI22" s="377">
        <f>INDEX('Summary sales'!$A$6:$CA$50,MATCH($B22,'Summary sales'!$A$6:$A$50,0),MATCH($DH$3,'Summary sales'!$A$7:$CA$7,0))</f>
        <v>8813.9900000002235</v>
      </c>
      <c r="DJ22" s="377">
        <f t="shared" ref="DJ22:DJ24" si="455">DI22-DH22</f>
        <v>1613.9900000002235</v>
      </c>
      <c r="DK22" s="523">
        <f t="shared" ref="DK22:DK28" si="456">DI22/DH22</f>
        <v>1.2241652777778089</v>
      </c>
      <c r="DL22" s="377">
        <f>INDEX('SO September 2026 Rev.6'!$B$6:$BK$52,MATCH(B22,'SO September 2026 Rev.6'!$B$6:$B$52,0),MATCH($DL$3,'SO September 2026 Rev.6'!$B$5:$XK$5,0))</f>
        <v>2000</v>
      </c>
      <c r="DM22" s="377">
        <f>INDEX('Summary sales'!$A$6:$CA$50,MATCH($B22,'Summary sales'!$A$6:$A$50,0),MATCH($DL$3,'Summary sales'!$A$7:$CA$7,0))</f>
        <v>2887.1300000000047</v>
      </c>
      <c r="DN22" s="377">
        <f t="shared" ref="DN22:DN24" si="457">DM22-DL22</f>
        <v>887.13000000000466</v>
      </c>
      <c r="DO22" s="523">
        <f t="shared" ref="DO22:DO28" si="458">DM22/DL22</f>
        <v>1.4435650000000024</v>
      </c>
      <c r="DP22" s="377">
        <f>INDEX('SO September 2026 Rev.6'!$B$6:$BK$52,MATCH(B22,'SO September 2026 Rev.6'!$B$6:$B$52,0),MATCH($DP$3,'SO September 2026 Rev.6'!$B$5:$XK$5,0))</f>
        <v>2000</v>
      </c>
      <c r="DQ22" s="377">
        <f>INDEX('Summary sales'!$A$6:$CA$50,MATCH($B22,'Summary sales'!$A$6:$A$50,0),MATCH($DP$3,'Summary sales'!$A$7:$CA$7,0))</f>
        <v>1311.8999999999069</v>
      </c>
      <c r="DR22" s="377">
        <f t="shared" ref="DR22:DR24" si="459">DQ22-DP22</f>
        <v>-688.10000000009313</v>
      </c>
      <c r="DS22" s="523">
        <f t="shared" ref="DS22:DS28" si="460">DQ22/DP22</f>
        <v>0.6559499999999534</v>
      </c>
      <c r="DT22" s="377">
        <f>INDEX('SO September 2026 Rev.6'!$B$6:$BK$52,MATCH(B22,'SO September 2026 Rev.6'!$B$6:$B$52,0),MATCH($DT$3,'SO September 2026 Rev.6'!$B$5:$XK$5,0))</f>
        <v>1000</v>
      </c>
      <c r="DU22" s="377">
        <f>INDEX('Summary sales'!$A$6:$CA$50,MATCH($B22,'Summary sales'!$A$6:$A$50,0),MATCH($DT$3,'Summary sales'!$A$7:$CA$7,0))</f>
        <v>615.78999999992084</v>
      </c>
      <c r="DV22" s="377">
        <f t="shared" ref="DV22:DV24" si="461">DU22-DT22</f>
        <v>-384.21000000007916</v>
      </c>
      <c r="DW22" s="523">
        <f t="shared" ref="DW22:DW28" si="462">DU22/DT22</f>
        <v>0.61578999999992079</v>
      </c>
      <c r="DX22" s="377">
        <f>INDEX('SO September 2026 Rev.6'!$B$6:$BK$52,MATCH(B22,'SO September 2026 Rev.6'!$B$6:$B$52,0),MATCH($DX$3,'SO September 2026 Rev.6'!$B$5:$XK$5,0))</f>
        <v>10000</v>
      </c>
      <c r="DY22" s="377">
        <f>INDEX('Summary sales'!$A$6:$CA$50,MATCH($B22,'Summary sales'!$A$6:$A$50,0),MATCH($DX$3,'Summary sales'!$A$7:$CA$7,0))</f>
        <v>10694.020000000484</v>
      </c>
      <c r="DZ22" s="377">
        <f t="shared" ref="DZ22:DZ24" si="463">DY22-DX22</f>
        <v>694.02000000048429</v>
      </c>
      <c r="EA22" s="523">
        <f t="shared" ref="EA22:EA28" si="464">DY22/DX22</f>
        <v>1.0694020000000484</v>
      </c>
      <c r="EB22" s="377">
        <f>INDEX('SO September 2026 Rev.6'!$B$6:$BK$52,MATCH(B22,'SO September 2026 Rev.6'!$B$6:$B$52,0),MATCH($EB$3,'SO September 2026 Rev.6'!$B$5:$XK$5,0))</f>
        <v>2000</v>
      </c>
      <c r="EC22" s="377">
        <f>INDEX('Summary sales'!$A$6:$CA$50,MATCH($B22,'Summary sales'!$A$6:$A$50,0),MATCH($EB$3,'Summary sales'!$A$7:$CA$7,0))</f>
        <v>3125.2800000000279</v>
      </c>
      <c r="ED22" s="377">
        <f t="shared" ref="ED22:ED24" si="465">EC22-EB22</f>
        <v>1125.2800000000279</v>
      </c>
      <c r="EE22" s="523">
        <f t="shared" ref="EE22:EE28" si="466">EC22/EB22</f>
        <v>1.562640000000014</v>
      </c>
      <c r="EF22" s="377">
        <f>INDEX('SO September 2026 Rev.6'!$B$6:$BK$52,MATCH($B22,'SO September 2026 Rev.6'!$B$6:$B$52,0),MATCH(EF$3,'SO September 2026 Rev.6'!$B$5:$XK$5,0))</f>
        <v>4000</v>
      </c>
      <c r="EG22" s="377">
        <f>INDEX('Summary sales'!$A$6:$CA$50,MATCH($B22,'Summary sales'!$A$6:$A$50,0),MATCH($EF$3,'Summary sales'!$A$7:$CA$7,0))</f>
        <v>6113.5499999998137</v>
      </c>
      <c r="EH22" s="377">
        <f t="shared" ref="EH22:EH24" si="467">EG22-EF22</f>
        <v>2113.5499999998137</v>
      </c>
      <c r="EI22" s="523">
        <f t="shared" ref="EI22:EI28" si="468">EG22/EF22</f>
        <v>1.5283874999999534</v>
      </c>
      <c r="EJ22" s="377">
        <f>INDEX('SO September 2026 Rev.6'!$B$6:$BK$52,MATCH(B22,'SO September 2026 Rev.6'!$B$6:$B$52,0),MATCH($EJ$3,'SO September 2026 Rev.6'!$B$5:$XK$5,0))</f>
        <v>7000</v>
      </c>
      <c r="EK22" s="377">
        <f>INDEX('Summary sales'!$A$6:$CA$50,MATCH(B22,'Summary sales'!$A$6:$A$50,0),MATCH($EJ$3,'Summary sales'!$A$7:$CA$7,0))</f>
        <v>5916.9899999999907</v>
      </c>
      <c r="EL22" s="377">
        <f t="shared" ref="EL22:EL24" si="469">EK22-EJ22</f>
        <v>-1083.0100000000093</v>
      </c>
      <c r="EM22" s="523">
        <f t="shared" ref="EM22:EM28" si="470">EK22/EJ22</f>
        <v>0.84528428571428438</v>
      </c>
      <c r="EN22" s="377">
        <f>INDEX('SO September 2026 Rev.6'!$B$6:$BK$52,MATCH(B22,'SO September 2026 Rev.6'!$B$6:$B$52,0),MATCH($EN$3,'SO September 2026 Rev.6'!$B$5:$XK$5,0))</f>
        <v>5000</v>
      </c>
      <c r="EO22" s="377">
        <f>INDEX('Summary sales'!$A$6:$CA$50,MATCH($B22,'Summary sales'!$A$6:$A$50,0),MATCH($EN$3,'Summary sales'!$A$7:$CA$7,0))</f>
        <v>7222.1699999999255</v>
      </c>
      <c r="EP22" s="377">
        <f t="shared" ref="EP22:EP24" si="471">EO22-EN22</f>
        <v>2222.1699999999255</v>
      </c>
      <c r="EQ22" s="523">
        <f t="shared" ref="EQ22:EQ28" si="472">EO22/EN22</f>
        <v>1.4444339999999851</v>
      </c>
      <c r="ER22" s="377">
        <v>17000</v>
      </c>
      <c r="ES22" s="377">
        <f>INDEX('Summary sales'!$A$6:$CA$50,MATCH($B22,'Summary sales'!$A$6:$A$50,0),MATCH($ER$3,'Summary sales'!$A$7:$CA$7,0))</f>
        <v>20492.75</v>
      </c>
      <c r="ET22" s="377">
        <f t="shared" ref="ET22:ET24" si="473">ES22-ER22</f>
        <v>3492.75</v>
      </c>
      <c r="EU22" s="523">
        <f t="shared" ref="EU22:EU28" si="474">ES22/ER22</f>
        <v>1.2054558823529411</v>
      </c>
      <c r="EV22" s="377">
        <f>INDEX('SO September 2026 Rev.6'!$B$6:$BK$52,MATCH($B22,'SO September 2026 Rev.6'!$B$6:$B$52,0),MATCH($EV$3,'SO September 2026 Rev.6'!$B$5:$XK$5,0))</f>
        <v>8000</v>
      </c>
      <c r="EW22" s="377">
        <f>INDEX('Summary sales'!$A$6:$CA$50,MATCH(B22,'Summary sales'!$A$6:$A$50,0),MATCH($EV$3,'Summary sales'!$A$7:$CA$7,0))</f>
        <v>7518.7700000000186</v>
      </c>
      <c r="EX22" s="377">
        <f t="shared" ref="EX22:EX24" si="475">EW22-EV22</f>
        <v>-481.22999999998137</v>
      </c>
      <c r="EY22" s="523">
        <f t="shared" ref="EY22:EY28" si="476">EW22/EV22</f>
        <v>0.93984625000000233</v>
      </c>
      <c r="EZ22" s="377">
        <f>INDEX('SO September 2026 Rev.6'!$B$6:$BK$52,MATCH(B22,'SO September 2026 Rev.6'!$B$6:$B$52,0),MATCH($EZ$3,'SO September 2026 Rev.6'!$B$5:$XK$5,0))</f>
        <v>3500</v>
      </c>
      <c r="FA22" s="377">
        <f>INDEX('Summary sales'!$A$6:$CA$50,MATCH(B22,'Summary sales'!$A$6:$A$50,0),MATCH($EZ$3,'Summary sales'!$A$7:$CA$7,0))</f>
        <v>3657.5</v>
      </c>
      <c r="FB22" s="377">
        <f t="shared" ref="FB22:FB24" si="477">FA22-EZ22</f>
        <v>157.5</v>
      </c>
      <c r="FC22" s="523">
        <f t="shared" ref="FC22:FC28" si="478">FA22/EZ22</f>
        <v>1.0449999999999999</v>
      </c>
      <c r="FD22" s="377">
        <f>INDEX('SO September 2026 Rev.6'!$B$6:$BK$52,MATCH(B22,'SO September 2026 Rev.6'!$B$6:$B$52,0),MATCH($FD$3,'SO September 2026 Rev.6'!$B$5:$XK$5,0))</f>
        <v>2000</v>
      </c>
      <c r="FE22" s="377">
        <f>INDEX('Summary sales'!$A$6:$CA$50,MATCH(B22,'Summary sales'!$A$6:$A$50,0),MATCH($FD$3,'Summary sales'!$A$7:$CA$7,0))</f>
        <v>0</v>
      </c>
      <c r="FF22" s="377">
        <f t="shared" ref="FF22:FF24" si="479">FE22-FD22</f>
        <v>-2000</v>
      </c>
      <c r="FG22" s="523">
        <f t="shared" ref="FG22:FG28" si="480">FA22/EZ22</f>
        <v>1.0449999999999999</v>
      </c>
      <c r="FH22" s="377">
        <f>INDEX('SO September 2026 Rev.6'!$B$6:$BK$52,MATCH(B22,'SO September 2026 Rev.6'!$B$6:$B$52,0),MATCH($FH$3,'SO September 2026 Rev.6'!$B$5:$XK$5,0))</f>
        <v>0</v>
      </c>
      <c r="FI22" s="377">
        <f>INDEX('Summary sales'!$A$6:$CA$50,MATCH(B22,'Summary sales'!$A$6:$A$50,0),MATCH($FH$3,'Summary sales'!$A$7:$CA$7,0))</f>
        <v>0</v>
      </c>
      <c r="FJ22" s="377">
        <f t="shared" ref="FJ22:FJ28" si="481">FI22-FH22</f>
        <v>0</v>
      </c>
      <c r="FK22" s="523">
        <f t="shared" ref="FK22:FK28" si="482">FE22/FD22</f>
        <v>0</v>
      </c>
      <c r="FL22" s="377">
        <f>INDEX('SO September 2026 Rev.6'!$B$6:$BK$52,MATCH(B22,'SO September 2026 Rev.6'!$B$6:$B$52,0),MATCH($FL$3,'SO September 2026 Rev.6'!$B$5:$XK$5,0))</f>
        <v>700</v>
      </c>
      <c r="FM22" s="377">
        <f>INDEX('Summary sales'!$A$6:$CA$50,MATCH(B22,'Summary sales'!$A$6:$A$50,0),MATCH($FL$3,'Summary sales'!$A$7:$CA$7,0))</f>
        <v>451.32000000006519</v>
      </c>
      <c r="FN22" s="377">
        <f t="shared" ref="FN22:FN24" si="483">FM22-FL22</f>
        <v>-248.67999999993481</v>
      </c>
      <c r="FO22" s="523">
        <f t="shared" ref="FO22:FO28" si="484">FM22/FL22</f>
        <v>0.64474285714295032</v>
      </c>
      <c r="FP22" s="377">
        <v>6500</v>
      </c>
      <c r="FQ22" s="377">
        <f>INDEX('Summary sales'!$A$6:$CA$50,MATCH(B22,'Summary sales'!$A$6:$A$50,0),MATCH($FP$3,'Summary sales'!$A$7:$CA$7,0))</f>
        <v>3282.359999999986</v>
      </c>
      <c r="FR22" s="377">
        <f t="shared" ref="FR22:FR24" si="485">FQ22-FP22</f>
        <v>-3217.640000000014</v>
      </c>
      <c r="FS22" s="523">
        <f t="shared" ref="FS22:FS28" si="486">FQ22/FP22</f>
        <v>0.50497846153845938</v>
      </c>
      <c r="FT22" s="377">
        <f>INDEX('SO September 2026 Rev.6'!$B$6:$BK$52,MATCH(B22,'SO September 2026 Rev.6'!$B$6:$B$52,0),MATCH($FT$3,'SO September 2026 Rev.6'!$B$5:$XK$5,0))</f>
        <v>0</v>
      </c>
      <c r="FU22" s="377">
        <f>INDEX('Summary sales'!$A$6:$CA$50,MATCH(B22,'Summary sales'!$A$6:$A$50,0),MATCH($FT$3,'Summary sales'!$A$7:$CA$7,0))</f>
        <v>0</v>
      </c>
      <c r="FV22" s="377">
        <f t="shared" ref="FV22:FV24" si="487">FU22-FT22</f>
        <v>0</v>
      </c>
      <c r="FW22" s="523" t="e">
        <f t="shared" ref="FW22:FW28" si="488">FU22/FT22</f>
        <v>#DIV/0!</v>
      </c>
      <c r="FX22" s="377">
        <f>INDEX('SO September 2026 Rev.6'!$B$6:$BK$52,MATCH(B22,'SO September 2026 Rev.6'!$B$6:$B$52,0),MATCH($FX$3,'SO September 2026 Rev.6'!$B$5:$XK$5,0))</f>
        <v>2000</v>
      </c>
      <c r="FY22" s="377">
        <f>INDEX('Summary sales'!$A$6:$CA$50,MATCH(B22,'Summary sales'!$A$6:$A$50,0),MATCH($FX$3,'Summary sales'!$A$7:$CA$7,0))</f>
        <v>2374.5999999998603</v>
      </c>
      <c r="FZ22" s="377">
        <f t="shared" ref="FZ22:FZ24" si="489">FY22-FX22</f>
        <v>374.5999999998603</v>
      </c>
      <c r="GA22" s="523">
        <f t="shared" ref="GA22:GA28" si="490">FY22/FX22</f>
        <v>1.1872999999999301</v>
      </c>
      <c r="GB22" s="377">
        <f>INDEX('SO September 2026 Rev.6'!$B$6:$BK$52,MATCH(B22,'SO September 2026 Rev.6'!$B$6:$B$52,0),MATCH($GB$3,'SO September 2026 Rev.6'!$B$5:$XK$5,0))</f>
        <v>369.61070967741654</v>
      </c>
      <c r="GC22" s="377">
        <f>INDEX('Summary sales'!$A$6:$CA$50,MATCH(B22,'Summary sales'!$A$6:$A$50,0),MATCH($GB$3,'Summary sales'!$A$7:$CA$7,0))</f>
        <v>0</v>
      </c>
      <c r="GD22" s="377">
        <f t="shared" ref="GD22:GD24" si="491">GC22-GB22</f>
        <v>-369.61070967741654</v>
      </c>
      <c r="GE22" s="523">
        <f t="shared" ref="GE22:GE28" si="492">GC22/GB22</f>
        <v>0</v>
      </c>
      <c r="GF22" s="377">
        <f>INDEX('SO September 2026 Rev.6'!$B$6:$BK$52,MATCH($B22,'SO September 2026 Rev.6'!$B$6:$B$52,0),MATCH(GF$3,'SO September 2026 Rev.6'!$B$5:$XK$5,0))</f>
        <v>9000</v>
      </c>
      <c r="GG22" s="377">
        <f>INDEX('Summary sales'!$A$6:$CA$50,MATCH(B22,'Summary sales'!$A$6:$A$50,0),MATCH($GF$3,'Summary sales'!$A$7:$CA$7,0))</f>
        <v>4221.8429999999998</v>
      </c>
      <c r="GH22" s="377">
        <f t="shared" ref="GH22:GH24" si="493">GG22-GF22</f>
        <v>-4778.1570000000002</v>
      </c>
      <c r="GI22" s="523">
        <f t="shared" ref="GI22:GI28" si="494">GG22/GF22</f>
        <v>0.46909366666666663</v>
      </c>
      <c r="GJ22" s="377">
        <f>INDEX('SO September 2026 Rev.6'!$B$6:$BK$52,MATCH(B22,'SO September 2026 Rev.6'!$B$6:$B$52,0),MATCH($GJ$3,'SO September 2026 Rev.6'!$B$5:$XK$5,0))</f>
        <v>1121.900322580635</v>
      </c>
      <c r="GK22" s="377">
        <f>INDEX('Summary sales'!$A$6:$CA$50,MATCH($B22,'Summary sales'!$A$6:$A$50,0),MATCH($GJ$3,'Summary sales'!$A$7:$CA$7,0))</f>
        <v>970.49000000022352</v>
      </c>
      <c r="GL22" s="377">
        <f t="shared" ref="GL22:GL24" si="495">GK22-GJ22</f>
        <v>-151.4103225804115</v>
      </c>
      <c r="GM22" s="523">
        <f t="shared" ref="GM22:GM28" si="496">GK22/GJ22</f>
        <v>0.86504119881868646</v>
      </c>
      <c r="GN22" s="377">
        <f>INDEX('SO September 2026 Rev.6'!$B$6:$BK$52,MATCH(B22,'SO September 2026 Rev.6'!$B$6:$B$52,0),MATCH($GN$3,'SO September 2026 Rev.6'!$B$5:$XK$5,0))</f>
        <v>2499.7025806451697</v>
      </c>
      <c r="GO22" s="377">
        <f>INDEX('Summary sales'!$A$6:$CA$50,MATCH(B22,'Summary sales'!$A$6:$A$50,0),MATCH($GN$3,'Summary sales'!$A$7:$CA$7,0))</f>
        <v>2651.3700000000536</v>
      </c>
      <c r="GP22" s="377">
        <f t="shared" ref="GP22:GP24" si="497">GO22-GN22</f>
        <v>151.6674193548838</v>
      </c>
      <c r="GQ22" s="523">
        <f t="shared" ref="GQ22:GQ28" si="498">GO22/GN22</f>
        <v>1.060674186012857</v>
      </c>
      <c r="GR22" s="377">
        <f>INDEX('SO September 2026 Rev.6'!$B$6:$BK$52,MATCH(B22,'SO September 2026 Rev.6'!$B$6:$B$52,0),MATCH($GR$3,'SO September 2026 Rev.6'!$B$5:$XK$5,0))</f>
        <v>3587.0967741935483</v>
      </c>
      <c r="GS22" s="377">
        <f>INDEX('Summary sales'!$A$6:$CA$50,MATCH(B22,'Summary sales'!$A$6:$A$50,0),MATCH($GR$3,'Summary sales'!$A$7:$CA$7,0))</f>
        <v>4320.6199999999953</v>
      </c>
      <c r="GT22" s="377">
        <f t="shared" ref="GT22:GT24" si="499">GS22-GR22</f>
        <v>733.52322580644704</v>
      </c>
      <c r="GU22" s="523">
        <f t="shared" ref="GU22:GU28" si="500">GS22/GR22</f>
        <v>1.2044893884892074</v>
      </c>
      <c r="GV22" s="377">
        <f>INDEX('SO September 2026 Rev.6'!$B$6:$BK$52,MATCH(B22,'SO September 2026 Rev.6'!$B$6:$B$52,0),MATCH($GV$3,'SO September 2026 Rev.6'!$B$5:$XK$5,0))</f>
        <v>2499.7025806451697</v>
      </c>
      <c r="GW22" s="377">
        <f>INDEX('Summary sales'!$A$6:$CA$50,MATCH(B22,'Summary sales'!$A$6:$A$50,0),MATCH($GV$3,'Summary sales'!$A$7:$CA$7,0))</f>
        <v>424.95000000018626</v>
      </c>
      <c r="GX22" s="377">
        <f t="shared" ref="GX22:GX24" si="501">GW22-GV22</f>
        <v>-2074.7525806449835</v>
      </c>
      <c r="GY22" s="523">
        <f t="shared" ref="GY22:GY28" si="502">GW22/GV22</f>
        <v>0.17000022454291633</v>
      </c>
      <c r="GZ22" s="377">
        <f>INDEX('SO September 2026 Rev.6'!$B$6:$BK$52,MATCH(B22,'SO September 2026 Rev.6'!$B$6:$B$52,0),MATCH($GZ$3,'SO September 2026 Rev.6'!$B$5:$XK$5,0))</f>
        <v>31500</v>
      </c>
      <c r="HA22" s="377">
        <f>INDEX('Summary sales'!$A$6:$CA$50,MATCH(B22,'Summary sales'!$A$6:$A$50,0),MATCH($GZ$3,'Summary sales'!$A$7:$CA$7,0))</f>
        <v>27297.169999999925</v>
      </c>
      <c r="HB22" s="377">
        <f t="shared" ref="HB22:HB24" si="503">HA22-GZ22</f>
        <v>-4202.8300000000745</v>
      </c>
      <c r="HC22" s="524">
        <f t="shared" ref="HC22:HC28" si="504">HA22/GZ22</f>
        <v>0.86657682539682301</v>
      </c>
    </row>
    <row r="23" spans="1:211" ht="15" customHeight="1">
      <c r="A23" s="907"/>
      <c r="B23" s="451">
        <f t="shared" ref="B23:B28" si="505">B22+1</f>
        <v>46280</v>
      </c>
      <c r="C23" s="451" t="str">
        <f t="shared" ref="C23:C24" si="506">TEXT(B23,"ddd")</f>
        <v>Tue</v>
      </c>
      <c r="D23" s="377">
        <f t="shared" si="399"/>
        <v>231494.07619354836</v>
      </c>
      <c r="E23" s="377">
        <f t="shared" ca="1" si="400"/>
        <v>226684.05499999359</v>
      </c>
      <c r="F23" s="377">
        <f t="shared" ca="1" si="401"/>
        <v>-4810.0211935547704</v>
      </c>
      <c r="G23" s="523">
        <f t="shared" ca="1" si="402"/>
        <v>0.97922183896605119</v>
      </c>
      <c r="H23" s="377">
        <f>INDEX('SO September 2026 Rev.6'!$B$6:$BK$52,MATCH($B23,'SO September 2026 Rev.6'!$B$6:$B$52,0),MATCH($H$3,'SO September 2026 Rev.6'!$B$5:$XK$5,0))</f>
        <v>1199.5729032258068</v>
      </c>
      <c r="I23" s="377">
        <f>INDEX('Summary sales'!$A$6:$CA$50,MATCH($B23,'Summary sales'!$A$6:$A$50,0),MATCH($H$3,'Summary sales'!$A$7:$CA$7,0))</f>
        <v>678.89000000013039</v>
      </c>
      <c r="J23" s="377">
        <f t="shared" si="403"/>
        <v>-520.68290322567645</v>
      </c>
      <c r="K23" s="523">
        <f t="shared" si="404"/>
        <v>0.56594309372486429</v>
      </c>
      <c r="L23" s="377">
        <f>INDEX('SO September 2026 Rev.6'!$B$6:$BK$52,MATCH($B23,'SO September 2026 Rev.6'!$B$6:$B$52,0),MATCH($L$3,'SO September 2026 Rev.6'!$B$5:$XK$5,0))</f>
        <v>1200</v>
      </c>
      <c r="M23" s="377">
        <f>INDEX('Summary sales'!$A$6:$CA$50,MATCH($B23,'Summary sales'!$A$6:$A$50,0),MATCH($L$3,'Summary sales'!$A$7:$CA$7,0))</f>
        <v>1227.3700000001118</v>
      </c>
      <c r="N23" s="377">
        <f t="shared" si="405"/>
        <v>27.370000000111759</v>
      </c>
      <c r="O23" s="523">
        <f t="shared" si="406"/>
        <v>1.0228083333334264</v>
      </c>
      <c r="P23" s="377">
        <f>INDEX('SO September 2026 Rev.6'!$B$6:$BK$52,MATCH(B23,'SO September 2026 Rev.6'!$B$6:$B$52,0),MATCH($P$3,'SO September 2026 Rev.6'!$B$5:$XK$5,0))</f>
        <v>3300</v>
      </c>
      <c r="Q23" s="377">
        <f>INDEX('Summary sales'!$A$6:$CA$50,MATCH($B23,'Summary sales'!$A$6:$A$50,0),MATCH($P$3,'Summary sales'!$A$7:$CA$7,0))</f>
        <v>3249.7000000001863</v>
      </c>
      <c r="R23" s="377">
        <f t="shared" si="407"/>
        <v>-50.299999999813735</v>
      </c>
      <c r="S23" s="523">
        <f t="shared" si="408"/>
        <v>0.98475757575763223</v>
      </c>
      <c r="T23" s="377">
        <f>INDEX('SO September 2026 Rev.6'!$B$6:$BK$52,MATCH(B23,'SO September 2026 Rev.6'!$B$6:$B$52,0),MATCH($T$3,'SO September 2026 Rev.6'!$B$5:$XK$5,0))</f>
        <v>800</v>
      </c>
      <c r="U23" s="377">
        <f>INDEX('Summary sales'!$A$6:$CA$50,MATCH($B23,'Summary sales'!$A$6:$A$50,0),MATCH($T$3,'Summary sales'!$A$7:$CA$7,0))</f>
        <v>969.76000000000931</v>
      </c>
      <c r="V23" s="377">
        <f t="shared" si="409"/>
        <v>169.76000000000931</v>
      </c>
      <c r="W23" s="523">
        <f t="shared" si="410"/>
        <v>1.2122000000000117</v>
      </c>
      <c r="X23" s="377">
        <f>INDEX('SO September 2026 Rev.6'!$B$6:$BK$52,MATCH(B23,'SO September 2026 Rev.6'!$B$6:$B$52,0),MATCH($X$3,'SO September 2026 Rev.6'!$B$5:$XK$5,0))</f>
        <v>150</v>
      </c>
      <c r="Y23" s="377">
        <f>INDEX('Summary sales'!$A$6:$CA$50,MATCH($B23,'Summary sales'!$A$6:$A$50,0),MATCH($X$3,'Summary sales'!$A$7:$CA$7,0))</f>
        <v>278.02000000001863</v>
      </c>
      <c r="Z23" s="377">
        <f t="shared" si="411"/>
        <v>128.02000000001863</v>
      </c>
      <c r="AA23" s="523">
        <f t="shared" si="412"/>
        <v>1.8534666666667909</v>
      </c>
      <c r="AB23" s="377">
        <f>INDEX('SO September 2026 Rev.6'!$B$6:$BK$52,MATCH(B23,'SO September 2026 Rev.6'!$B$6:$B$52,0),MATCH($AB$3,'SO September 2026 Rev.6'!$B$5:$XK$5,0))</f>
        <v>603.76322580644887</v>
      </c>
      <c r="AC23" s="377">
        <f>INDEX('Summary sales'!$A$6:$CA$50,MATCH($B23,'Summary sales'!$A$6:$A$50,0),MATCH($AB$3,'Summary sales'!$A$7:$CA$7,0))</f>
        <v>1078.25</v>
      </c>
      <c r="AD23" s="377">
        <f t="shared" si="413"/>
        <v>474.48677419355113</v>
      </c>
      <c r="AE23" s="523">
        <f t="shared" si="414"/>
        <v>1.7858822033418438</v>
      </c>
      <c r="AF23" s="377">
        <f>INDEX('SO September 2026 Rev.6'!$B$6:$BK$52,MATCH(B23,'SO September 2026 Rev.6'!$B$6:$B$52,0),MATCH($AF$3,'SO September 2026 Rev.6'!$B$5:$XK$5,0))</f>
        <v>673.27548387096704</v>
      </c>
      <c r="AG23" s="377">
        <f>INDEX('Summary sales'!$A$6:$CA$50,MATCH($B23,'Summary sales'!$A$6:$A$50,0),MATCH($AF$3,'Summary sales'!$A$7:$CA$7,0))</f>
        <v>741.15000000002328</v>
      </c>
      <c r="AH23" s="377">
        <f t="shared" si="415"/>
        <v>67.874516129056246</v>
      </c>
      <c r="AI23" s="523">
        <f t="shared" si="416"/>
        <v>1.1008123981268629</v>
      </c>
      <c r="AJ23" s="377">
        <f>INDEX('SO September 2026 Rev.6'!$B$6:$BK$52,MATCH(B23,'SO September 2026 Rev.6'!$B$6:$B$52,0),MATCH($AJ$3,'SO September 2026 Rev.6'!$B$5:$XK$5,0))</f>
        <v>5500</v>
      </c>
      <c r="AK23" s="377">
        <f>INDEX('Summary sales'!$A$6:$CA$50,MATCH($B23,'Summary sales'!$A$6:$A$50,0),MATCH($AJ$3,'Summary sales'!$A$7:$CA$7,0))</f>
        <v>6139.6699999999255</v>
      </c>
      <c r="AL23" s="377">
        <f t="shared" si="417"/>
        <v>639.66999999992549</v>
      </c>
      <c r="AM23" s="523">
        <f t="shared" si="418"/>
        <v>1.1163036363636227</v>
      </c>
      <c r="AN23" s="377">
        <f>INDEX('SO September 2026 Rev.6'!$B$6:$BK$52,MATCH(B23,'SO September 2026 Rev.6'!$B$6:$B$52,0),MATCH($AN$3,'SO September 2026 Rev.6'!$B$5:$XK$5,0))</f>
        <v>5000</v>
      </c>
      <c r="AO23" s="377">
        <f ca="1">INDEX('Summary sales'!$A$6:$CA$50,MATCH($B23,'Summary sales'!$A$6:$A$50,0),MATCH($AN$3,'Summary sales'!$A$7:$CA$7,0))</f>
        <v>7964.929999999702</v>
      </c>
      <c r="AP23" s="377">
        <f t="shared" ca="1" si="419"/>
        <v>2964.929999999702</v>
      </c>
      <c r="AQ23" s="523">
        <f t="shared" ca="1" si="420"/>
        <v>1.5929859999999405</v>
      </c>
      <c r="AR23" s="377">
        <f>INDEX('SO September 2026 Rev.6'!$B$6:$BK$52,MATCH(B23,'SO September 2026 Rev.6'!$B$6:$B$52,0),MATCH($AR$3,'SO September 2026 Rev.6'!$B$5:$XK$5,0))</f>
        <v>2500</v>
      </c>
      <c r="AS23" s="377">
        <f>INDEX('Summary sales'!$A$6:$CA$50,MATCH($B23,'Summary sales'!$A$6:$A$50,0),MATCH($AR$3,'Summary sales'!$A$7:$CA$7,0))</f>
        <v>622.23999999999069</v>
      </c>
      <c r="AT23" s="377">
        <f t="shared" si="421"/>
        <v>-1877.7600000000093</v>
      </c>
      <c r="AU23" s="523">
        <f t="shared" si="422"/>
        <v>0.24889599999999629</v>
      </c>
      <c r="AV23" s="377">
        <f>INDEX('SO September 2026 Rev.6'!$B$6:$BK$52,MATCH(B23,'SO September 2026 Rev.6'!$B$6:$B$52,0),MATCH($AV$3,'SO September 2026 Rev.6'!$B$5:$XK$5,0))</f>
        <v>1300</v>
      </c>
      <c r="AW23" s="377">
        <f>INDEX('Summary sales'!$A$6:$CA$50,MATCH($B23,'Summary sales'!$A$6:$A$50,0),MATCH($AV$3,'Summary sales'!$A$7:$CA$7,0))</f>
        <v>320.63000000000466</v>
      </c>
      <c r="AX23" s="377">
        <f t="shared" si="423"/>
        <v>-979.36999999999534</v>
      </c>
      <c r="AY23" s="523">
        <f t="shared" si="424"/>
        <v>0.24663846153846511</v>
      </c>
      <c r="AZ23" s="377">
        <f>INDEX('SO September 2026 Rev.6'!$B$6:$BK$52,MATCH(B23,'SO September 2026 Rev.6'!$B$6:$B$52,0),MATCH($AZ$3,'SO September 2026 Rev.6'!$B$5:$XK$5,0))</f>
        <v>15600</v>
      </c>
      <c r="BA23" s="377">
        <f>INDEX('Summary sales'!$A$6:$CA$50,MATCH($B23,'Summary sales'!$A$6:$A$50,0),MATCH($AZ$3,'Summary sales'!$A$7:$CA$7,0))</f>
        <v>16083.540000000037</v>
      </c>
      <c r="BB23" s="377">
        <f t="shared" si="425"/>
        <v>483.54000000003725</v>
      </c>
      <c r="BC23" s="523">
        <f t="shared" si="426"/>
        <v>1.0309961538461563</v>
      </c>
      <c r="BD23" s="377">
        <f>INDEX('SO September 2026 Rev.6'!$B$6:$BK$52,MATCH(B23,'SO September 2026 Rev.6'!$B$6:$B$52,0),MATCH($BD$3,'SO September 2026 Rev.6'!$B$5:$XK$5,0))</f>
        <v>8000</v>
      </c>
      <c r="BE23" s="377">
        <f>INDEX('Summary sales'!$A$6:$CA$50,MATCH($B23,'Summary sales'!$A$6:$A$50,0),MATCH($BD$3,'Summary sales'!$A$7:$CA$7,0))</f>
        <v>10480.629999999888</v>
      </c>
      <c r="BF23" s="377">
        <f t="shared" si="427"/>
        <v>2480.6299999998882</v>
      </c>
      <c r="BG23" s="523">
        <f t="shared" si="428"/>
        <v>1.310078749999986</v>
      </c>
      <c r="BH23" s="377">
        <f>INDEX('SO September 2026 Rev.6'!$B$6:$BK$52,MATCH(B23,'SO September 2026 Rev.6'!$B$6:$B$52,0),MATCH($BH$3,'SO September 2026 Rev.6'!$B$5:$XK$5,0))</f>
        <v>1000</v>
      </c>
      <c r="BI23" s="377">
        <f>INDEX('Summary sales'!$A$6:$CA$50,MATCH($B23,'Summary sales'!$A$6:$A$50,0),MATCH($BH$3,'Summary sales'!$A$7:$CA$7,0))</f>
        <v>1494.9450000000652</v>
      </c>
      <c r="BJ23" s="377">
        <f t="shared" si="429"/>
        <v>494.94500000006519</v>
      </c>
      <c r="BK23" s="523">
        <f t="shared" si="430"/>
        <v>1.4949450000000652</v>
      </c>
      <c r="BL23" s="377">
        <f>INDEX('SO September 2026 Rev.6'!$B$6:$BK$52,MATCH(B23,'SO September 2026 Rev.6'!$B$6:$B$52,0),MATCH($BL$3,'SO September 2026 Rev.6'!$B$5:$XK$5,0))</f>
        <v>5500</v>
      </c>
      <c r="BM23" s="377">
        <f ca="1">INDEX('Summary sales'!$A$6:$CA$50,MATCH($B23,'Summary sales'!$A$6:$A$50,0),MATCH($BL$3,'Summary sales'!$A$7:$CA$7,0))</f>
        <v>5415.29</v>
      </c>
      <c r="BN23" s="377">
        <f t="shared" ca="1" si="431"/>
        <v>-84.710000000000036</v>
      </c>
      <c r="BO23" s="523">
        <f t="shared" ca="1" si="432"/>
        <v>0.98459818181818182</v>
      </c>
      <c r="BP23" s="377">
        <f>INDEX('SO September 2026 Rev.6'!$B$6:$BK$52,MATCH(B23,'SO September 2026 Rev.6'!$B$6:$B$52,0),MATCH($BP$3,'SO September 2026 Rev.6'!$B$5:$XK$5,0))</f>
        <v>1000</v>
      </c>
      <c r="BQ23" s="377">
        <f>INDEX('Summary sales'!$A$6:$CA$50,MATCH($B23,'Summary sales'!$A$6:$A$50,0),MATCH($BP$3,'Summary sales'!$A$7:$CA$7,0))</f>
        <v>812.24000000022352</v>
      </c>
      <c r="BR23" s="377">
        <f t="shared" si="433"/>
        <v>-187.75999999977648</v>
      </c>
      <c r="BS23" s="523">
        <f t="shared" si="434"/>
        <v>0.81224000000022356</v>
      </c>
      <c r="BT23" s="377">
        <f>INDEX('SO September 2026 Rev.6'!$B$6:$BK$52,MATCH(B23,'SO September 2026 Rev.6'!$B$6:$B$52,0),MATCH($BT$3,'SO September 2026 Rev.6'!$B$5:$XK$5,0))</f>
        <v>89.451612903225808</v>
      </c>
      <c r="BU23" s="377">
        <f>INDEX('Summary sales'!$A$6:$CA$50,MATCH($B23,'Summary sales'!$A$6:$A$50,0),MATCH($BT$3,'Summary sales'!$A$7:$CA$7,0))</f>
        <v>54.360000000000582</v>
      </c>
      <c r="BV23" s="377">
        <f t="shared" si="435"/>
        <v>-35.091612903225226</v>
      </c>
      <c r="BW23" s="523">
        <f t="shared" si="436"/>
        <v>0.60770284890011472</v>
      </c>
      <c r="BX23" s="377">
        <v>3500</v>
      </c>
      <c r="BY23" s="377">
        <f>INDEX('Summary sales'!$A$6:$CA$50,MATCH($B23,'Summary sales'!$A$6:$A$50,0),MATCH($BX$3,'Summary sales'!$A$7:$CA$7,0))</f>
        <v>3854.7999999998137</v>
      </c>
      <c r="BZ23" s="377">
        <f t="shared" si="437"/>
        <v>354.79999999981374</v>
      </c>
      <c r="CA23" s="523">
        <f t="shared" si="438"/>
        <v>1.1013714285713754</v>
      </c>
      <c r="CB23" s="377">
        <f>INDEX('SO September 2026 Rev.6'!$B$6:$BK$52,MATCH(B23,'SO September 2026 Rev.6'!$B$6:$B$52,0),MATCH($CB$3,'SO September 2026 Rev.6'!$B$5:$XK$5,0))</f>
        <v>1300</v>
      </c>
      <c r="CC23" s="377">
        <f>INDEX('Summary sales'!$A$6:$CA$50,MATCH($B23,'Summary sales'!$A$6:$A$50,0),MATCH($CB$3,'Summary sales'!$A$7:$CA$7,0))</f>
        <v>1830.9799999999814</v>
      </c>
      <c r="CD23" s="377">
        <f t="shared" si="439"/>
        <v>530.97999999998137</v>
      </c>
      <c r="CE23" s="523">
        <f t="shared" si="440"/>
        <v>1.4084461538461395</v>
      </c>
      <c r="CF23" s="377">
        <f>INDEX('SO September 2026 Rev.6'!$B$6:$BK$52,MATCH(B23,'SO September 2026 Rev.6'!$B$6:$B$52,0),MATCH($CF$3,'SO September 2026 Rev.6'!$B$5:$XK$5,0))</f>
        <v>3000</v>
      </c>
      <c r="CG23" s="377">
        <f>INDEX('Summary sales'!$A$6:$CA$50,MATCH($B23,'Summary sales'!$A$6:$A$50,0),MATCH($CF$3,'Summary sales'!$A$7:$CA$7,0))</f>
        <v>3947</v>
      </c>
      <c r="CH23" s="377">
        <f t="shared" si="441"/>
        <v>947</v>
      </c>
      <c r="CI23" s="523">
        <f t="shared" si="442"/>
        <v>1.3156666666666668</v>
      </c>
      <c r="CJ23" s="377">
        <f>INDEX('SO September 2026 Rev.6'!$B$6:$BK$52,MATCH($B23,'SO September 2026 Rev.6'!$B$6:$B$52,0),MATCH($CJ$3,'SO September 2026 Rev.6'!$B$5:$XK$5,0))</f>
        <v>6000</v>
      </c>
      <c r="CK23" s="377">
        <f>INDEX('Summary sales'!$A$6:$CA$50,MATCH($B23,'Summary sales'!$A$6:$A$50,0),MATCH($CJ$3,'Summary sales'!$A$7:$CA$7,0))</f>
        <v>4174.1299999998882</v>
      </c>
      <c r="CL23" s="377">
        <f t="shared" si="443"/>
        <v>-1825.8700000001118</v>
      </c>
      <c r="CM23" s="523">
        <f t="shared" si="444"/>
        <v>0.6956883333333147</v>
      </c>
      <c r="CN23" s="377">
        <f>INDEX('SO September 2026 Rev.6'!$B$6:$BK$52,MATCH($B23,'SO September 2026 Rev.6'!$B$6:$B$52,0),MATCH(CN$3,'SO September 2026 Rev.6'!$B$5:$XK$5,0))</f>
        <v>12000</v>
      </c>
      <c r="CO23" s="377">
        <f>INDEX('Summary sales'!$A$6:$CA$50,MATCH($B23,'Summary sales'!$A$6:$A$50,0),MATCH($CN$3,'Summary sales'!$A$7:$CA$7,0))</f>
        <v>4603.1000000000931</v>
      </c>
      <c r="CP23" s="377">
        <f t="shared" si="445"/>
        <v>-7396.8999999999069</v>
      </c>
      <c r="CQ23" s="523">
        <f t="shared" si="446"/>
        <v>0.38359166666667444</v>
      </c>
      <c r="CR23" s="377">
        <f>INDEX('SO September 2026 Rev.6'!$B$6:$BK$52,MATCH($B23,'SO September 2026 Rev.6'!$B$6:$B$52,0),MATCH(CR$3,'SO September 2026 Rev.6'!$B$5:$XK$5,0))</f>
        <v>3000</v>
      </c>
      <c r="CS23" s="377">
        <f>INDEX('Summary sales'!$A$6:$CA$50,MATCH($B23,'Summary sales'!$A$6:$A$50,0),MATCH($CR$3,'Summary sales'!$A$7:$CA$7,0))</f>
        <v>2444.9799999999996</v>
      </c>
      <c r="CT23" s="377">
        <f t="shared" si="447"/>
        <v>-555.02000000000044</v>
      </c>
      <c r="CU23" s="523">
        <f t="shared" si="448"/>
        <v>0.81499333333333324</v>
      </c>
      <c r="CV23" s="377">
        <v>16000</v>
      </c>
      <c r="CW23" s="377">
        <f>INDEX('Summary sales'!$A$6:$CA$50,MATCH($B23,'Summary sales'!$A$6:$A$50,0),MATCH($CV$3,'Summary sales'!$A$7:$CA$7,0))</f>
        <v>20477.188999995589</v>
      </c>
      <c r="CX23" s="377">
        <f t="shared" si="449"/>
        <v>4477.1889999955893</v>
      </c>
      <c r="CY23" s="523">
        <f t="shared" si="450"/>
        <v>1.2798243124997244</v>
      </c>
      <c r="CZ23" s="377">
        <f>INDEX('SO September 2026 Rev.6'!$B$6:$BK$52,MATCH(B23,'SO September 2026 Rev.6'!$B$6:$B$52,0),MATCH($CZ$3,'SO September 2026 Rev.6'!$B$5:$XK$5,0))</f>
        <v>2000</v>
      </c>
      <c r="DA23" s="377">
        <f>INDEX('Summary sales'!$A$6:$CA$50,MATCH($B23,'Summary sales'!$A$6:$A$50,0),MATCH($CZ$3,'Summary sales'!$A$7:$CA$7,0))</f>
        <v>1961.7099999999627</v>
      </c>
      <c r="DB23" s="377">
        <f t="shared" si="451"/>
        <v>-38.290000000037253</v>
      </c>
      <c r="DC23" s="523">
        <f t="shared" si="452"/>
        <v>0.98085499999998138</v>
      </c>
      <c r="DD23" s="377">
        <f>INDEX('SO September 2026 Rev.6'!$B$6:$BK$52,MATCH($B23,'SO September 2026 Rev.6'!$B$6:$B$52,0),MATCH(DD$3,'SO September 2026 Rev.6'!$B$5:$XK$5,0))</f>
        <v>800</v>
      </c>
      <c r="DE23" s="377">
        <f>INDEX('Summary sales'!$A$6:$CA$50,MATCH($B23,'Summary sales'!$A$6:$A$50,0),MATCH($DD$3,'Summary sales'!$A$7:$CA$7,0))</f>
        <v>1011.5600000000559</v>
      </c>
      <c r="DF23" s="377">
        <f t="shared" si="453"/>
        <v>211.56000000005588</v>
      </c>
      <c r="DG23" s="523">
        <f t="shared" si="454"/>
        <v>1.2644500000000698</v>
      </c>
      <c r="DH23" s="377">
        <f>INDEX('SO September 2026 Rev.6'!$B$6:$BK$52,MATCH($B23,'SO September 2026 Rev.6'!$B$6:$B$52,0),MATCH(DH$3,'SO September 2026 Rev.6'!$B$5:$XK$5,0))</f>
        <v>7200</v>
      </c>
      <c r="DI23" s="377">
        <f>INDEX('Summary sales'!$A$6:$CA$50,MATCH($B23,'Summary sales'!$A$6:$A$50,0),MATCH($DH$3,'Summary sales'!$A$7:$CA$7,0))</f>
        <v>7950.429999999702</v>
      </c>
      <c r="DJ23" s="377">
        <f t="shared" si="455"/>
        <v>750.42999999970198</v>
      </c>
      <c r="DK23" s="523">
        <f t="shared" si="456"/>
        <v>1.1042263888888475</v>
      </c>
      <c r="DL23" s="377">
        <f>INDEX('SO September 2026 Rev.6'!$B$6:$BK$52,MATCH(B23,'SO September 2026 Rev.6'!$B$6:$B$52,0),MATCH($DL$3,'SO September 2026 Rev.6'!$B$5:$XK$5,0))</f>
        <v>2000</v>
      </c>
      <c r="DM23" s="377">
        <f>INDEX('Summary sales'!$A$6:$CA$50,MATCH($B23,'Summary sales'!$A$6:$A$50,0),MATCH($DL$3,'Summary sales'!$A$7:$CA$7,0))</f>
        <v>3156.5899999999674</v>
      </c>
      <c r="DN23" s="377">
        <f t="shared" si="457"/>
        <v>1156.5899999999674</v>
      </c>
      <c r="DO23" s="523">
        <f t="shared" si="458"/>
        <v>1.5782949999999838</v>
      </c>
      <c r="DP23" s="377">
        <f>INDEX('SO September 2026 Rev.6'!$B$6:$BK$52,MATCH(B23,'SO September 2026 Rev.6'!$B$6:$B$52,0),MATCH($DP$3,'SO September 2026 Rev.6'!$B$5:$XK$5,0))</f>
        <v>2000</v>
      </c>
      <c r="DQ23" s="377">
        <f>INDEX('Summary sales'!$A$6:$CA$50,MATCH($B23,'Summary sales'!$A$6:$A$50,0),MATCH($DP$3,'Summary sales'!$A$7:$CA$7,0))</f>
        <v>1270.8600000001024</v>
      </c>
      <c r="DR23" s="377">
        <f t="shared" si="459"/>
        <v>-729.13999999989755</v>
      </c>
      <c r="DS23" s="523">
        <f t="shared" si="460"/>
        <v>0.63543000000005123</v>
      </c>
      <c r="DT23" s="377">
        <f>INDEX('SO September 2026 Rev.6'!$B$6:$BK$52,MATCH(B23,'SO September 2026 Rev.6'!$B$6:$B$52,0),MATCH($DT$3,'SO September 2026 Rev.6'!$B$5:$XK$5,0))</f>
        <v>1000</v>
      </c>
      <c r="DU23" s="377">
        <f>INDEX('Summary sales'!$A$6:$CA$50,MATCH($B23,'Summary sales'!$A$6:$A$50,0),MATCH($DT$3,'Summary sales'!$A$7:$CA$7,0))</f>
        <v>492.88000000000466</v>
      </c>
      <c r="DV23" s="377">
        <f t="shared" si="461"/>
        <v>-507.11999999999534</v>
      </c>
      <c r="DW23" s="523">
        <f t="shared" si="462"/>
        <v>0.49288000000000465</v>
      </c>
      <c r="DX23" s="377">
        <f>INDEX('SO September 2026 Rev.6'!$B$6:$BK$52,MATCH(B23,'SO September 2026 Rev.6'!$B$6:$B$52,0),MATCH($DX$3,'SO September 2026 Rev.6'!$B$5:$XK$5,0))</f>
        <v>10000</v>
      </c>
      <c r="DY23" s="377">
        <f>INDEX('Summary sales'!$A$6:$CA$50,MATCH($B23,'Summary sales'!$A$6:$A$50,0),MATCH($DX$3,'Summary sales'!$A$7:$CA$7,0))</f>
        <v>12183.229999999516</v>
      </c>
      <c r="DZ23" s="377">
        <f t="shared" si="463"/>
        <v>2183.2299999995157</v>
      </c>
      <c r="EA23" s="523">
        <f t="shared" si="464"/>
        <v>1.2183229999999516</v>
      </c>
      <c r="EB23" s="377">
        <f>INDEX('SO September 2026 Rev.6'!$B$6:$BK$52,MATCH(B23,'SO September 2026 Rev.6'!$B$6:$B$52,0),MATCH($EB$3,'SO September 2026 Rev.6'!$B$5:$XK$5,0))</f>
        <v>2000</v>
      </c>
      <c r="EC23" s="377">
        <f>INDEX('Summary sales'!$A$6:$CA$50,MATCH($B23,'Summary sales'!$A$6:$A$50,0),MATCH($EB$3,'Summary sales'!$A$7:$CA$7,0))</f>
        <v>3107.4399999999441</v>
      </c>
      <c r="ED23" s="377">
        <f t="shared" si="465"/>
        <v>1107.4399999999441</v>
      </c>
      <c r="EE23" s="523">
        <f t="shared" si="466"/>
        <v>1.553719999999972</v>
      </c>
      <c r="EF23" s="377">
        <f>INDEX('SO September 2026 Rev.6'!$B$6:$BK$52,MATCH($B23,'SO September 2026 Rev.6'!$B$6:$B$52,0),MATCH(EF$3,'SO September 2026 Rev.6'!$B$5:$XK$5,0))</f>
        <v>4000</v>
      </c>
      <c r="EG23" s="377">
        <f>INDEX('Summary sales'!$A$6:$CA$50,MATCH($B23,'Summary sales'!$A$6:$A$50,0),MATCH($EF$3,'Summary sales'!$A$7:$CA$7,0))</f>
        <v>5677.9699999997392</v>
      </c>
      <c r="EH23" s="377">
        <f t="shared" si="467"/>
        <v>1677.9699999997392</v>
      </c>
      <c r="EI23" s="523">
        <f t="shared" si="468"/>
        <v>1.4194924999999348</v>
      </c>
      <c r="EJ23" s="377">
        <f>INDEX('SO September 2026 Rev.6'!$B$6:$BK$52,MATCH(B23,'SO September 2026 Rev.6'!$B$6:$B$52,0),MATCH($EJ$3,'SO September 2026 Rev.6'!$B$5:$XK$5,0))</f>
        <v>7000</v>
      </c>
      <c r="EK23" s="377">
        <f>INDEX('Summary sales'!$A$6:$CA$50,MATCH(B23,'Summary sales'!$A$6:$A$50,0),MATCH($EJ$3,'Summary sales'!$A$7:$CA$7,0))</f>
        <v>9518.3799999998882</v>
      </c>
      <c r="EL23" s="377">
        <f t="shared" si="469"/>
        <v>2518.3799999998882</v>
      </c>
      <c r="EM23" s="523">
        <f t="shared" si="470"/>
        <v>1.3597685714285555</v>
      </c>
      <c r="EN23" s="377">
        <f>INDEX('SO September 2026 Rev.6'!$B$6:$BK$52,MATCH(B23,'SO September 2026 Rev.6'!$B$6:$B$52,0),MATCH($EN$3,'SO September 2026 Rev.6'!$B$5:$XK$5,0))</f>
        <v>5000</v>
      </c>
      <c r="EO23" s="377">
        <f>INDEX('Summary sales'!$A$6:$CA$50,MATCH($B23,'Summary sales'!$A$6:$A$50,0),MATCH($EN$3,'Summary sales'!$A$7:$CA$7,0))</f>
        <v>6173.0600000000559</v>
      </c>
      <c r="EP23" s="377">
        <f t="shared" si="471"/>
        <v>1173.0600000000559</v>
      </c>
      <c r="EQ23" s="523">
        <f t="shared" si="472"/>
        <v>1.2346120000000111</v>
      </c>
      <c r="ER23" s="377">
        <v>17000</v>
      </c>
      <c r="ES23" s="377">
        <f>INDEX('Summary sales'!$A$6:$CA$50,MATCH($B23,'Summary sales'!$A$6:$A$50,0),MATCH($ER$3,'Summary sales'!$A$7:$CA$7,0))</f>
        <v>15766.689999999478</v>
      </c>
      <c r="ET23" s="377">
        <f t="shared" si="473"/>
        <v>-1233.3100000005215</v>
      </c>
      <c r="EU23" s="523">
        <f t="shared" si="474"/>
        <v>0.92745235294114581</v>
      </c>
      <c r="EV23" s="377">
        <f>INDEX('SO September 2026 Rev.6'!$B$6:$BK$52,MATCH($B23,'SO September 2026 Rev.6'!$B$6:$B$52,0),MATCH($EV$3,'SO September 2026 Rev.6'!$B$5:$XK$5,0))</f>
        <v>8000</v>
      </c>
      <c r="EW23" s="377">
        <f>INDEX('Summary sales'!$A$6:$CA$50,MATCH(B23,'Summary sales'!$A$6:$A$50,0),MATCH($EV$3,'Summary sales'!$A$7:$CA$7,0))</f>
        <v>2875.25</v>
      </c>
      <c r="EX23" s="377">
        <f t="shared" si="475"/>
        <v>-5124.75</v>
      </c>
      <c r="EY23" s="523">
        <f t="shared" si="476"/>
        <v>0.35940624999999998</v>
      </c>
      <c r="EZ23" s="377">
        <f>INDEX('SO September 2026 Rev.6'!$B$6:$BK$52,MATCH(B23,'SO September 2026 Rev.6'!$B$6:$B$52,0),MATCH($EZ$3,'SO September 2026 Rev.6'!$B$5:$XK$5,0))</f>
        <v>3500</v>
      </c>
      <c r="FA23" s="377">
        <f>INDEX('Summary sales'!$A$6:$CA$50,MATCH(B23,'Summary sales'!$A$6:$A$50,0),MATCH($EZ$3,'Summary sales'!$A$7:$CA$7,0))</f>
        <v>3488.8999999994412</v>
      </c>
      <c r="FB23" s="377">
        <f t="shared" si="477"/>
        <v>-11.100000000558794</v>
      </c>
      <c r="FC23" s="523">
        <f t="shared" si="478"/>
        <v>0.99682857142841175</v>
      </c>
      <c r="FD23" s="377">
        <f>INDEX('SO September 2026 Rev.6'!$B$6:$BK$52,MATCH(B23,'SO September 2026 Rev.6'!$B$6:$B$52,0),MATCH($FD$3,'SO September 2026 Rev.6'!$B$5:$XK$5,0))</f>
        <v>2000</v>
      </c>
      <c r="FE23" s="377">
        <f>INDEX('Summary sales'!$A$6:$CA$50,MATCH(B23,'Summary sales'!$A$6:$A$50,0),MATCH($FD$3,'Summary sales'!$A$7:$CA$7,0))</f>
        <v>249.54000000000087</v>
      </c>
      <c r="FF23" s="377">
        <f t="shared" si="479"/>
        <v>-1750.4599999999991</v>
      </c>
      <c r="FG23" s="523">
        <f t="shared" si="480"/>
        <v>0.99682857142841175</v>
      </c>
      <c r="FH23" s="377">
        <f>INDEX('SO September 2026 Rev.6'!$B$6:$BK$52,MATCH(B23,'SO September 2026 Rev.6'!$B$6:$B$52,0),MATCH($FH$3,'SO September 2026 Rev.6'!$B$5:$XK$5,0))</f>
        <v>0</v>
      </c>
      <c r="FI23" s="377">
        <f>INDEX('Summary sales'!$A$6:$CA$50,MATCH(B23,'Summary sales'!$A$6:$A$50,0),MATCH($FH$3,'Summary sales'!$A$7:$CA$7,0))</f>
        <v>0</v>
      </c>
      <c r="FJ23" s="377">
        <f t="shared" si="481"/>
        <v>0</v>
      </c>
      <c r="FK23" s="523">
        <f t="shared" si="482"/>
        <v>0.12477000000000044</v>
      </c>
      <c r="FL23" s="377">
        <f>INDEX('SO September 2026 Rev.6'!$B$6:$BK$52,MATCH(B23,'SO September 2026 Rev.6'!$B$6:$B$52,0),MATCH($FL$3,'SO September 2026 Rev.6'!$B$5:$XK$5,0))</f>
        <v>700</v>
      </c>
      <c r="FM23" s="377">
        <f>INDEX('Summary sales'!$A$6:$CA$50,MATCH(B23,'Summary sales'!$A$6:$A$50,0),MATCH($FL$3,'Summary sales'!$A$7:$CA$7,0))</f>
        <v>384.05999999993946</v>
      </c>
      <c r="FN23" s="377">
        <f t="shared" si="483"/>
        <v>-315.94000000006054</v>
      </c>
      <c r="FO23" s="523">
        <f t="shared" si="484"/>
        <v>0.54865714285705636</v>
      </c>
      <c r="FP23" s="377">
        <v>6500</v>
      </c>
      <c r="FQ23" s="377">
        <f>INDEX('Summary sales'!$A$6:$CA$50,MATCH(B23,'Summary sales'!$A$6:$A$50,0),MATCH($FP$3,'Summary sales'!$A$7:$CA$7,0))</f>
        <v>3130.1199999999953</v>
      </c>
      <c r="FR23" s="377">
        <f t="shared" si="485"/>
        <v>-3369.8800000000047</v>
      </c>
      <c r="FS23" s="523">
        <f t="shared" si="486"/>
        <v>0.48155692307692238</v>
      </c>
      <c r="FT23" s="377">
        <f>INDEX('SO September 2026 Rev.6'!$B$6:$BK$52,MATCH(B23,'SO September 2026 Rev.6'!$B$6:$B$52,0),MATCH($FT$3,'SO September 2026 Rev.6'!$B$5:$XK$5,0))</f>
        <v>0</v>
      </c>
      <c r="FU23" s="377">
        <f>INDEX('Summary sales'!$A$6:$CA$50,MATCH(B23,'Summary sales'!$A$6:$A$50,0),MATCH($FT$3,'Summary sales'!$A$7:$CA$7,0))</f>
        <v>0</v>
      </c>
      <c r="FV23" s="377">
        <f t="shared" si="487"/>
        <v>0</v>
      </c>
      <c r="FW23" s="523" t="e">
        <f t="shared" si="488"/>
        <v>#DIV/0!</v>
      </c>
      <c r="FX23" s="377">
        <f>INDEX('SO September 2026 Rev.6'!$B$6:$BK$52,MATCH(B23,'SO September 2026 Rev.6'!$B$6:$B$52,0),MATCH($FX$3,'SO September 2026 Rev.6'!$B$5:$XK$5,0))</f>
        <v>2000</v>
      </c>
      <c r="FY23" s="377">
        <f>INDEX('Summary sales'!$A$6:$CA$50,MATCH(B23,'Summary sales'!$A$6:$A$50,0),MATCH($FX$3,'Summary sales'!$A$7:$CA$7,0))</f>
        <v>2852.1500000001397</v>
      </c>
      <c r="FZ23" s="377">
        <f t="shared" si="489"/>
        <v>852.1500000001397</v>
      </c>
      <c r="GA23" s="523">
        <f t="shared" si="490"/>
        <v>1.4260750000000699</v>
      </c>
      <c r="GB23" s="377">
        <f>INDEX('SO September 2026 Rev.6'!$B$6:$BK$52,MATCH(B23,'SO September 2026 Rev.6'!$B$6:$B$52,0),MATCH($GB$3,'SO September 2026 Rev.6'!$B$5:$XK$5,0))</f>
        <v>369.61070967741654</v>
      </c>
      <c r="GC23" s="377">
        <f>INDEX('Summary sales'!$A$6:$CA$50,MATCH(B23,'Summary sales'!$A$6:$A$50,0),MATCH($GB$3,'Summary sales'!$A$7:$CA$7,0))</f>
        <v>1001.8400000000838</v>
      </c>
      <c r="GD23" s="377">
        <f t="shared" si="491"/>
        <v>632.22929032266734</v>
      </c>
      <c r="GE23" s="523">
        <f t="shared" si="492"/>
        <v>2.7105275192768499</v>
      </c>
      <c r="GF23" s="377">
        <f>INDEX('SO September 2026 Rev.6'!$B$6:$BK$52,MATCH($B23,'SO September 2026 Rev.6'!$B$6:$B$52,0),MATCH(GF$3,'SO September 2026 Rev.6'!$B$5:$XK$5,0))</f>
        <v>9000</v>
      </c>
      <c r="GG23" s="377">
        <f>INDEX('Summary sales'!$A$6:$CA$50,MATCH(B23,'Summary sales'!$A$6:$A$50,0),MATCH($GF$3,'Summary sales'!$A$7:$CA$7,0))</f>
        <v>4262.92</v>
      </c>
      <c r="GH23" s="377">
        <f t="shared" si="493"/>
        <v>-4737.08</v>
      </c>
      <c r="GI23" s="523">
        <f t="shared" si="494"/>
        <v>0.47365777777777779</v>
      </c>
      <c r="GJ23" s="377">
        <f>INDEX('SO September 2026 Rev.6'!$B$6:$BK$52,MATCH(B23,'SO September 2026 Rev.6'!$B$6:$B$52,0),MATCH($GJ$3,'SO September 2026 Rev.6'!$B$5:$XK$5,0))</f>
        <v>1121.900322580635</v>
      </c>
      <c r="GK23" s="377">
        <f>INDEX('Summary sales'!$A$6:$CA$50,MATCH($B23,'Summary sales'!$A$6:$A$50,0),MATCH($GJ$3,'Summary sales'!$A$7:$CA$7,0))</f>
        <v>367.56999999983236</v>
      </c>
      <c r="GL23" s="377">
        <f t="shared" si="495"/>
        <v>-754.33032258080266</v>
      </c>
      <c r="GM23" s="523">
        <f t="shared" si="496"/>
        <v>0.32763160202533392</v>
      </c>
      <c r="GN23" s="377">
        <f>INDEX('SO September 2026 Rev.6'!$B$6:$BK$52,MATCH(B23,'SO September 2026 Rev.6'!$B$6:$B$52,0),MATCH($GN$3,'SO September 2026 Rev.6'!$B$5:$XK$5,0))</f>
        <v>2499.7025806451697</v>
      </c>
      <c r="GO23" s="377">
        <f>INDEX('Summary sales'!$A$6:$CA$50,MATCH(B23,'Summary sales'!$A$6:$A$50,0),MATCH($GN$3,'Summary sales'!$A$7:$CA$7,0))</f>
        <v>2766.0299999999697</v>
      </c>
      <c r="GP23" s="377">
        <f t="shared" si="497"/>
        <v>266.32741935479999</v>
      </c>
      <c r="GQ23" s="523">
        <f t="shared" si="498"/>
        <v>1.1065436429985447</v>
      </c>
      <c r="GR23" s="377">
        <f>INDEX('SO September 2026 Rev.6'!$B$6:$BK$52,MATCH(B23,'SO September 2026 Rev.6'!$B$6:$B$52,0),MATCH($GR$3,'SO September 2026 Rev.6'!$B$5:$XK$5,0))</f>
        <v>3587.0967741935483</v>
      </c>
      <c r="GS23" s="377">
        <f>INDEX('Summary sales'!$A$6:$CA$50,MATCH(B23,'Summary sales'!$A$6:$A$50,0),MATCH($GR$3,'Summary sales'!$A$7:$CA$7,0))</f>
        <v>8734.460000000021</v>
      </c>
      <c r="GT23" s="377">
        <f t="shared" si="499"/>
        <v>5147.3632258064727</v>
      </c>
      <c r="GU23" s="523">
        <f t="shared" si="500"/>
        <v>2.4349663669064809</v>
      </c>
      <c r="GV23" s="377">
        <f>INDEX('SO September 2026 Rev.6'!$B$6:$BK$52,MATCH(B23,'SO September 2026 Rev.6'!$B$6:$B$52,0),MATCH($GV$3,'SO September 2026 Rev.6'!$B$5:$XK$5,0))</f>
        <v>2499.7025806451697</v>
      </c>
      <c r="GW23" s="377">
        <f>INDEX('Summary sales'!$A$6:$CA$50,MATCH(B23,'Summary sales'!$A$6:$A$50,0),MATCH($GV$3,'Summary sales'!$A$7:$CA$7,0))</f>
        <v>0</v>
      </c>
      <c r="GX23" s="377">
        <f t="shared" si="501"/>
        <v>-2499.7025806451697</v>
      </c>
      <c r="GY23" s="523">
        <f t="shared" si="502"/>
        <v>0</v>
      </c>
      <c r="GZ23" s="377">
        <f>INDEX('SO September 2026 Rev.6'!$B$6:$BK$52,MATCH(B23,'SO September 2026 Rev.6'!$B$6:$B$52,0),MATCH($GZ$3,'SO September 2026 Rev.6'!$B$5:$XK$5,0))</f>
        <v>31500</v>
      </c>
      <c r="HA23" s="377">
        <f>INDEX('Summary sales'!$A$6:$CA$50,MATCH(B23,'Summary sales'!$A$6:$A$50,0),MATCH($GZ$3,'Summary sales'!$A$7:$CA$7,0))</f>
        <v>29356.621000000043</v>
      </c>
      <c r="HB23" s="377">
        <f t="shared" si="503"/>
        <v>-2143.3789999999572</v>
      </c>
      <c r="HC23" s="524">
        <f t="shared" si="504"/>
        <v>0.93195622222222363</v>
      </c>
    </row>
    <row r="24" spans="1:211" ht="15" customHeight="1">
      <c r="A24" s="907"/>
      <c r="B24" s="451">
        <f t="shared" si="505"/>
        <v>46281</v>
      </c>
      <c r="C24" s="451" t="str">
        <f t="shared" si="506"/>
        <v>Wed</v>
      </c>
      <c r="D24" s="377">
        <f t="shared" si="399"/>
        <v>210094.07619354836</v>
      </c>
      <c r="E24" s="377">
        <f t="shared" ca="1" si="400"/>
        <v>219768.18857377546</v>
      </c>
      <c r="F24" s="377">
        <f t="shared" ca="1" si="401"/>
        <v>9674.1123802271031</v>
      </c>
      <c r="G24" s="523">
        <f t="shared" ca="1" si="402"/>
        <v>1.0460465737801901</v>
      </c>
      <c r="H24" s="377">
        <f>INDEX('SO September 2026 Rev.6'!$B$6:$BK$52,MATCH($B24,'SO September 2026 Rev.6'!$B$6:$B$52,0),MATCH($H$3,'SO September 2026 Rev.6'!$B$5:$XK$5,0))</f>
        <v>1199.5729032258068</v>
      </c>
      <c r="I24" s="377">
        <f>INDEX('Summary sales'!$A$6:$CA$50,MATCH($B24,'Summary sales'!$A$6:$A$50,0),MATCH($H$3,'Summary sales'!$A$7:$CA$7,0))</f>
        <v>832.83999999985099</v>
      </c>
      <c r="J24" s="377">
        <f t="shared" si="403"/>
        <v>-366.73290322595585</v>
      </c>
      <c r="K24" s="523">
        <f t="shared" si="404"/>
        <v>0.6942804374458913</v>
      </c>
      <c r="L24" s="377">
        <f>INDEX('SO September 2026 Rev.6'!$B$6:$BK$52,MATCH($B24,'SO September 2026 Rev.6'!$B$6:$B$52,0),MATCH($L$3,'SO September 2026 Rev.6'!$B$5:$XK$5,0))</f>
        <v>1200</v>
      </c>
      <c r="M24" s="377">
        <f>INDEX('Summary sales'!$A$6:$CA$50,MATCH($B24,'Summary sales'!$A$6:$A$50,0),MATCH($L$3,'Summary sales'!$A$7:$CA$7,0))</f>
        <v>1205.5799999996088</v>
      </c>
      <c r="N24" s="377">
        <f t="shared" si="405"/>
        <v>5.5799999996088445</v>
      </c>
      <c r="O24" s="523">
        <f t="shared" si="406"/>
        <v>1.0046499999996741</v>
      </c>
      <c r="P24" s="377">
        <f>INDEX('SO September 2026 Rev.6'!$B$6:$BK$52,MATCH(B24,'SO September 2026 Rev.6'!$B$6:$B$52,0),MATCH($P$3,'SO September 2026 Rev.6'!$B$5:$XK$5,0))</f>
        <v>3300</v>
      </c>
      <c r="Q24" s="377">
        <f>INDEX('Summary sales'!$A$6:$CA$50,MATCH($B24,'Summary sales'!$A$6:$A$50,0),MATCH($P$3,'Summary sales'!$A$7:$CA$7,0))</f>
        <v>3243.3999999999069</v>
      </c>
      <c r="R24" s="377">
        <f t="shared" si="407"/>
        <v>-56.600000000093132</v>
      </c>
      <c r="S24" s="523">
        <f t="shared" si="408"/>
        <v>0.98284848484845666</v>
      </c>
      <c r="T24" s="377">
        <f>INDEX('SO September 2026 Rev.6'!$B$6:$BK$52,MATCH(B24,'SO September 2026 Rev.6'!$B$6:$B$52,0),MATCH($T$3,'SO September 2026 Rev.6'!$B$5:$XK$5,0))</f>
        <v>800</v>
      </c>
      <c r="U24" s="377">
        <f>INDEX('Summary sales'!$A$6:$CA$50,MATCH($B24,'Summary sales'!$A$6:$A$50,0),MATCH($T$3,'Summary sales'!$A$7:$CA$7,0))</f>
        <v>988.84999999997672</v>
      </c>
      <c r="V24" s="377">
        <f t="shared" si="409"/>
        <v>188.84999999997672</v>
      </c>
      <c r="W24" s="523">
        <f t="shared" si="410"/>
        <v>1.236062499999971</v>
      </c>
      <c r="X24" s="377">
        <f>INDEX('SO September 2026 Rev.6'!$B$6:$BK$52,MATCH(B24,'SO September 2026 Rev.6'!$B$6:$B$52,0),MATCH($X$3,'SO September 2026 Rev.6'!$B$5:$XK$5,0))</f>
        <v>150</v>
      </c>
      <c r="Y24" s="377">
        <f>INDEX('Summary sales'!$A$6:$CA$50,MATCH($B24,'Summary sales'!$A$6:$A$50,0),MATCH($X$3,'Summary sales'!$A$7:$CA$7,0))</f>
        <v>69.759999999980209</v>
      </c>
      <c r="Z24" s="377">
        <f t="shared" si="411"/>
        <v>-80.240000000019791</v>
      </c>
      <c r="AA24" s="523">
        <f t="shared" si="412"/>
        <v>0.46506666666653473</v>
      </c>
      <c r="AB24" s="377">
        <f>INDEX('SO September 2026 Rev.6'!$B$6:$BK$52,MATCH(B24,'SO September 2026 Rev.6'!$B$6:$B$52,0),MATCH($AB$3,'SO September 2026 Rev.6'!$B$5:$XK$5,0))</f>
        <v>603.76322580644887</v>
      </c>
      <c r="AC24" s="377">
        <f>INDEX('Summary sales'!$A$6:$CA$50,MATCH($B24,'Summary sales'!$A$6:$A$50,0),MATCH($AB$3,'Summary sales'!$A$7:$CA$7,0))</f>
        <v>1029.1800000000512</v>
      </c>
      <c r="AD24" s="377">
        <f t="shared" si="413"/>
        <v>425.41677419360235</v>
      </c>
      <c r="AE24" s="523">
        <f t="shared" si="414"/>
        <v>1.704608621410109</v>
      </c>
      <c r="AF24" s="377">
        <f>INDEX('SO September 2026 Rev.6'!$B$6:$BK$52,MATCH(B24,'SO September 2026 Rev.6'!$B$6:$B$52,0),MATCH($AF$3,'SO September 2026 Rev.6'!$B$5:$XK$5,0))</f>
        <v>673.27548387096704</v>
      </c>
      <c r="AG24" s="377">
        <f>INDEX('Summary sales'!$A$6:$CA$50,MATCH($B24,'Summary sales'!$A$6:$A$50,0),MATCH($AF$3,'Summary sales'!$A$7:$CA$7,0))</f>
        <v>729.87999999988824</v>
      </c>
      <c r="AH24" s="377">
        <f t="shared" si="415"/>
        <v>56.604516128921205</v>
      </c>
      <c r="AI24" s="523">
        <f t="shared" si="416"/>
        <v>1.0840733362270614</v>
      </c>
      <c r="AJ24" s="377">
        <f>INDEX('SO September 2026 Rev.6'!$B$6:$BK$52,MATCH(B24,'SO September 2026 Rev.6'!$B$6:$B$52,0),MATCH($AJ$3,'SO September 2026 Rev.6'!$B$5:$XK$5,0))</f>
        <v>5500</v>
      </c>
      <c r="AK24" s="377">
        <f>INDEX('Summary sales'!$A$6:$CA$50,MATCH($B24,'Summary sales'!$A$6:$A$50,0),MATCH($AJ$3,'Summary sales'!$A$7:$CA$7,0))</f>
        <v>5945.75</v>
      </c>
      <c r="AL24" s="377">
        <f t="shared" si="417"/>
        <v>445.75</v>
      </c>
      <c r="AM24" s="523">
        <f t="shared" si="418"/>
        <v>1.0810454545454546</v>
      </c>
      <c r="AN24" s="377">
        <f>INDEX('SO September 2026 Rev.6'!$B$6:$BK$52,MATCH(B24,'SO September 2026 Rev.6'!$B$6:$B$52,0),MATCH($AN$3,'SO September 2026 Rev.6'!$B$5:$XK$5,0))</f>
        <v>5000</v>
      </c>
      <c r="AO24" s="377">
        <f ca="1">INDEX('Summary sales'!$A$6:$CA$50,MATCH($B24,'Summary sales'!$A$6:$A$50,0),MATCH($AN$3,'Summary sales'!$A$7:$CA$7,0))</f>
        <v>7959.7599999997765</v>
      </c>
      <c r="AP24" s="377">
        <f t="shared" ca="1" si="419"/>
        <v>2959.7599999997765</v>
      </c>
      <c r="AQ24" s="523">
        <f t="shared" ca="1" si="420"/>
        <v>1.5919519999999554</v>
      </c>
      <c r="AR24" s="377">
        <f>INDEX('SO September 2026 Rev.6'!$B$6:$BK$52,MATCH(B24,'SO September 2026 Rev.6'!$B$6:$B$52,0),MATCH($AR$3,'SO September 2026 Rev.6'!$B$5:$XK$5,0))</f>
        <v>2500</v>
      </c>
      <c r="AS24" s="377">
        <f>INDEX('Summary sales'!$A$6:$CA$50,MATCH($B24,'Summary sales'!$A$6:$A$50,0),MATCH($AR$3,'Summary sales'!$A$7:$CA$7,0))</f>
        <v>707.2300000002142</v>
      </c>
      <c r="AT24" s="377">
        <f t="shared" si="421"/>
        <v>-1792.7699999997858</v>
      </c>
      <c r="AU24" s="523">
        <f t="shared" si="422"/>
        <v>0.28289200000008569</v>
      </c>
      <c r="AV24" s="377">
        <f>INDEX('SO September 2026 Rev.6'!$B$6:$BK$52,MATCH(B24,'SO September 2026 Rev.6'!$B$6:$B$52,0),MATCH($AV$3,'SO September 2026 Rev.6'!$B$5:$XK$5,0))</f>
        <v>1300</v>
      </c>
      <c r="AW24" s="377">
        <f>INDEX('Summary sales'!$A$6:$CA$50,MATCH($B24,'Summary sales'!$A$6:$A$50,0),MATCH($AV$3,'Summary sales'!$A$7:$CA$7,0))</f>
        <v>361.17999999999302</v>
      </c>
      <c r="AX24" s="377">
        <f t="shared" si="423"/>
        <v>-938.82000000000698</v>
      </c>
      <c r="AY24" s="523">
        <f t="shared" si="424"/>
        <v>0.27783076923076389</v>
      </c>
      <c r="AZ24" s="377">
        <f>INDEX('SO September 2026 Rev.6'!$B$6:$BK$52,MATCH(B24,'SO September 2026 Rev.6'!$B$6:$B$52,0),MATCH($AZ$3,'SO September 2026 Rev.6'!$B$5:$XK$5,0))</f>
        <v>15600</v>
      </c>
      <c r="BA24" s="377">
        <f>INDEX('Summary sales'!$A$6:$CA$50,MATCH($B24,'Summary sales'!$A$6:$A$50,0),MATCH($AZ$3,'Summary sales'!$A$7:$CA$7,0))</f>
        <v>15926.229999999981</v>
      </c>
      <c r="BB24" s="377">
        <f t="shared" si="425"/>
        <v>326.22999999998137</v>
      </c>
      <c r="BC24" s="523">
        <f t="shared" si="426"/>
        <v>1.0209121794871783</v>
      </c>
      <c r="BD24" s="377">
        <f>INDEX('SO September 2026 Rev.6'!$B$6:$BK$52,MATCH(B24,'SO September 2026 Rev.6'!$B$6:$B$52,0),MATCH($BD$3,'SO September 2026 Rev.6'!$B$5:$XK$5,0))</f>
        <v>8000</v>
      </c>
      <c r="BE24" s="377">
        <f>INDEX('Summary sales'!$A$6:$CA$50,MATCH($B24,'Summary sales'!$A$6:$A$50,0),MATCH($BD$3,'Summary sales'!$A$7:$CA$7,0))</f>
        <v>8870.4300000001676</v>
      </c>
      <c r="BF24" s="377">
        <f t="shared" si="427"/>
        <v>870.43000000016764</v>
      </c>
      <c r="BG24" s="523">
        <f t="shared" si="428"/>
        <v>1.108803750000021</v>
      </c>
      <c r="BH24" s="377">
        <f>INDEX('SO September 2026 Rev.6'!$B$6:$BK$52,MATCH(B24,'SO September 2026 Rev.6'!$B$6:$B$52,0),MATCH($BH$3,'SO September 2026 Rev.6'!$B$5:$XK$5,0))</f>
        <v>1000</v>
      </c>
      <c r="BI24" s="377">
        <f>INDEX('Summary sales'!$A$6:$CA$50,MATCH($B24,'Summary sales'!$A$6:$A$50,0),MATCH($BH$3,'Summary sales'!$A$7:$CA$7,0))</f>
        <v>1616.9129999999423</v>
      </c>
      <c r="BJ24" s="377">
        <f t="shared" si="429"/>
        <v>616.91299999994226</v>
      </c>
      <c r="BK24" s="523">
        <f t="shared" si="430"/>
        <v>1.6169129999999423</v>
      </c>
      <c r="BL24" s="377">
        <f>INDEX('SO September 2026 Rev.6'!$B$6:$BK$52,MATCH(B24,'SO September 2026 Rev.6'!$B$6:$B$52,0),MATCH($BL$3,'SO September 2026 Rev.6'!$B$5:$XK$5,0))</f>
        <v>5500</v>
      </c>
      <c r="BM24" s="377">
        <f ca="1">INDEX('Summary sales'!$A$6:$CA$50,MATCH($B24,'Summary sales'!$A$6:$A$50,0),MATCH($BL$3,'Summary sales'!$A$7:$CA$7,0))</f>
        <v>6562.2695737704908</v>
      </c>
      <c r="BN24" s="377">
        <f t="shared" ca="1" si="431"/>
        <v>1062.2695737704908</v>
      </c>
      <c r="BO24" s="523">
        <f t="shared" ca="1" si="432"/>
        <v>1.1931399225037256</v>
      </c>
      <c r="BP24" s="377">
        <f>INDEX('SO September 2026 Rev.6'!$B$6:$BK$52,MATCH(B24,'SO September 2026 Rev.6'!$B$6:$B$52,0),MATCH($BP$3,'SO September 2026 Rev.6'!$B$5:$XK$5,0))</f>
        <v>1000</v>
      </c>
      <c r="BQ24" s="377">
        <f>INDEX('Summary sales'!$A$6:$CA$50,MATCH($B24,'Summary sales'!$A$6:$A$50,0),MATCH($BP$3,'Summary sales'!$A$7:$CA$7,0))</f>
        <v>1134.7999999998137</v>
      </c>
      <c r="BR24" s="377">
        <f t="shared" si="433"/>
        <v>134.79999999981374</v>
      </c>
      <c r="BS24" s="523">
        <f t="shared" si="434"/>
        <v>1.1347999999998137</v>
      </c>
      <c r="BT24" s="377">
        <f>INDEX('SO September 2026 Rev.6'!$B$6:$BK$52,MATCH(B24,'SO September 2026 Rev.6'!$B$6:$B$52,0),MATCH($BT$3,'SO September 2026 Rev.6'!$B$5:$XK$5,0))</f>
        <v>89.451612903225808</v>
      </c>
      <c r="BU24" s="377">
        <f>INDEX('Summary sales'!$A$6:$CA$50,MATCH($B24,'Summary sales'!$A$6:$A$50,0),MATCH($BT$3,'Summary sales'!$A$7:$CA$7,0))</f>
        <v>55</v>
      </c>
      <c r="BV24" s="377">
        <f t="shared" si="435"/>
        <v>-34.451612903225808</v>
      </c>
      <c r="BW24" s="523">
        <f t="shared" si="436"/>
        <v>0.61485755499459072</v>
      </c>
      <c r="BX24" s="377">
        <v>3100</v>
      </c>
      <c r="BY24" s="377">
        <f>INDEX('Summary sales'!$A$6:$CA$50,MATCH($B24,'Summary sales'!$A$6:$A$50,0),MATCH($BX$3,'Summary sales'!$A$7:$CA$7,0))</f>
        <v>3676.5</v>
      </c>
      <c r="BZ24" s="377">
        <f t="shared" si="437"/>
        <v>576.5</v>
      </c>
      <c r="CA24" s="523">
        <f t="shared" si="438"/>
        <v>1.1859677419354839</v>
      </c>
      <c r="CB24" s="377">
        <f>INDEX('SO September 2026 Rev.6'!$B$6:$BK$52,MATCH(B24,'SO September 2026 Rev.6'!$B$6:$B$52,0),MATCH($CB$3,'SO September 2026 Rev.6'!$B$5:$XK$5,0))</f>
        <v>1300</v>
      </c>
      <c r="CC24" s="377">
        <f>INDEX('Summary sales'!$A$6:$CA$50,MATCH($B24,'Summary sales'!$A$6:$A$50,0),MATCH($CB$3,'Summary sales'!$A$7:$CA$7,0))</f>
        <v>938.91999999992549</v>
      </c>
      <c r="CD24" s="377">
        <f t="shared" si="439"/>
        <v>-361.08000000007451</v>
      </c>
      <c r="CE24" s="523">
        <f t="shared" si="440"/>
        <v>0.72224615384609658</v>
      </c>
      <c r="CF24" s="377">
        <f>INDEX('SO September 2026 Rev.6'!$B$6:$BK$52,MATCH(B24,'SO September 2026 Rev.6'!$B$6:$B$52,0),MATCH($CF$3,'SO September 2026 Rev.6'!$B$5:$XK$5,0))</f>
        <v>3000</v>
      </c>
      <c r="CG24" s="377">
        <f>INDEX('Summary sales'!$A$6:$CA$50,MATCH($B24,'Summary sales'!$A$6:$A$50,0),MATCH($CF$3,'Summary sales'!$A$7:$CA$7,0))</f>
        <v>3359.2000000001863</v>
      </c>
      <c r="CH24" s="377">
        <f t="shared" si="441"/>
        <v>359.20000000018626</v>
      </c>
      <c r="CI24" s="523">
        <f t="shared" si="442"/>
        <v>1.1197333333333954</v>
      </c>
      <c r="CJ24" s="377">
        <f>INDEX('SO September 2026 Rev.6'!$B$6:$BK$52,MATCH($B24,'SO September 2026 Rev.6'!$B$6:$B$52,0),MATCH($CJ$3,'SO September 2026 Rev.6'!$B$5:$XK$5,0))</f>
        <v>4000</v>
      </c>
      <c r="CK24" s="377">
        <f>INDEX('Summary sales'!$A$6:$CA$50,MATCH($B24,'Summary sales'!$A$6:$A$50,0),MATCH($CJ$3,'Summary sales'!$A$7:$CA$7,0))</f>
        <v>4477.2099999999627</v>
      </c>
      <c r="CL24" s="377">
        <f t="shared" si="443"/>
        <v>477.20999999996275</v>
      </c>
      <c r="CM24" s="523">
        <f t="shared" si="444"/>
        <v>1.1193024999999908</v>
      </c>
      <c r="CN24" s="377">
        <f>INDEX('SO September 2026 Rev.6'!$B$6:$BK$52,MATCH($B24,'SO September 2026 Rev.6'!$B$6:$B$52,0),MATCH(CN$3,'SO September 2026 Rev.6'!$B$5:$XK$5,0))</f>
        <v>4000</v>
      </c>
      <c r="CO24" s="377">
        <f>INDEX('Summary sales'!$A$6:$CA$50,MATCH($B24,'Summary sales'!$A$6:$A$50,0),MATCH($CN$3,'Summary sales'!$A$7:$CA$7,0))</f>
        <v>1323.7999999998137</v>
      </c>
      <c r="CP24" s="377">
        <f t="shared" si="445"/>
        <v>-2676.2000000001863</v>
      </c>
      <c r="CQ24" s="523">
        <f t="shared" si="446"/>
        <v>0.33094999999995345</v>
      </c>
      <c r="CR24" s="377">
        <f>INDEX('SO September 2026 Rev.6'!$B$6:$BK$52,MATCH($B24,'SO September 2026 Rev.6'!$B$6:$B$52,0),MATCH(CR$3,'SO September 2026 Rev.6'!$B$5:$XK$5,0))</f>
        <v>2000</v>
      </c>
      <c r="CS24" s="377">
        <f>INDEX('Summary sales'!$A$6:$CA$50,MATCH($B24,'Summary sales'!$A$6:$A$50,0),MATCH($CR$3,'Summary sales'!$A$7:$CA$7,0))</f>
        <v>2329.4199999999983</v>
      </c>
      <c r="CT24" s="377">
        <f t="shared" si="447"/>
        <v>329.41999999999825</v>
      </c>
      <c r="CU24" s="523">
        <f t="shared" si="448"/>
        <v>1.164709999999999</v>
      </c>
      <c r="CV24" s="377">
        <v>13500</v>
      </c>
      <c r="CW24" s="377">
        <f>INDEX('Summary sales'!$A$6:$CA$50,MATCH($B24,'Summary sales'!$A$6:$A$50,0),MATCH($CV$3,'Summary sales'!$A$7:$CA$7,0))</f>
        <v>18941.833000004292</v>
      </c>
      <c r="CX24" s="377">
        <f t="shared" si="449"/>
        <v>5441.8330000042915</v>
      </c>
      <c r="CY24" s="523">
        <f t="shared" si="450"/>
        <v>1.4030987407410587</v>
      </c>
      <c r="CZ24" s="377">
        <f>INDEX('SO September 2026 Rev.6'!$B$6:$BK$52,MATCH(B24,'SO September 2026 Rev.6'!$B$6:$B$52,0),MATCH($CZ$3,'SO September 2026 Rev.6'!$B$5:$XK$5,0))</f>
        <v>2000</v>
      </c>
      <c r="DA24" s="377">
        <f>INDEX('Summary sales'!$A$6:$CA$50,MATCH($B24,'Summary sales'!$A$6:$A$50,0),MATCH($CZ$3,'Summary sales'!$A$7:$CA$7,0))</f>
        <v>1755.2900000000373</v>
      </c>
      <c r="DB24" s="377">
        <f t="shared" si="451"/>
        <v>-244.70999999996275</v>
      </c>
      <c r="DC24" s="523">
        <f t="shared" si="452"/>
        <v>0.87764500000001866</v>
      </c>
      <c r="DD24" s="377">
        <f>INDEX('SO September 2026 Rev.6'!$B$6:$BK$52,MATCH($B24,'SO September 2026 Rev.6'!$B$6:$B$52,0),MATCH(DD$3,'SO September 2026 Rev.6'!$B$5:$XK$5,0))</f>
        <v>800</v>
      </c>
      <c r="DE24" s="377">
        <f>INDEX('Summary sales'!$A$6:$CA$50,MATCH($B24,'Summary sales'!$A$6:$A$50,0),MATCH($DD$3,'Summary sales'!$A$7:$CA$7,0))</f>
        <v>935.66999999992549</v>
      </c>
      <c r="DF24" s="377">
        <f t="shared" si="453"/>
        <v>135.66999999992549</v>
      </c>
      <c r="DG24" s="523">
        <f t="shared" si="454"/>
        <v>1.169587499999907</v>
      </c>
      <c r="DH24" s="377">
        <f>INDEX('SO September 2026 Rev.6'!$B$6:$BK$52,MATCH($B24,'SO September 2026 Rev.6'!$B$6:$B$52,0),MATCH(DH$3,'SO September 2026 Rev.6'!$B$5:$XK$5,0))</f>
        <v>7200</v>
      </c>
      <c r="DI24" s="377">
        <f>INDEX('Summary sales'!$A$6:$CA$50,MATCH($B24,'Summary sales'!$A$6:$A$50,0),MATCH($DH$3,'Summary sales'!$A$7:$CA$7,0))</f>
        <v>8611.980000000447</v>
      </c>
      <c r="DJ24" s="377">
        <f t="shared" si="455"/>
        <v>1411.980000000447</v>
      </c>
      <c r="DK24" s="523">
        <f t="shared" si="456"/>
        <v>1.1961083333333955</v>
      </c>
      <c r="DL24" s="377">
        <f>INDEX('SO September 2026 Rev.6'!$B$6:$BK$52,MATCH(B24,'SO September 2026 Rev.6'!$B$6:$B$52,0),MATCH($DL$3,'SO September 2026 Rev.6'!$B$5:$XK$5,0))</f>
        <v>2000</v>
      </c>
      <c r="DM24" s="377">
        <f>INDEX('Summary sales'!$A$6:$CA$50,MATCH($B24,'Summary sales'!$A$6:$A$50,0),MATCH($DL$3,'Summary sales'!$A$7:$CA$7,0))</f>
        <v>2977.25</v>
      </c>
      <c r="DN24" s="377">
        <f t="shared" si="457"/>
        <v>977.25</v>
      </c>
      <c r="DO24" s="523">
        <f t="shared" si="458"/>
        <v>1.4886250000000001</v>
      </c>
      <c r="DP24" s="377">
        <f>INDEX('SO September 2026 Rev.6'!$B$6:$BK$52,MATCH(B24,'SO September 2026 Rev.6'!$B$6:$B$52,0),MATCH($DP$3,'SO September 2026 Rev.6'!$B$5:$XK$5,0))</f>
        <v>2000</v>
      </c>
      <c r="DQ24" s="377">
        <f>INDEX('Summary sales'!$A$6:$CA$50,MATCH($B24,'Summary sales'!$A$6:$A$50,0),MATCH($DP$3,'Summary sales'!$A$7:$CA$7,0))</f>
        <v>1407.2399999999907</v>
      </c>
      <c r="DR24" s="377">
        <f t="shared" si="459"/>
        <v>-592.76000000000931</v>
      </c>
      <c r="DS24" s="523">
        <f t="shared" si="460"/>
        <v>0.70361999999999536</v>
      </c>
      <c r="DT24" s="377">
        <f>INDEX('SO September 2026 Rev.6'!$B$6:$BK$52,MATCH(B24,'SO September 2026 Rev.6'!$B$6:$B$52,0),MATCH($DT$3,'SO September 2026 Rev.6'!$B$5:$XK$5,0))</f>
        <v>1000</v>
      </c>
      <c r="DU24" s="377">
        <f>INDEX('Summary sales'!$A$6:$CA$50,MATCH($B24,'Summary sales'!$A$6:$A$50,0),MATCH($DT$3,'Summary sales'!$A$7:$CA$7,0))</f>
        <v>954.95999999996275</v>
      </c>
      <c r="DV24" s="377">
        <f t="shared" si="461"/>
        <v>-45.040000000037253</v>
      </c>
      <c r="DW24" s="523">
        <f t="shared" si="462"/>
        <v>0.95495999999996273</v>
      </c>
      <c r="DX24" s="377">
        <f>INDEX('SO September 2026 Rev.6'!$B$6:$BK$52,MATCH(B24,'SO September 2026 Rev.6'!$B$6:$B$52,0),MATCH($DX$3,'SO September 2026 Rev.6'!$B$5:$XK$5,0))</f>
        <v>10000</v>
      </c>
      <c r="DY24" s="377">
        <f>INDEX('Summary sales'!$A$6:$CA$50,MATCH($B24,'Summary sales'!$A$6:$A$50,0),MATCH($DX$3,'Summary sales'!$A$7:$CA$7,0))</f>
        <v>9742.5800000000745</v>
      </c>
      <c r="DZ24" s="377">
        <f t="shared" si="463"/>
        <v>-257.41999999992549</v>
      </c>
      <c r="EA24" s="523">
        <f t="shared" si="464"/>
        <v>0.9742580000000074</v>
      </c>
      <c r="EB24" s="377">
        <f>INDEX('SO September 2026 Rev.6'!$B$6:$BK$52,MATCH(B24,'SO September 2026 Rev.6'!$B$6:$B$52,0),MATCH($EB$3,'SO September 2026 Rev.6'!$B$5:$XK$5,0))</f>
        <v>2000</v>
      </c>
      <c r="EC24" s="377">
        <f>INDEX('Summary sales'!$A$6:$CA$50,MATCH($B24,'Summary sales'!$A$6:$A$50,0),MATCH($EB$3,'Summary sales'!$A$7:$CA$7,0))</f>
        <v>2270.9599999999627</v>
      </c>
      <c r="ED24" s="377">
        <f t="shared" si="465"/>
        <v>270.95999999996275</v>
      </c>
      <c r="EE24" s="523">
        <f t="shared" si="466"/>
        <v>1.1354799999999814</v>
      </c>
      <c r="EF24" s="377">
        <f>INDEX('SO September 2026 Rev.6'!$B$6:$BK$52,MATCH($B24,'SO September 2026 Rev.6'!$B$6:$B$52,0),MATCH(EF$3,'SO September 2026 Rev.6'!$B$5:$XK$5,0))</f>
        <v>5500</v>
      </c>
      <c r="EG24" s="377">
        <f>INDEX('Summary sales'!$A$6:$CA$50,MATCH($B24,'Summary sales'!$A$6:$A$50,0),MATCH($EF$3,'Summary sales'!$A$7:$CA$7,0))</f>
        <v>6008.4900000002235</v>
      </c>
      <c r="EH24" s="377">
        <f t="shared" si="467"/>
        <v>508.49000000022352</v>
      </c>
      <c r="EI24" s="523">
        <f t="shared" si="468"/>
        <v>1.092452727272768</v>
      </c>
      <c r="EJ24" s="377">
        <f>INDEX('SO September 2026 Rev.6'!$B$6:$BK$52,MATCH(B24,'SO September 2026 Rev.6'!$B$6:$B$52,0),MATCH($EJ$3,'SO September 2026 Rev.6'!$B$5:$XK$5,0))</f>
        <v>7000</v>
      </c>
      <c r="EK24" s="377">
        <f>INDEX('Summary sales'!$A$6:$CA$50,MATCH(B24,'Summary sales'!$A$6:$A$50,0),MATCH($EJ$3,'Summary sales'!$A$7:$CA$7,0))</f>
        <v>8124.190000000177</v>
      </c>
      <c r="EL24" s="377">
        <f t="shared" si="469"/>
        <v>1124.190000000177</v>
      </c>
      <c r="EM24" s="523">
        <f t="shared" si="470"/>
        <v>1.1605985714285967</v>
      </c>
      <c r="EN24" s="377">
        <f>INDEX('SO September 2026 Rev.6'!$B$6:$BK$52,MATCH(B24,'SO September 2026 Rev.6'!$B$6:$B$52,0),MATCH($EN$3,'SO September 2026 Rev.6'!$B$5:$XK$5,0))</f>
        <v>5000</v>
      </c>
      <c r="EO24" s="377">
        <f>INDEX('Summary sales'!$A$6:$CA$50,MATCH($B24,'Summary sales'!$A$6:$A$50,0),MATCH($EN$3,'Summary sales'!$A$7:$CA$7,0))</f>
        <v>4553.5099999997765</v>
      </c>
      <c r="EP24" s="377">
        <f t="shared" si="471"/>
        <v>-446.49000000022352</v>
      </c>
      <c r="EQ24" s="523">
        <f t="shared" si="472"/>
        <v>0.91070199999995527</v>
      </c>
      <c r="ER24" s="377">
        <v>12000</v>
      </c>
      <c r="ES24" s="377">
        <f>INDEX('Summary sales'!$A$6:$CA$50,MATCH($B24,'Summary sales'!$A$6:$A$50,0),MATCH($ER$3,'Summary sales'!$A$7:$CA$7,0))</f>
        <v>17178.560000000522</v>
      </c>
      <c r="ET24" s="377">
        <f t="shared" si="473"/>
        <v>5178.5600000005215</v>
      </c>
      <c r="EU24" s="523">
        <f t="shared" si="474"/>
        <v>1.43154666666671</v>
      </c>
      <c r="EV24" s="377">
        <f>INDEX('SO September 2026 Rev.6'!$B$6:$BK$52,MATCH($B24,'SO September 2026 Rev.6'!$B$6:$B$52,0),MATCH($EV$3,'SO September 2026 Rev.6'!$B$5:$XK$5,0))</f>
        <v>6000</v>
      </c>
      <c r="EW24" s="377">
        <f>INDEX('Summary sales'!$A$6:$CA$50,MATCH(B24,'Summary sales'!$A$6:$A$50,0),MATCH($EV$3,'Summary sales'!$A$7:$CA$7,0))</f>
        <v>4900.9700000002049</v>
      </c>
      <c r="EX24" s="377">
        <f t="shared" si="475"/>
        <v>-1099.0299999997951</v>
      </c>
      <c r="EY24" s="523">
        <f t="shared" si="476"/>
        <v>0.81682833333336746</v>
      </c>
      <c r="EZ24" s="377">
        <f>INDEX('SO September 2026 Rev.6'!$B$6:$BK$52,MATCH(B24,'SO September 2026 Rev.6'!$B$6:$B$52,0),MATCH($EZ$3,'SO September 2026 Rev.6'!$B$5:$XK$5,0))</f>
        <v>3000</v>
      </c>
      <c r="FA24" s="377">
        <f>INDEX('Summary sales'!$A$6:$CA$50,MATCH(B24,'Summary sales'!$A$6:$A$50,0),MATCH($EZ$3,'Summary sales'!$A$7:$CA$7,0))</f>
        <v>4071.6000000005588</v>
      </c>
      <c r="FB24" s="377">
        <f t="shared" si="477"/>
        <v>1071.6000000005588</v>
      </c>
      <c r="FC24" s="523">
        <f t="shared" si="478"/>
        <v>1.3572000000001863</v>
      </c>
      <c r="FD24" s="377">
        <f>INDEX('SO September 2026 Rev.6'!$B$6:$BK$52,MATCH(B24,'SO September 2026 Rev.6'!$B$6:$B$52,0),MATCH($FD$3,'SO September 2026 Rev.6'!$B$5:$XK$5,0))</f>
        <v>1000</v>
      </c>
      <c r="FE24" s="377">
        <f>INDEX('Summary sales'!$A$6:$CA$50,MATCH(B24,'Summary sales'!$A$6:$A$50,0),MATCH($FD$3,'Summary sales'!$A$7:$CA$7,0))</f>
        <v>143.23999999999978</v>
      </c>
      <c r="FF24" s="377">
        <f t="shared" si="479"/>
        <v>-856.76000000000022</v>
      </c>
      <c r="FG24" s="523">
        <f t="shared" si="480"/>
        <v>1.3572000000001863</v>
      </c>
      <c r="FH24" s="377">
        <f>INDEX('SO September 2026 Rev.6'!$B$6:$BK$52,MATCH(B24,'SO September 2026 Rev.6'!$B$6:$B$52,0),MATCH($FH$3,'SO September 2026 Rev.6'!$B$5:$XK$5,0))</f>
        <v>0</v>
      </c>
      <c r="FI24" s="377">
        <f>INDEX('Summary sales'!$A$6:$CA$50,MATCH(B24,'Summary sales'!$A$6:$A$50,0),MATCH($FH$3,'Summary sales'!$A$7:$CA$7,0))</f>
        <v>0</v>
      </c>
      <c r="FJ24" s="377">
        <f t="shared" si="481"/>
        <v>0</v>
      </c>
      <c r="FK24" s="523">
        <f t="shared" si="482"/>
        <v>0.14323999999999978</v>
      </c>
      <c r="FL24" s="377">
        <f>INDEX('SO September 2026 Rev.6'!$B$6:$BK$52,MATCH(B24,'SO September 2026 Rev.6'!$B$6:$B$52,0),MATCH($FL$3,'SO September 2026 Rev.6'!$B$5:$XK$5,0))</f>
        <v>700</v>
      </c>
      <c r="FM24" s="377">
        <f>INDEX('Summary sales'!$A$6:$CA$50,MATCH(B24,'Summary sales'!$A$6:$A$50,0),MATCH($FL$3,'Summary sales'!$A$7:$CA$7,0))</f>
        <v>410.20999999996275</v>
      </c>
      <c r="FN24" s="377">
        <f t="shared" si="483"/>
        <v>-289.79000000003725</v>
      </c>
      <c r="FO24" s="523">
        <f t="shared" si="484"/>
        <v>0.58601428571423253</v>
      </c>
      <c r="FP24" s="377">
        <v>6000</v>
      </c>
      <c r="FQ24" s="377">
        <f>INDEX('Summary sales'!$A$6:$CA$50,MATCH(B24,'Summary sales'!$A$6:$A$50,0),MATCH($FP$3,'Summary sales'!$A$7:$CA$7,0))</f>
        <v>6512.890000000014</v>
      </c>
      <c r="FR24" s="377">
        <f t="shared" si="485"/>
        <v>512.89000000001397</v>
      </c>
      <c r="FS24" s="523">
        <f t="shared" si="486"/>
        <v>1.0854816666666689</v>
      </c>
      <c r="FT24" s="377">
        <f>INDEX('SO September 2026 Rev.6'!$B$6:$BK$52,MATCH(B24,'SO September 2026 Rev.6'!$B$6:$B$52,0),MATCH($FT$3,'SO September 2026 Rev.6'!$B$5:$XK$5,0))</f>
        <v>0</v>
      </c>
      <c r="FU24" s="377">
        <f>INDEX('Summary sales'!$A$6:$CA$50,MATCH(B24,'Summary sales'!$A$6:$A$50,0),MATCH($FT$3,'Summary sales'!$A$7:$CA$7,0))</f>
        <v>0</v>
      </c>
      <c r="FV24" s="377">
        <f t="shared" si="487"/>
        <v>0</v>
      </c>
      <c r="FW24" s="523" t="e">
        <f t="shared" si="488"/>
        <v>#DIV/0!</v>
      </c>
      <c r="FX24" s="377">
        <f>INDEX('SO September 2026 Rev.6'!$B$6:$BK$52,MATCH(B24,'SO September 2026 Rev.6'!$B$6:$B$52,0),MATCH($FX$3,'SO September 2026 Rev.6'!$B$5:$XK$5,0))</f>
        <v>2000</v>
      </c>
      <c r="FY24" s="377">
        <f>INDEX('Summary sales'!$A$6:$CA$50,MATCH(B24,'Summary sales'!$A$6:$A$50,0),MATCH($FX$3,'Summary sales'!$A$7:$CA$7,0))</f>
        <v>1631.1399999998976</v>
      </c>
      <c r="FZ24" s="377">
        <f t="shared" si="489"/>
        <v>-368.86000000010245</v>
      </c>
      <c r="GA24" s="523">
        <f t="shared" si="490"/>
        <v>0.81556999999994872</v>
      </c>
      <c r="GB24" s="377">
        <f>INDEX('SO September 2026 Rev.6'!$B$6:$BK$52,MATCH(B24,'SO September 2026 Rev.6'!$B$6:$B$52,0),MATCH($GB$3,'SO September 2026 Rev.6'!$B$5:$XK$5,0))</f>
        <v>369.61070967741654</v>
      </c>
      <c r="GC24" s="377">
        <f>INDEX('Summary sales'!$A$6:$CA$50,MATCH(B24,'Summary sales'!$A$6:$A$50,0),MATCH($GB$3,'Summary sales'!$A$7:$CA$7,0))</f>
        <v>1884.5799999999581</v>
      </c>
      <c r="GD24" s="377">
        <f t="shared" si="491"/>
        <v>1514.9692903225416</v>
      </c>
      <c r="GE24" s="523">
        <f t="shared" si="492"/>
        <v>5.0988241159049599</v>
      </c>
      <c r="GF24" s="377">
        <f>INDEX('SO September 2026 Rev.6'!$B$6:$BK$52,MATCH($B24,'SO September 2026 Rev.6'!$B$6:$B$52,0),MATCH(GF$3,'SO September 2026 Rev.6'!$B$5:$XK$5,0))</f>
        <v>9000</v>
      </c>
      <c r="GG24" s="377">
        <f>INDEX('Summary sales'!$A$6:$CA$50,MATCH(B24,'Summary sales'!$A$6:$A$50,0),MATCH($GF$3,'Summary sales'!$A$7:$CA$7,0))</f>
        <v>4273.0039999999999</v>
      </c>
      <c r="GH24" s="377">
        <f t="shared" si="493"/>
        <v>-4726.9960000000001</v>
      </c>
      <c r="GI24" s="523">
        <f t="shared" si="494"/>
        <v>0.47477822222222221</v>
      </c>
      <c r="GJ24" s="377">
        <f>INDEX('SO September 2026 Rev.6'!$B$6:$BK$52,MATCH(B24,'SO September 2026 Rev.6'!$B$6:$B$52,0),MATCH($GJ$3,'SO September 2026 Rev.6'!$B$5:$XK$5,0))</f>
        <v>1121.900322580635</v>
      </c>
      <c r="GK24" s="377">
        <f>INDEX('Summary sales'!$A$6:$CA$50,MATCH($B24,'Summary sales'!$A$6:$A$50,0),MATCH($GJ$3,'Summary sales'!$A$7:$CA$7,0))</f>
        <v>863.04999999981374</v>
      </c>
      <c r="GL24" s="377">
        <f t="shared" si="495"/>
        <v>-258.85032258082128</v>
      </c>
      <c r="GM24" s="523">
        <f t="shared" si="496"/>
        <v>0.76927511529241333</v>
      </c>
      <c r="GN24" s="377">
        <f>INDEX('SO September 2026 Rev.6'!$B$6:$BK$52,MATCH(B24,'SO September 2026 Rev.6'!$B$6:$B$52,0),MATCH($GN$3,'SO September 2026 Rev.6'!$B$5:$XK$5,0))</f>
        <v>2499.7025806451697</v>
      </c>
      <c r="GO24" s="377">
        <f>INDEX('Summary sales'!$A$6:$CA$50,MATCH(B24,'Summary sales'!$A$6:$A$50,0),MATCH($GN$3,'Summary sales'!$A$7:$CA$7,0))</f>
        <v>2776.3499999999767</v>
      </c>
      <c r="GP24" s="377">
        <f t="shared" si="497"/>
        <v>276.64741935480697</v>
      </c>
      <c r="GQ24" s="523">
        <f t="shared" si="498"/>
        <v>1.1106721341558181</v>
      </c>
      <c r="GR24" s="377">
        <f>INDEX('SO September 2026 Rev.6'!$B$6:$BK$52,MATCH(B24,'SO September 2026 Rev.6'!$B$6:$B$52,0),MATCH($GR$3,'SO September 2026 Rev.6'!$B$5:$XK$5,0))</f>
        <v>3587.0967741935483</v>
      </c>
      <c r="GS24" s="377">
        <f>INDEX('Summary sales'!$A$6:$CA$50,MATCH(B24,'Summary sales'!$A$6:$A$50,0),MATCH($GR$3,'Summary sales'!$A$7:$CA$7,0))</f>
        <v>6503.1399999999849</v>
      </c>
      <c r="GT24" s="377">
        <f t="shared" si="499"/>
        <v>2916.0432258064366</v>
      </c>
      <c r="GU24" s="523">
        <f t="shared" si="500"/>
        <v>1.8129257194244564</v>
      </c>
      <c r="GV24" s="377">
        <f>INDEX('SO September 2026 Rev.6'!$B$6:$BK$52,MATCH(B24,'SO September 2026 Rev.6'!$B$6:$B$52,0),MATCH($GV$3,'SO September 2026 Rev.6'!$B$5:$XK$5,0))</f>
        <v>2499.7025806451697</v>
      </c>
      <c r="GW24" s="377">
        <f>INDEX('Summary sales'!$A$6:$CA$50,MATCH(B24,'Summary sales'!$A$6:$A$50,0),MATCH($GV$3,'Summary sales'!$A$7:$CA$7,0))</f>
        <v>861.49000000022352</v>
      </c>
      <c r="GX24" s="377">
        <f t="shared" si="501"/>
        <v>-1638.2125806449462</v>
      </c>
      <c r="GY24" s="523">
        <f t="shared" si="502"/>
        <v>0.34463700068584724</v>
      </c>
      <c r="GZ24" s="377">
        <f>INDEX('SO September 2026 Rev.6'!$B$6:$BK$52,MATCH(B24,'SO September 2026 Rev.6'!$B$6:$B$52,0),MATCH($GZ$3,'SO September 2026 Rev.6'!$B$5:$XK$5,0))</f>
        <v>31500</v>
      </c>
      <c r="HA24" s="377">
        <f>INDEX('Summary sales'!$A$6:$CA$50,MATCH(B24,'Summary sales'!$A$6:$A$50,0),MATCH($GZ$3,'Summary sales'!$A$7:$CA$7,0))</f>
        <v>28129.908999999985</v>
      </c>
      <c r="HB24" s="377">
        <f t="shared" si="503"/>
        <v>-3370.0910000000149</v>
      </c>
      <c r="HC24" s="524">
        <f t="shared" si="504"/>
        <v>0.8930129841269836</v>
      </c>
    </row>
    <row r="25" spans="1:211" ht="15" customHeight="1">
      <c r="A25" s="907"/>
      <c r="B25" s="451">
        <f t="shared" si="505"/>
        <v>46282</v>
      </c>
      <c r="C25" s="451" t="str">
        <f t="shared" ref="C25:C28" si="507">TEXT(B25,"ddd")</f>
        <v>Thu</v>
      </c>
      <c r="D25" s="377">
        <f t="shared" si="399"/>
        <v>210094.07619354836</v>
      </c>
      <c r="E25" s="377">
        <f t="shared" ca="1" si="400"/>
        <v>209794.35999999649</v>
      </c>
      <c r="F25" s="377">
        <f t="shared" ref="F25:F28" ca="1" si="508">E25-D25</f>
        <v>-299.71619355186704</v>
      </c>
      <c r="G25" s="523">
        <f t="shared" ref="G25:G28" ca="1" si="509">E25/D25</f>
        <v>0.99857341911308461</v>
      </c>
      <c r="H25" s="377">
        <f>INDEX('SO September 2026 Rev.6'!$B$6:$BK$52,MATCH($B25,'SO September 2026 Rev.6'!$B$6:$B$52,0),MATCH($H$3,'SO September 2026 Rev.6'!$B$5:$XK$5,0))</f>
        <v>1199.5729032258068</v>
      </c>
      <c r="I25" s="377">
        <f>INDEX('Summary sales'!$A$6:$CA$50,MATCH($B25,'Summary sales'!$A$6:$A$50,0),MATCH($H$3,'Summary sales'!$A$7:$CA$7,0))</f>
        <v>976.47999999998137</v>
      </c>
      <c r="J25" s="377">
        <f t="shared" ref="J25:J28" si="510">I25-H25</f>
        <v>-223.09290322582547</v>
      </c>
      <c r="K25" s="523">
        <f t="shared" si="404"/>
        <v>0.81402305551759313</v>
      </c>
      <c r="L25" s="377">
        <f>INDEX('SO September 2026 Rev.6'!$B$6:$BK$52,MATCH($B25,'SO September 2026 Rev.6'!$B$6:$B$52,0),MATCH($L$3,'SO September 2026 Rev.6'!$B$5:$XK$5,0))</f>
        <v>1200</v>
      </c>
      <c r="M25" s="377">
        <f>INDEX('Summary sales'!$A$6:$CA$50,MATCH($B25,'Summary sales'!$A$6:$A$50,0),MATCH($L$3,'Summary sales'!$A$7:$CA$7,0))</f>
        <v>1191.25</v>
      </c>
      <c r="N25" s="377">
        <f t="shared" ref="N25:N28" si="511">M25-L25</f>
        <v>-8.75</v>
      </c>
      <c r="O25" s="523">
        <f t="shared" si="406"/>
        <v>0.9927083333333333</v>
      </c>
      <c r="P25" s="377">
        <f>INDEX('SO September 2026 Rev.6'!$B$6:$BK$52,MATCH(B25,'SO September 2026 Rev.6'!$B$6:$B$52,0),MATCH($P$3,'SO September 2026 Rev.6'!$B$5:$XK$5,0))</f>
        <v>3300</v>
      </c>
      <c r="Q25" s="377">
        <f>INDEX('Summary sales'!$A$6:$CA$50,MATCH($B25,'Summary sales'!$A$6:$A$50,0),MATCH($P$3,'Summary sales'!$A$7:$CA$7,0))</f>
        <v>3289.7999999998137</v>
      </c>
      <c r="R25" s="377">
        <f t="shared" ref="R25:R28" si="512">Q25-P25</f>
        <v>-10.200000000186265</v>
      </c>
      <c r="S25" s="523">
        <f t="shared" si="408"/>
        <v>0.99690909090903446</v>
      </c>
      <c r="T25" s="377">
        <f>INDEX('SO September 2026 Rev.6'!$B$6:$BK$52,MATCH(B25,'SO September 2026 Rev.6'!$B$6:$B$52,0),MATCH($T$3,'SO September 2026 Rev.6'!$B$5:$XK$5,0))</f>
        <v>800</v>
      </c>
      <c r="U25" s="377">
        <f>INDEX('Summary sales'!$A$6:$CA$50,MATCH($B25,'Summary sales'!$A$6:$A$50,0),MATCH($T$3,'Summary sales'!$A$7:$CA$7,0))</f>
        <v>726.27000000001863</v>
      </c>
      <c r="V25" s="377">
        <f t="shared" ref="V25:V28" si="513">U25-T25</f>
        <v>-73.729999999981374</v>
      </c>
      <c r="W25" s="523">
        <f t="shared" si="410"/>
        <v>0.90783750000002328</v>
      </c>
      <c r="X25" s="377">
        <f>INDEX('SO September 2026 Rev.6'!$B$6:$BK$52,MATCH(B25,'SO September 2026 Rev.6'!$B$6:$B$52,0),MATCH($X$3,'SO September 2026 Rev.6'!$B$5:$XK$5,0))</f>
        <v>150</v>
      </c>
      <c r="Y25" s="377">
        <f>INDEX('Summary sales'!$A$6:$CA$50,MATCH($B25,'Summary sales'!$A$6:$A$50,0),MATCH($X$3,'Summary sales'!$A$7:$CA$7,0))</f>
        <v>0</v>
      </c>
      <c r="Z25" s="377">
        <f t="shared" ref="Z25:Z28" si="514">Y25-X25</f>
        <v>-150</v>
      </c>
      <c r="AA25" s="523">
        <f t="shared" si="412"/>
        <v>0</v>
      </c>
      <c r="AB25" s="377">
        <f>INDEX('SO September 2026 Rev.6'!$B$6:$BK$52,MATCH(B25,'SO September 2026 Rev.6'!$B$6:$B$52,0),MATCH($AB$3,'SO September 2026 Rev.6'!$B$5:$XK$5,0))</f>
        <v>603.76322580644887</v>
      </c>
      <c r="AC25" s="377">
        <f>INDEX('Summary sales'!$A$6:$CA$50,MATCH($B25,'Summary sales'!$A$6:$A$50,0),MATCH($AB$3,'Summary sales'!$A$7:$CA$7,0))</f>
        <v>1044.390000000014</v>
      </c>
      <c r="AD25" s="377">
        <f t="shared" ref="AD25:AD28" si="515">AC25-AB25</f>
        <v>440.6267741935651</v>
      </c>
      <c r="AE25" s="523">
        <f t="shared" si="414"/>
        <v>1.7298006161356021</v>
      </c>
      <c r="AF25" s="377">
        <f>INDEX('SO September 2026 Rev.6'!$B$6:$BK$52,MATCH(B25,'SO September 2026 Rev.6'!$B$6:$B$52,0),MATCH($AF$3,'SO September 2026 Rev.6'!$B$5:$XK$5,0))</f>
        <v>673.27548387096704</v>
      </c>
      <c r="AG25" s="377">
        <f>INDEX('Summary sales'!$A$6:$CA$50,MATCH($B25,'Summary sales'!$A$6:$A$50,0),MATCH($AF$3,'Summary sales'!$A$7:$CA$7,0))</f>
        <v>742.78000000002794</v>
      </c>
      <c r="AH25" s="377">
        <f t="shared" ref="AH25:AH28" si="516">AG25-AF25</f>
        <v>69.504516129060903</v>
      </c>
      <c r="AI25" s="523">
        <f t="shared" si="416"/>
        <v>1.103233398206404</v>
      </c>
      <c r="AJ25" s="377">
        <f>INDEX('SO September 2026 Rev.6'!$B$6:$BK$52,MATCH(B25,'SO September 2026 Rev.6'!$B$6:$B$52,0),MATCH($AJ$3,'SO September 2026 Rev.6'!$B$5:$XK$5,0))</f>
        <v>5500</v>
      </c>
      <c r="AK25" s="377">
        <f>INDEX('Summary sales'!$A$6:$CA$50,MATCH($B25,'Summary sales'!$A$6:$A$50,0),MATCH($AJ$3,'Summary sales'!$A$7:$CA$7,0))</f>
        <v>6356.7299999985844</v>
      </c>
      <c r="AL25" s="377">
        <f t="shared" ref="AL25:AL28" si="517">AK25-AJ25</f>
        <v>856.72999999858439</v>
      </c>
      <c r="AM25" s="523">
        <f t="shared" si="418"/>
        <v>1.1557690909088336</v>
      </c>
      <c r="AN25" s="377">
        <f>INDEX('SO September 2026 Rev.6'!$B$6:$BK$52,MATCH(B25,'SO September 2026 Rev.6'!$B$6:$B$52,0),MATCH($AN$3,'SO September 2026 Rev.6'!$B$5:$XK$5,0))</f>
        <v>5000</v>
      </c>
      <c r="AO25" s="377">
        <f ca="1">INDEX('Summary sales'!$A$6:$CA$50,MATCH($B25,'Summary sales'!$A$6:$A$50,0),MATCH($AN$3,'Summary sales'!$A$7:$CA$7,0))</f>
        <v>7386.0600000005215</v>
      </c>
      <c r="AP25" s="377">
        <f t="shared" ref="AP25:AP28" ca="1" si="518">AO25-AN25</f>
        <v>2386.0600000005215</v>
      </c>
      <c r="AQ25" s="523">
        <f t="shared" ca="1" si="420"/>
        <v>1.4772120000001043</v>
      </c>
      <c r="AR25" s="377">
        <f>INDEX('SO September 2026 Rev.6'!$B$6:$BK$52,MATCH(B25,'SO September 2026 Rev.6'!$B$6:$B$52,0),MATCH($AR$3,'SO September 2026 Rev.6'!$B$5:$XK$5,0))</f>
        <v>2500</v>
      </c>
      <c r="AS25" s="377">
        <f>INDEX('Summary sales'!$A$6:$CA$50,MATCH($B25,'Summary sales'!$A$6:$A$50,0),MATCH($AR$3,'Summary sales'!$A$7:$CA$7,0))</f>
        <v>2103.5399999998044</v>
      </c>
      <c r="AT25" s="377">
        <f t="shared" ref="AT25:AT28" si="519">AS25-AR25</f>
        <v>-396.46000000019558</v>
      </c>
      <c r="AU25" s="523">
        <f t="shared" si="422"/>
        <v>0.84141599999992178</v>
      </c>
      <c r="AV25" s="377">
        <f>INDEX('SO September 2026 Rev.6'!$B$6:$BK$52,MATCH(B25,'SO September 2026 Rev.6'!$B$6:$B$52,0),MATCH($AV$3,'SO September 2026 Rev.6'!$B$5:$XK$5,0))</f>
        <v>1300</v>
      </c>
      <c r="AW25" s="377">
        <f>INDEX('Summary sales'!$A$6:$CA$50,MATCH($B25,'Summary sales'!$A$6:$A$50,0),MATCH($AV$3,'Summary sales'!$A$7:$CA$7,0))</f>
        <v>301.16000000000349</v>
      </c>
      <c r="AX25" s="377">
        <f t="shared" ref="AX25:AX28" si="520">AW25-AV25</f>
        <v>-998.83999999999651</v>
      </c>
      <c r="AY25" s="523">
        <f t="shared" si="424"/>
        <v>0.23166153846154114</v>
      </c>
      <c r="AZ25" s="377">
        <f>INDEX('SO September 2026 Rev.6'!$B$6:$BK$52,MATCH(B25,'SO September 2026 Rev.6'!$B$6:$B$52,0),MATCH($AZ$3,'SO September 2026 Rev.6'!$B$5:$XK$5,0))</f>
        <v>15600</v>
      </c>
      <c r="BA25" s="377">
        <f>INDEX('Summary sales'!$A$6:$CA$50,MATCH($B25,'Summary sales'!$A$6:$A$50,0),MATCH($AZ$3,'Summary sales'!$A$7:$CA$7,0))</f>
        <v>15756.220000000205</v>
      </c>
      <c r="BB25" s="377">
        <f t="shared" ref="BB25:BB28" si="521">BA25-AZ25</f>
        <v>156.22000000020489</v>
      </c>
      <c r="BC25" s="523">
        <f t="shared" si="426"/>
        <v>1.0100141025641156</v>
      </c>
      <c r="BD25" s="377">
        <f>INDEX('SO September 2026 Rev.6'!$B$6:$BK$52,MATCH(B25,'SO September 2026 Rev.6'!$B$6:$B$52,0),MATCH($BD$3,'SO September 2026 Rev.6'!$B$5:$XK$5,0))</f>
        <v>8000</v>
      </c>
      <c r="BE25" s="377">
        <f>INDEX('Summary sales'!$A$6:$CA$50,MATCH($B25,'Summary sales'!$A$6:$A$50,0),MATCH($BD$3,'Summary sales'!$A$7:$CA$7,0))</f>
        <v>9088.3199999998324</v>
      </c>
      <c r="BF25" s="377">
        <f t="shared" ref="BF25:BF28" si="522">BE25-BD25</f>
        <v>1088.3199999998324</v>
      </c>
      <c r="BG25" s="523">
        <f t="shared" si="428"/>
        <v>1.1360399999999791</v>
      </c>
      <c r="BH25" s="377">
        <f>INDEX('SO September 2026 Rev.6'!$B$6:$BK$52,MATCH(B25,'SO September 2026 Rev.6'!$B$6:$B$52,0),MATCH($BH$3,'SO September 2026 Rev.6'!$B$5:$XK$5,0))</f>
        <v>1000</v>
      </c>
      <c r="BI25" s="377">
        <f>INDEX('Summary sales'!$A$6:$CA$50,MATCH($B25,'Summary sales'!$A$6:$A$50,0),MATCH($BH$3,'Summary sales'!$A$7:$CA$7,0))</f>
        <v>1433.3479999999981</v>
      </c>
      <c r="BJ25" s="377">
        <f t="shared" ref="BJ25:BJ28" si="523">BI25-BH25</f>
        <v>433.34799999999814</v>
      </c>
      <c r="BK25" s="523">
        <f t="shared" si="430"/>
        <v>1.4333479999999981</v>
      </c>
      <c r="BL25" s="377">
        <f>INDEX('SO September 2026 Rev.6'!$B$6:$BK$52,MATCH(B25,'SO September 2026 Rev.6'!$B$6:$B$52,0),MATCH($BL$3,'SO September 2026 Rev.6'!$B$5:$XK$5,0))</f>
        <v>5500</v>
      </c>
      <c r="BM25" s="377">
        <f ca="1">INDEX('Summary sales'!$A$6:$CA$50,MATCH($B25,'Summary sales'!$A$6:$A$50,0),MATCH($BL$3,'Summary sales'!$A$7:$CA$7,0))</f>
        <v>5615.17</v>
      </c>
      <c r="BN25" s="377">
        <f t="shared" ref="BN25:BN28" ca="1" si="524">BM25-BL25</f>
        <v>115.17000000000007</v>
      </c>
      <c r="BO25" s="523">
        <f t="shared" ca="1" si="432"/>
        <v>1.02094</v>
      </c>
      <c r="BP25" s="377">
        <f>INDEX('SO September 2026 Rev.6'!$B$6:$BK$52,MATCH(B25,'SO September 2026 Rev.6'!$B$6:$B$52,0),MATCH($BP$3,'SO September 2026 Rev.6'!$B$5:$XK$5,0))</f>
        <v>1000</v>
      </c>
      <c r="BQ25" s="377">
        <f>INDEX('Summary sales'!$A$6:$CA$50,MATCH($B25,'Summary sales'!$A$6:$A$50,0),MATCH($BP$3,'Summary sales'!$A$7:$CA$7,0))</f>
        <v>1499.019999999553</v>
      </c>
      <c r="BR25" s="377">
        <f t="shared" ref="BR25:BR28" si="525">BQ25-BP25</f>
        <v>499.01999999955297</v>
      </c>
      <c r="BS25" s="523">
        <f t="shared" si="434"/>
        <v>1.499019999999553</v>
      </c>
      <c r="BT25" s="377">
        <f>INDEX('SO September 2026 Rev.6'!$B$6:$BK$52,MATCH(B25,'SO September 2026 Rev.6'!$B$6:$B$52,0),MATCH($BT$3,'SO September 2026 Rev.6'!$B$5:$XK$5,0))</f>
        <v>89.451612903225808</v>
      </c>
      <c r="BU25" s="377">
        <f>INDEX('Summary sales'!$A$6:$CA$50,MATCH($B25,'Summary sales'!$A$6:$A$50,0),MATCH($BT$3,'Summary sales'!$A$7:$CA$7,0))</f>
        <v>65</v>
      </c>
      <c r="BV25" s="377">
        <f t="shared" ref="BV25:BV28" si="526">BU25-BT25</f>
        <v>-24.451612903225808</v>
      </c>
      <c r="BW25" s="523">
        <f t="shared" si="436"/>
        <v>0.72664983772087988</v>
      </c>
      <c r="BX25" s="377">
        <v>3100</v>
      </c>
      <c r="BY25" s="377">
        <f>INDEX('Summary sales'!$A$6:$CA$50,MATCH($B25,'Summary sales'!$A$6:$A$50,0),MATCH($BX$3,'Summary sales'!$A$7:$CA$7,0))</f>
        <v>3851.8999999999069</v>
      </c>
      <c r="BZ25" s="377">
        <f t="shared" ref="BZ25:BZ28" si="527">BY25-BX25</f>
        <v>751.89999999990687</v>
      </c>
      <c r="CA25" s="523">
        <f t="shared" si="438"/>
        <v>1.2425483870967442</v>
      </c>
      <c r="CB25" s="377">
        <f>INDEX('SO September 2026 Rev.6'!$B$6:$BK$52,MATCH(B25,'SO September 2026 Rev.6'!$B$6:$B$52,0),MATCH($CB$3,'SO September 2026 Rev.6'!$B$5:$XK$5,0))</f>
        <v>1300</v>
      </c>
      <c r="CC25" s="377">
        <f>INDEX('Summary sales'!$A$6:$CA$50,MATCH($B25,'Summary sales'!$A$6:$A$50,0),MATCH($CB$3,'Summary sales'!$A$7:$CA$7,0))</f>
        <v>1960.1300000000047</v>
      </c>
      <c r="CD25" s="377">
        <f t="shared" ref="CD25:CD28" si="528">CC25-CB25</f>
        <v>660.13000000000466</v>
      </c>
      <c r="CE25" s="523">
        <f t="shared" si="440"/>
        <v>1.5077923076923112</v>
      </c>
      <c r="CF25" s="377">
        <f>INDEX('SO September 2026 Rev.6'!$B$6:$BK$52,MATCH(B25,'SO September 2026 Rev.6'!$B$6:$B$52,0),MATCH($CF$3,'SO September 2026 Rev.6'!$B$5:$XK$5,0))</f>
        <v>3000</v>
      </c>
      <c r="CG25" s="377">
        <f>INDEX('Summary sales'!$A$6:$CA$50,MATCH($B25,'Summary sales'!$A$6:$A$50,0),MATCH($CF$3,'Summary sales'!$A$7:$CA$7,0))</f>
        <v>3094.7000000001863</v>
      </c>
      <c r="CH25" s="377">
        <f t="shared" ref="CH25:CH28" si="529">CG25-CF25</f>
        <v>94.700000000186265</v>
      </c>
      <c r="CI25" s="523">
        <f t="shared" si="442"/>
        <v>1.0315666666667287</v>
      </c>
      <c r="CJ25" s="377">
        <f>INDEX('SO September 2026 Rev.6'!$B$6:$BK$52,MATCH($B25,'SO September 2026 Rev.6'!$B$6:$B$52,0),MATCH($CJ$3,'SO September 2026 Rev.6'!$B$5:$XK$5,0))</f>
        <v>4000</v>
      </c>
      <c r="CK25" s="377">
        <f>INDEX('Summary sales'!$A$6:$CA$50,MATCH($B25,'Summary sales'!$A$6:$A$50,0),MATCH($CJ$3,'Summary sales'!$A$7:$CA$7,0))</f>
        <v>3907.9899999999907</v>
      </c>
      <c r="CL25" s="377">
        <f t="shared" ref="CL25:CL28" si="530">CK25-CJ25</f>
        <v>-92.010000000009313</v>
      </c>
      <c r="CM25" s="523">
        <f t="shared" si="444"/>
        <v>0.97699749999999763</v>
      </c>
      <c r="CN25" s="377">
        <f>INDEX('SO September 2026 Rev.6'!$B$6:$BK$52,MATCH($B25,'SO September 2026 Rev.6'!$B$6:$B$52,0),MATCH(CN$3,'SO September 2026 Rev.6'!$B$5:$XK$5,0))</f>
        <v>4000</v>
      </c>
      <c r="CO25" s="377">
        <f>INDEX('Summary sales'!$A$6:$CA$50,MATCH($B25,'Summary sales'!$A$6:$A$50,0),MATCH($CN$3,'Summary sales'!$A$7:$CA$7,0))</f>
        <v>3740.8000000002794</v>
      </c>
      <c r="CP25" s="377">
        <f t="shared" ref="CP25:CP28" si="531">CO25-CN25</f>
        <v>-259.1999999997206</v>
      </c>
      <c r="CQ25" s="523">
        <f t="shared" si="446"/>
        <v>0.93520000000006986</v>
      </c>
      <c r="CR25" s="377">
        <f>INDEX('SO September 2026 Rev.6'!$B$6:$BK$52,MATCH($B25,'SO September 2026 Rev.6'!$B$6:$B$52,0),MATCH(CR$3,'SO September 2026 Rev.6'!$B$5:$XK$5,0))</f>
        <v>2000</v>
      </c>
      <c r="CS25" s="377">
        <f>INDEX('Summary sales'!$A$6:$CA$50,MATCH($B25,'Summary sales'!$A$6:$A$50,0),MATCH($CR$3,'Summary sales'!$A$7:$CA$7,0))</f>
        <v>2264.0300000000025</v>
      </c>
      <c r="CT25" s="377">
        <f t="shared" si="447"/>
        <v>264.03000000000247</v>
      </c>
      <c r="CU25" s="523">
        <f t="shared" si="448"/>
        <v>1.1320150000000013</v>
      </c>
      <c r="CV25" s="377">
        <v>13500</v>
      </c>
      <c r="CW25" s="377">
        <f>INDEX('Summary sales'!$A$6:$CA$50,MATCH($B25,'Summary sales'!$A$6:$A$50,0),MATCH($CV$3,'Summary sales'!$A$7:$CA$7,0))</f>
        <v>13828.646999999881</v>
      </c>
      <c r="CX25" s="377">
        <f t="shared" ref="CX25:CX28" si="532">CW25-CV25</f>
        <v>328.64699999988079</v>
      </c>
      <c r="CY25" s="523">
        <f t="shared" si="450"/>
        <v>1.0243442222222134</v>
      </c>
      <c r="CZ25" s="377">
        <f>INDEX('SO September 2026 Rev.6'!$B$6:$BK$52,MATCH(B25,'SO September 2026 Rev.6'!$B$6:$B$52,0),MATCH($CZ$3,'SO September 2026 Rev.6'!$B$5:$XK$5,0))</f>
        <v>2000</v>
      </c>
      <c r="DA25" s="377">
        <f>INDEX('Summary sales'!$A$6:$CA$50,MATCH($B25,'Summary sales'!$A$6:$A$50,0),MATCH($CZ$3,'Summary sales'!$A$7:$CA$7,0))</f>
        <v>1574.0300000002608</v>
      </c>
      <c r="DB25" s="377">
        <f t="shared" ref="DB25:DB28" si="533">DA25-CZ25</f>
        <v>-425.96999999973923</v>
      </c>
      <c r="DC25" s="523">
        <f t="shared" si="452"/>
        <v>0.78701500000013036</v>
      </c>
      <c r="DD25" s="377">
        <f>INDEX('SO September 2026 Rev.6'!$B$6:$BK$52,MATCH($B25,'SO September 2026 Rev.6'!$B$6:$B$52,0),MATCH(DD$3,'SO September 2026 Rev.6'!$B$5:$XK$5,0))</f>
        <v>800</v>
      </c>
      <c r="DE25" s="377">
        <f>INDEX('Summary sales'!$A$6:$CA$50,MATCH($B25,'Summary sales'!$A$6:$A$50,0),MATCH($DD$3,'Summary sales'!$A$7:$CA$7,0))</f>
        <v>57.46999999997206</v>
      </c>
      <c r="DF25" s="377">
        <f t="shared" ref="DF25:DF28" si="534">DE25-DD25</f>
        <v>-742.53000000002794</v>
      </c>
      <c r="DG25" s="523">
        <f t="shared" si="454"/>
        <v>7.1837499999965082E-2</v>
      </c>
      <c r="DH25" s="377">
        <f>INDEX('SO September 2026 Rev.6'!$B$6:$BK$52,MATCH($B25,'SO September 2026 Rev.6'!$B$6:$B$52,0),MATCH(DH$3,'SO September 2026 Rev.6'!$B$5:$XK$5,0))</f>
        <v>7200</v>
      </c>
      <c r="DI25" s="377">
        <f>INDEX('Summary sales'!$A$6:$CA$50,MATCH($B25,'Summary sales'!$A$6:$A$50,0),MATCH($DH$3,'Summary sales'!$A$7:$CA$7,0))</f>
        <v>7989.1199999991804</v>
      </c>
      <c r="DJ25" s="377">
        <f t="shared" ref="DJ25:DJ28" si="535">DI25-DH25</f>
        <v>789.11999999918044</v>
      </c>
      <c r="DK25" s="523">
        <f t="shared" si="456"/>
        <v>1.1095999999998862</v>
      </c>
      <c r="DL25" s="377">
        <f>INDEX('SO September 2026 Rev.6'!$B$6:$BK$52,MATCH(B25,'SO September 2026 Rev.6'!$B$6:$B$52,0),MATCH($DL$3,'SO September 2026 Rev.6'!$B$5:$XK$5,0))</f>
        <v>2000</v>
      </c>
      <c r="DM25" s="377">
        <f>INDEX('Summary sales'!$A$6:$CA$50,MATCH($B25,'Summary sales'!$A$6:$A$50,0),MATCH($DL$3,'Summary sales'!$A$7:$CA$7,0))</f>
        <v>3006.7900000000373</v>
      </c>
      <c r="DN25" s="377">
        <f t="shared" ref="DN25:DN28" si="536">DM25-DL25</f>
        <v>1006.7900000000373</v>
      </c>
      <c r="DO25" s="523">
        <f t="shared" si="458"/>
        <v>1.5033950000000187</v>
      </c>
      <c r="DP25" s="377">
        <f>INDEX('SO September 2026 Rev.6'!$B$6:$BK$52,MATCH(B25,'SO September 2026 Rev.6'!$B$6:$B$52,0),MATCH($DP$3,'SO September 2026 Rev.6'!$B$5:$XK$5,0))</f>
        <v>2000</v>
      </c>
      <c r="DQ25" s="377">
        <f>INDEX('Summary sales'!$A$6:$CA$50,MATCH($B25,'Summary sales'!$A$6:$A$50,0),MATCH($DP$3,'Summary sales'!$A$7:$CA$7,0))</f>
        <v>1659.2700000000186</v>
      </c>
      <c r="DR25" s="377">
        <f t="shared" ref="DR25:DR28" si="537">DQ25-DP25</f>
        <v>-340.72999999998137</v>
      </c>
      <c r="DS25" s="523">
        <f t="shared" si="460"/>
        <v>0.82963500000000934</v>
      </c>
      <c r="DT25" s="377">
        <f>INDEX('SO September 2026 Rev.6'!$B$6:$BK$52,MATCH(B25,'SO September 2026 Rev.6'!$B$6:$B$52,0),MATCH($DT$3,'SO September 2026 Rev.6'!$B$5:$XK$5,0))</f>
        <v>1000</v>
      </c>
      <c r="DU25" s="377">
        <f>INDEX('Summary sales'!$A$6:$CA$50,MATCH($B25,'Summary sales'!$A$6:$A$50,0),MATCH($DT$3,'Summary sales'!$A$7:$CA$7,0))</f>
        <v>996.79000000003725</v>
      </c>
      <c r="DV25" s="377">
        <f t="shared" ref="DV25:DV28" si="538">DU25-DT25</f>
        <v>-3.2099999999627471</v>
      </c>
      <c r="DW25" s="523">
        <f t="shared" si="462"/>
        <v>0.99679000000003726</v>
      </c>
      <c r="DX25" s="377">
        <f>INDEX('SO September 2026 Rev.6'!$B$6:$BK$52,MATCH(B25,'SO September 2026 Rev.6'!$B$6:$B$52,0),MATCH($DX$3,'SO September 2026 Rev.6'!$B$5:$XK$5,0))</f>
        <v>10000</v>
      </c>
      <c r="DY25" s="377">
        <f>INDEX('Summary sales'!$A$6:$CA$50,MATCH($B25,'Summary sales'!$A$6:$A$50,0),MATCH($DX$3,'Summary sales'!$A$7:$CA$7,0))</f>
        <v>11153.419999999925</v>
      </c>
      <c r="DZ25" s="377">
        <f t="shared" ref="DZ25:DZ28" si="539">DY25-DX25</f>
        <v>1153.4199999999255</v>
      </c>
      <c r="EA25" s="523">
        <f t="shared" si="464"/>
        <v>1.1153419999999925</v>
      </c>
      <c r="EB25" s="377">
        <f>INDEX('SO September 2026 Rev.6'!$B$6:$BK$52,MATCH(B25,'SO September 2026 Rev.6'!$B$6:$B$52,0),MATCH($EB$3,'SO September 2026 Rev.6'!$B$5:$XK$5,0))</f>
        <v>2000</v>
      </c>
      <c r="EC25" s="377">
        <f>INDEX('Summary sales'!$A$6:$CA$50,MATCH($B25,'Summary sales'!$A$6:$A$50,0),MATCH($EB$3,'Summary sales'!$A$7:$CA$7,0))</f>
        <v>2879.9499999999534</v>
      </c>
      <c r="ED25" s="377">
        <f t="shared" ref="ED25:ED28" si="540">EC25-EB25</f>
        <v>879.94999999995343</v>
      </c>
      <c r="EE25" s="523">
        <f t="shared" si="466"/>
        <v>1.4399749999999767</v>
      </c>
      <c r="EF25" s="377">
        <f>INDEX('SO September 2026 Rev.6'!$B$6:$BK$52,MATCH($B25,'SO September 2026 Rev.6'!$B$6:$B$52,0),MATCH(EF$3,'SO September 2026 Rev.6'!$B$5:$XK$5,0))</f>
        <v>5500</v>
      </c>
      <c r="EG25" s="377">
        <f>INDEX('Summary sales'!$A$6:$CA$50,MATCH($B25,'Summary sales'!$A$6:$A$50,0),MATCH($EF$3,'Summary sales'!$A$7:$CA$7,0))</f>
        <v>6282.0699999993667</v>
      </c>
      <c r="EH25" s="377">
        <f t="shared" ref="EH25:EH28" si="541">EG25-EF25</f>
        <v>782.0699999993667</v>
      </c>
      <c r="EI25" s="523">
        <f t="shared" si="468"/>
        <v>1.1421945454544302</v>
      </c>
      <c r="EJ25" s="377">
        <f>INDEX('SO September 2026 Rev.6'!$B$6:$BK$52,MATCH(B25,'SO September 2026 Rev.6'!$B$6:$B$52,0),MATCH($EJ$3,'SO September 2026 Rev.6'!$B$5:$XK$5,0))</f>
        <v>7000</v>
      </c>
      <c r="EK25" s="377">
        <f>INDEX('Summary sales'!$A$6:$CA$50,MATCH(B25,'Summary sales'!$A$6:$A$50,0),MATCH($EJ$3,'Summary sales'!$A$7:$CA$7,0))</f>
        <v>7215.0799999998417</v>
      </c>
      <c r="EL25" s="377">
        <f t="shared" ref="EL25:EL28" si="542">EK25-EJ25</f>
        <v>215.07999999984168</v>
      </c>
      <c r="EM25" s="523">
        <f t="shared" si="470"/>
        <v>1.0307257142856916</v>
      </c>
      <c r="EN25" s="377">
        <f>INDEX('SO September 2026 Rev.6'!$B$6:$BK$52,MATCH(B25,'SO September 2026 Rev.6'!$B$6:$B$52,0),MATCH($EN$3,'SO September 2026 Rev.6'!$B$5:$XK$5,0))</f>
        <v>5000</v>
      </c>
      <c r="EO25" s="377">
        <f>INDEX('Summary sales'!$A$6:$CA$50,MATCH($B25,'Summary sales'!$A$6:$A$50,0),MATCH($EN$3,'Summary sales'!$A$7:$CA$7,0))</f>
        <v>4778.75</v>
      </c>
      <c r="EP25" s="377">
        <f t="shared" ref="EP25:EP28" si="543">EO25-EN25</f>
        <v>-221.25</v>
      </c>
      <c r="EQ25" s="523">
        <f t="shared" si="472"/>
        <v>0.95574999999999999</v>
      </c>
      <c r="ER25" s="377">
        <v>12000</v>
      </c>
      <c r="ES25" s="377">
        <f>INDEX('Summary sales'!$A$6:$CA$50,MATCH($B25,'Summary sales'!$A$6:$A$50,0),MATCH($ER$3,'Summary sales'!$A$7:$CA$7,0))</f>
        <v>13442.509999999776</v>
      </c>
      <c r="ET25" s="377">
        <f t="shared" ref="ET25:ET28" si="544">ES25-ER25</f>
        <v>1442.5099999997765</v>
      </c>
      <c r="EU25" s="523">
        <f t="shared" si="474"/>
        <v>1.120209166666648</v>
      </c>
      <c r="EV25" s="377">
        <f>INDEX('SO September 2026 Rev.6'!$B$6:$BK$52,MATCH($B25,'SO September 2026 Rev.6'!$B$6:$B$52,0),MATCH($EV$3,'SO September 2026 Rev.6'!$B$5:$XK$5,0))</f>
        <v>6000</v>
      </c>
      <c r="EW25" s="377">
        <f>INDEX('Summary sales'!$A$6:$CA$50,MATCH(B25,'Summary sales'!$A$6:$A$50,0),MATCH($EV$3,'Summary sales'!$A$7:$CA$7,0))</f>
        <v>4386.5299999997951</v>
      </c>
      <c r="EX25" s="377">
        <f t="shared" ref="EX25:EX28" si="545">EW25-EV25</f>
        <v>-1613.4700000002049</v>
      </c>
      <c r="EY25" s="523">
        <f t="shared" si="476"/>
        <v>0.73108833333329915</v>
      </c>
      <c r="EZ25" s="377">
        <f>INDEX('SO September 2026 Rev.6'!$B$6:$BK$52,MATCH(B25,'SO September 2026 Rev.6'!$B$6:$B$52,0),MATCH($EZ$3,'SO September 2026 Rev.6'!$B$5:$XK$5,0))</f>
        <v>3000</v>
      </c>
      <c r="FA25" s="377">
        <f>INDEX('Summary sales'!$A$6:$CA$50,MATCH(B25,'Summary sales'!$A$6:$A$50,0),MATCH($EZ$3,'Summary sales'!$A$7:$CA$7,0))</f>
        <v>3740.1999999992549</v>
      </c>
      <c r="FB25" s="377">
        <f t="shared" ref="FB25:FB28" si="546">FA25-EZ25</f>
        <v>740.19999999925494</v>
      </c>
      <c r="FC25" s="523">
        <f t="shared" si="478"/>
        <v>1.246733333333085</v>
      </c>
      <c r="FD25" s="377">
        <f>INDEX('SO September 2026 Rev.6'!$B$6:$BK$52,MATCH(B25,'SO September 2026 Rev.6'!$B$6:$B$52,0),MATCH($FD$3,'SO September 2026 Rev.6'!$B$5:$XK$5,0))</f>
        <v>1000</v>
      </c>
      <c r="FE25" s="377">
        <f>INDEX('Summary sales'!$A$6:$CA$50,MATCH(B25,'Summary sales'!$A$6:$A$50,0),MATCH($FD$3,'Summary sales'!$A$7:$CA$7,0))</f>
        <v>60.489999999999782</v>
      </c>
      <c r="FF25" s="377">
        <f t="shared" ref="FF25:FF28" si="547">FE25-FD25</f>
        <v>-939.51000000000022</v>
      </c>
      <c r="FG25" s="523">
        <f t="shared" si="480"/>
        <v>1.246733333333085</v>
      </c>
      <c r="FH25" s="377">
        <f>INDEX('SO September 2026 Rev.6'!$B$6:$BK$52,MATCH(B25,'SO September 2026 Rev.6'!$B$6:$B$52,0),MATCH($FH$3,'SO September 2026 Rev.6'!$B$5:$XK$5,0))</f>
        <v>0</v>
      </c>
      <c r="FI25" s="377">
        <f>INDEX('Summary sales'!$A$6:$CA$50,MATCH(B25,'Summary sales'!$A$6:$A$50,0),MATCH($FH$3,'Summary sales'!$A$7:$CA$7,0))</f>
        <v>0</v>
      </c>
      <c r="FJ25" s="377">
        <f t="shared" si="481"/>
        <v>0</v>
      </c>
      <c r="FK25" s="523">
        <f t="shared" si="482"/>
        <v>6.048999999999978E-2</v>
      </c>
      <c r="FL25" s="377">
        <f>INDEX('SO September 2026 Rev.6'!$B$6:$BK$52,MATCH(B25,'SO September 2026 Rev.6'!$B$6:$B$52,0),MATCH($FL$3,'SO September 2026 Rev.6'!$B$5:$XK$5,0))</f>
        <v>700</v>
      </c>
      <c r="FM25" s="377">
        <f>INDEX('Summary sales'!$A$6:$CA$50,MATCH(B25,'Summary sales'!$A$6:$A$50,0),MATCH($FL$3,'Summary sales'!$A$7:$CA$7,0))</f>
        <v>370.30000000004657</v>
      </c>
      <c r="FN25" s="377">
        <f t="shared" ref="FN25:FN28" si="548">FM25-FL25</f>
        <v>-329.69999999995343</v>
      </c>
      <c r="FO25" s="523">
        <f t="shared" si="484"/>
        <v>0.52900000000006653</v>
      </c>
      <c r="FP25" s="377">
        <v>6000</v>
      </c>
      <c r="FQ25" s="377">
        <f>INDEX('Summary sales'!$A$6:$CA$50,MATCH(B25,'Summary sales'!$A$6:$A$50,0),MATCH($FP$3,'Summary sales'!$A$7:$CA$7,0))</f>
        <v>6597.2999999999302</v>
      </c>
      <c r="FR25" s="377">
        <f t="shared" ref="FR25:FR28" si="549">FQ25-FP25</f>
        <v>597.29999999993015</v>
      </c>
      <c r="FS25" s="523">
        <f t="shared" si="486"/>
        <v>1.0995499999999883</v>
      </c>
      <c r="FT25" s="377">
        <f>INDEX('SO September 2026 Rev.6'!$B$6:$BK$52,MATCH(B25,'SO September 2026 Rev.6'!$B$6:$B$52,0),MATCH($FT$3,'SO September 2026 Rev.6'!$B$5:$XK$5,0))</f>
        <v>0</v>
      </c>
      <c r="FU25" s="377">
        <f>INDEX('Summary sales'!$A$6:$CA$50,MATCH(B25,'Summary sales'!$A$6:$A$50,0),MATCH($FT$3,'Summary sales'!$A$7:$CA$7,0))</f>
        <v>0</v>
      </c>
      <c r="FV25" s="377">
        <f t="shared" ref="FV25:FV28" si="550">FU25-FT25</f>
        <v>0</v>
      </c>
      <c r="FW25" s="523" t="e">
        <f t="shared" si="488"/>
        <v>#DIV/0!</v>
      </c>
      <c r="FX25" s="377">
        <f>INDEX('SO September 2026 Rev.6'!$B$6:$BK$52,MATCH(B25,'SO September 2026 Rev.6'!$B$6:$B$52,0),MATCH($FX$3,'SO September 2026 Rev.6'!$B$5:$XK$5,0))</f>
        <v>2000</v>
      </c>
      <c r="FY25" s="377">
        <f>INDEX('Summary sales'!$A$6:$CA$50,MATCH(B25,'Summary sales'!$A$6:$A$50,0),MATCH($FX$3,'Summary sales'!$A$7:$CA$7,0))</f>
        <v>0</v>
      </c>
      <c r="FZ25" s="377">
        <f t="shared" ref="FZ25:FZ28" si="551">FY25-FX25</f>
        <v>-2000</v>
      </c>
      <c r="GA25" s="523">
        <f t="shared" si="490"/>
        <v>0</v>
      </c>
      <c r="GB25" s="377">
        <f>INDEX('SO September 2026 Rev.6'!$B$6:$BK$52,MATCH(B25,'SO September 2026 Rev.6'!$B$6:$B$52,0),MATCH($GB$3,'SO September 2026 Rev.6'!$B$5:$XK$5,0))</f>
        <v>369.61070967741654</v>
      </c>
      <c r="GC25" s="377">
        <f>INDEX('Summary sales'!$A$6:$CA$50,MATCH(B25,'Summary sales'!$A$6:$A$50,0),MATCH($GB$3,'Summary sales'!$A$7:$CA$7,0))</f>
        <v>0</v>
      </c>
      <c r="GD25" s="377">
        <f t="shared" ref="GD25:GD28" si="552">GC25-GB25</f>
        <v>-369.61070967741654</v>
      </c>
      <c r="GE25" s="523">
        <f t="shared" si="492"/>
        <v>0</v>
      </c>
      <c r="GF25" s="377">
        <f>INDEX('SO September 2026 Rev.6'!$B$6:$BK$52,MATCH($B25,'SO September 2026 Rev.6'!$B$6:$B$52,0),MATCH(GF$3,'SO September 2026 Rev.6'!$B$5:$XK$5,0))</f>
        <v>9000</v>
      </c>
      <c r="GG25" s="377">
        <f>INDEX('Summary sales'!$A$6:$CA$50,MATCH(B25,'Summary sales'!$A$6:$A$50,0),MATCH($GF$3,'Summary sales'!$A$7:$CA$7,0))</f>
        <v>4112.8490000000002</v>
      </c>
      <c r="GH25" s="377">
        <f t="shared" ref="GH25:GH28" si="553">GG25-GF25</f>
        <v>-4887.1509999999998</v>
      </c>
      <c r="GI25" s="523">
        <f t="shared" si="494"/>
        <v>0.45698322222222226</v>
      </c>
      <c r="GJ25" s="377">
        <f>INDEX('SO September 2026 Rev.6'!$B$6:$BK$52,MATCH(B25,'SO September 2026 Rev.6'!$B$6:$B$52,0),MATCH($GJ$3,'SO September 2026 Rev.6'!$B$5:$XK$5,0))</f>
        <v>1121.900322580635</v>
      </c>
      <c r="GK25" s="377">
        <f>INDEX('Summary sales'!$A$6:$CA$50,MATCH($B25,'Summary sales'!$A$6:$A$50,0),MATCH($GJ$3,'Summary sales'!$A$7:$CA$7,0))</f>
        <v>879.42000000039116</v>
      </c>
      <c r="GL25" s="377">
        <f t="shared" ref="GL25:GL28" si="554">GK25-GJ25</f>
        <v>-242.48032258024386</v>
      </c>
      <c r="GM25" s="523">
        <f t="shared" si="496"/>
        <v>0.78386642939679163</v>
      </c>
      <c r="GN25" s="377">
        <f>INDEX('SO September 2026 Rev.6'!$B$6:$BK$52,MATCH(B25,'SO September 2026 Rev.6'!$B$6:$B$52,0),MATCH($GN$3,'SO September 2026 Rev.6'!$B$5:$XK$5,0))</f>
        <v>2499.7025806451697</v>
      </c>
      <c r="GO25" s="377">
        <f>INDEX('Summary sales'!$A$6:$CA$50,MATCH(B25,'Summary sales'!$A$6:$A$50,0),MATCH($GN$3,'Summary sales'!$A$7:$CA$7,0))</f>
        <v>2683.8700000000536</v>
      </c>
      <c r="GP25" s="377">
        <f t="shared" ref="GP25:GP28" si="555">GO25-GN25</f>
        <v>184.1674193548838</v>
      </c>
      <c r="GQ25" s="523">
        <f t="shared" si="498"/>
        <v>1.0736757327775173</v>
      </c>
      <c r="GR25" s="377">
        <f>INDEX('SO September 2026 Rev.6'!$B$6:$BK$52,MATCH(B25,'SO September 2026 Rev.6'!$B$6:$B$52,0),MATCH($GR$3,'SO September 2026 Rev.6'!$B$5:$XK$5,0))</f>
        <v>3587.0967741935483</v>
      </c>
      <c r="GS25" s="377">
        <f>INDEX('Summary sales'!$A$6:$CA$50,MATCH(B25,'Summary sales'!$A$6:$A$50,0),MATCH($GR$3,'Summary sales'!$A$7:$CA$7,0))</f>
        <v>5008.1199999999953</v>
      </c>
      <c r="GT25" s="377">
        <f t="shared" ref="GT25:GT28" si="556">GS25-GR25</f>
        <v>1421.023225806447</v>
      </c>
      <c r="GU25" s="523">
        <f t="shared" si="500"/>
        <v>1.3961485611510778</v>
      </c>
      <c r="GV25" s="377">
        <f>INDEX('SO September 2026 Rev.6'!$B$6:$BK$52,MATCH(B25,'SO September 2026 Rev.6'!$B$6:$B$52,0),MATCH($GV$3,'SO September 2026 Rev.6'!$B$5:$XK$5,0))</f>
        <v>2499.7025806451697</v>
      </c>
      <c r="GW25" s="377">
        <f>INDEX('Summary sales'!$A$6:$CA$50,MATCH(B25,'Summary sales'!$A$6:$A$50,0),MATCH($GV$3,'Summary sales'!$A$7:$CA$7,0))</f>
        <v>915.52000000001863</v>
      </c>
      <c r="GX25" s="377">
        <f t="shared" ref="GX25:GX28" si="557">GW25-GV25</f>
        <v>-1584.1825806451511</v>
      </c>
      <c r="GY25" s="523">
        <f t="shared" si="502"/>
        <v>0.36625157212252196</v>
      </c>
      <c r="GZ25" s="377">
        <f>INDEX('SO September 2026 Rev.6'!$B$6:$BK$52,MATCH(B25,'SO September 2026 Rev.6'!$B$6:$B$52,0),MATCH($GZ$3,'SO September 2026 Rev.6'!$B$5:$XK$5,0))</f>
        <v>31500</v>
      </c>
      <c r="HA25" s="377">
        <f>INDEX('Summary sales'!$A$6:$CA$50,MATCH(B25,'Summary sales'!$A$6:$A$50,0),MATCH($GZ$3,'Summary sales'!$A$7:$CA$7,0))</f>
        <v>29780.776000000071</v>
      </c>
      <c r="HB25" s="377">
        <f t="shared" ref="HB25:HB28" si="558">HA25-GZ25</f>
        <v>-1719.2239999999292</v>
      </c>
      <c r="HC25" s="524">
        <f t="shared" si="504"/>
        <v>0.94542146031746255</v>
      </c>
    </row>
    <row r="26" spans="1:211" ht="15" customHeight="1">
      <c r="A26" s="907"/>
      <c r="B26" s="451">
        <f t="shared" si="505"/>
        <v>46283</v>
      </c>
      <c r="C26" s="451" t="str">
        <f t="shared" si="507"/>
        <v>Fri</v>
      </c>
      <c r="D26" s="377">
        <f t="shared" si="399"/>
        <v>210094.07619354836</v>
      </c>
      <c r="E26" s="377">
        <f t="shared" ca="1" si="400"/>
        <v>220303.02799999953</v>
      </c>
      <c r="F26" s="377">
        <f t="shared" ca="1" si="508"/>
        <v>10208.951806451165</v>
      </c>
      <c r="G26" s="523">
        <f t="shared" ca="1" si="509"/>
        <v>1.0485922877570628</v>
      </c>
      <c r="H26" s="377">
        <f>INDEX('SO September 2026 Rev.6'!$B$6:$BK$52,MATCH($B26,'SO September 2026 Rev.6'!$B$6:$B$52,0),MATCH($H$3,'SO September 2026 Rev.6'!$B$5:$XK$5,0))</f>
        <v>1199.5729032258068</v>
      </c>
      <c r="I26" s="377">
        <f>INDEX('Summary sales'!$A$6:$CA$50,MATCH($B26,'Summary sales'!$A$6:$A$50,0),MATCH($H$3,'Summary sales'!$A$7:$CA$7,0))</f>
        <v>800.48999999999069</v>
      </c>
      <c r="J26" s="377">
        <f t="shared" si="510"/>
        <v>-399.08290322581615</v>
      </c>
      <c r="K26" s="523">
        <f t="shared" si="404"/>
        <v>0.66731250584884794</v>
      </c>
      <c r="L26" s="377">
        <f>INDEX('SO September 2026 Rev.6'!$B$6:$BK$52,MATCH($B26,'SO September 2026 Rev.6'!$B$6:$B$52,0),MATCH($L$3,'SO September 2026 Rev.6'!$B$5:$XK$5,0))</f>
        <v>1200</v>
      </c>
      <c r="M26" s="377">
        <f>INDEX('Summary sales'!$A$6:$CA$50,MATCH($B26,'Summary sales'!$A$6:$A$50,0),MATCH($L$3,'Summary sales'!$A$7:$CA$7,0))</f>
        <v>1043.3300000000745</v>
      </c>
      <c r="N26" s="377">
        <f t="shared" si="511"/>
        <v>-156.66999999992549</v>
      </c>
      <c r="O26" s="523">
        <f t="shared" si="406"/>
        <v>0.86944166666672873</v>
      </c>
      <c r="P26" s="377">
        <f>INDEX('SO September 2026 Rev.6'!$B$6:$BK$52,MATCH(B26,'SO September 2026 Rev.6'!$B$6:$B$52,0),MATCH($P$3,'SO September 2026 Rev.6'!$B$5:$XK$5,0))</f>
        <v>3300</v>
      </c>
      <c r="Q26" s="377">
        <f>INDEX('Summary sales'!$A$6:$CA$50,MATCH($B26,'Summary sales'!$A$6:$A$50,0),MATCH($P$3,'Summary sales'!$A$7:$CA$7,0))</f>
        <v>3519</v>
      </c>
      <c r="R26" s="377">
        <f t="shared" si="512"/>
        <v>219</v>
      </c>
      <c r="S26" s="523">
        <f t="shared" si="408"/>
        <v>1.0663636363636364</v>
      </c>
      <c r="T26" s="377">
        <f>INDEX('SO September 2026 Rev.6'!$B$6:$BK$52,MATCH(B26,'SO September 2026 Rev.6'!$B$6:$B$52,0),MATCH($T$3,'SO September 2026 Rev.6'!$B$5:$XK$5,0))</f>
        <v>800</v>
      </c>
      <c r="U26" s="377">
        <f>INDEX('Summary sales'!$A$6:$CA$50,MATCH($B26,'Summary sales'!$A$6:$A$50,0),MATCH($T$3,'Summary sales'!$A$7:$CA$7,0))</f>
        <v>962.98999999999069</v>
      </c>
      <c r="V26" s="377">
        <f t="shared" si="513"/>
        <v>162.98999999999069</v>
      </c>
      <c r="W26" s="523">
        <f t="shared" si="410"/>
        <v>1.2037374999999884</v>
      </c>
      <c r="X26" s="377">
        <f>INDEX('SO September 2026 Rev.6'!$B$6:$BK$52,MATCH(B26,'SO September 2026 Rev.6'!$B$6:$B$52,0),MATCH($X$3,'SO September 2026 Rev.6'!$B$5:$XK$5,0))</f>
        <v>150</v>
      </c>
      <c r="Y26" s="377">
        <f>INDEX('Summary sales'!$A$6:$CA$50,MATCH($B26,'Summary sales'!$A$6:$A$50,0),MATCH($X$3,'Summary sales'!$A$7:$CA$7,0))</f>
        <v>0</v>
      </c>
      <c r="Z26" s="377">
        <f t="shared" si="514"/>
        <v>-150</v>
      </c>
      <c r="AA26" s="523">
        <f t="shared" si="412"/>
        <v>0</v>
      </c>
      <c r="AB26" s="377">
        <f>INDEX('SO September 2026 Rev.6'!$B$6:$BK$52,MATCH(B26,'SO September 2026 Rev.6'!$B$6:$B$52,0),MATCH($AB$3,'SO September 2026 Rev.6'!$B$5:$XK$5,0))</f>
        <v>603.76322580644887</v>
      </c>
      <c r="AC26" s="377">
        <f>INDEX('Summary sales'!$A$6:$CA$50,MATCH($B26,'Summary sales'!$A$6:$A$50,0),MATCH($AB$3,'Summary sales'!$A$7:$CA$7,0))</f>
        <v>1009.7699999999022</v>
      </c>
      <c r="AD26" s="377">
        <f t="shared" si="515"/>
        <v>406.00677419345334</v>
      </c>
      <c r="AE26" s="523">
        <f t="shared" si="414"/>
        <v>1.6724602573320833</v>
      </c>
      <c r="AF26" s="377">
        <f>INDEX('SO September 2026 Rev.6'!$B$6:$BK$52,MATCH(B26,'SO September 2026 Rev.6'!$B$6:$B$52,0),MATCH($AF$3,'SO September 2026 Rev.6'!$B$5:$XK$5,0))</f>
        <v>673.27548387096704</v>
      </c>
      <c r="AG26" s="377">
        <f>INDEX('Summary sales'!$A$6:$CA$50,MATCH($B26,'Summary sales'!$A$6:$A$50,0),MATCH($AF$3,'Summary sales'!$A$7:$CA$7,0))</f>
        <v>623.35999999998603</v>
      </c>
      <c r="AH26" s="377">
        <f t="shared" si="516"/>
        <v>-49.915483870981006</v>
      </c>
      <c r="AI26" s="523">
        <f t="shared" si="416"/>
        <v>0.92586172366771147</v>
      </c>
      <c r="AJ26" s="377">
        <f>INDEX('SO September 2026 Rev.6'!$B$6:$BK$52,MATCH(B26,'SO September 2026 Rev.6'!$B$6:$B$52,0),MATCH($AJ$3,'SO September 2026 Rev.6'!$B$5:$XK$5,0))</f>
        <v>5500</v>
      </c>
      <c r="AK26" s="377">
        <f>INDEX('Summary sales'!$A$6:$CA$50,MATCH($B26,'Summary sales'!$A$6:$A$50,0),MATCH($AJ$3,'Summary sales'!$A$7:$CA$7,0))</f>
        <v>6228.8800000008196</v>
      </c>
      <c r="AL26" s="377">
        <f t="shared" si="517"/>
        <v>728.88000000081956</v>
      </c>
      <c r="AM26" s="523">
        <f t="shared" si="418"/>
        <v>1.1325236363637854</v>
      </c>
      <c r="AN26" s="377">
        <f>INDEX('SO September 2026 Rev.6'!$B$6:$BK$52,MATCH(B26,'SO September 2026 Rev.6'!$B$6:$B$52,0),MATCH($AN$3,'SO September 2026 Rev.6'!$B$5:$XK$5,0))</f>
        <v>5000</v>
      </c>
      <c r="AO26" s="377">
        <f ca="1">INDEX('Summary sales'!$A$6:$CA$50,MATCH($B26,'Summary sales'!$A$6:$A$50,0),MATCH($AN$3,'Summary sales'!$A$7:$CA$7,0))</f>
        <v>7652.1500000003725</v>
      </c>
      <c r="AP26" s="377">
        <f t="shared" ca="1" si="518"/>
        <v>2652.1500000003725</v>
      </c>
      <c r="AQ26" s="523">
        <f t="shared" ca="1" si="420"/>
        <v>1.5304300000000746</v>
      </c>
      <c r="AR26" s="377">
        <f>INDEX('SO September 2026 Rev.6'!$B$6:$BK$52,MATCH(B26,'SO September 2026 Rev.6'!$B$6:$B$52,0),MATCH($AR$3,'SO September 2026 Rev.6'!$B$5:$XK$5,0))</f>
        <v>2500</v>
      </c>
      <c r="AS26" s="377">
        <f>INDEX('Summary sales'!$A$6:$CA$50,MATCH($B26,'Summary sales'!$A$6:$A$50,0),MATCH($AR$3,'Summary sales'!$A$7:$CA$7,0))</f>
        <v>1925.7100000001956</v>
      </c>
      <c r="AT26" s="377">
        <f t="shared" si="519"/>
        <v>-574.28999999980442</v>
      </c>
      <c r="AU26" s="523">
        <f t="shared" si="422"/>
        <v>0.77028400000007824</v>
      </c>
      <c r="AV26" s="377">
        <f>INDEX('SO September 2026 Rev.6'!$B$6:$BK$52,MATCH(B26,'SO September 2026 Rev.6'!$B$6:$B$52,0),MATCH($AV$3,'SO September 2026 Rev.6'!$B$5:$XK$5,0))</f>
        <v>1300</v>
      </c>
      <c r="AW26" s="377">
        <f>INDEX('Summary sales'!$A$6:$CA$50,MATCH($B26,'Summary sales'!$A$6:$A$50,0),MATCH($AV$3,'Summary sales'!$A$7:$CA$7,0))</f>
        <v>1674.8500000000058</v>
      </c>
      <c r="AX26" s="377">
        <f t="shared" si="520"/>
        <v>374.85000000000582</v>
      </c>
      <c r="AY26" s="523">
        <f t="shared" si="424"/>
        <v>1.2883461538461582</v>
      </c>
      <c r="AZ26" s="377">
        <f>INDEX('SO September 2026 Rev.6'!$B$6:$BK$52,MATCH(B26,'SO September 2026 Rev.6'!$B$6:$B$52,0),MATCH($AZ$3,'SO September 2026 Rev.6'!$B$5:$XK$5,0))</f>
        <v>15600</v>
      </c>
      <c r="BA26" s="377">
        <f>INDEX('Summary sales'!$A$6:$CA$50,MATCH($B26,'Summary sales'!$A$6:$A$50,0),MATCH($AZ$3,'Summary sales'!$A$7:$CA$7,0))</f>
        <v>15727.089999999851</v>
      </c>
      <c r="BB26" s="377">
        <f t="shared" si="521"/>
        <v>127.08999999985099</v>
      </c>
      <c r="BC26" s="523">
        <f t="shared" si="426"/>
        <v>1.0081467948717853</v>
      </c>
      <c r="BD26" s="377">
        <f>INDEX('SO September 2026 Rev.6'!$B$6:$BK$52,MATCH(B26,'SO September 2026 Rev.6'!$B$6:$B$52,0),MATCH($BD$3,'SO September 2026 Rev.6'!$B$5:$XK$5,0))</f>
        <v>8000</v>
      </c>
      <c r="BE26" s="377">
        <f>INDEX('Summary sales'!$A$6:$CA$50,MATCH($B26,'Summary sales'!$A$6:$A$50,0),MATCH($BD$3,'Summary sales'!$A$7:$CA$7,0))</f>
        <v>8452.2900000000373</v>
      </c>
      <c r="BF26" s="377">
        <f t="shared" si="522"/>
        <v>452.29000000003725</v>
      </c>
      <c r="BG26" s="523">
        <f t="shared" si="428"/>
        <v>1.0565362500000046</v>
      </c>
      <c r="BH26" s="377">
        <f>INDEX('SO September 2026 Rev.6'!$B$6:$BK$52,MATCH(B26,'SO September 2026 Rev.6'!$B$6:$B$52,0),MATCH($BH$3,'SO September 2026 Rev.6'!$B$5:$XK$5,0))</f>
        <v>1000</v>
      </c>
      <c r="BI26" s="377">
        <f>INDEX('Summary sales'!$A$6:$CA$50,MATCH($B26,'Summary sales'!$A$6:$A$50,0),MATCH($BH$3,'Summary sales'!$A$7:$CA$7,0))</f>
        <v>1571.2220000000671</v>
      </c>
      <c r="BJ26" s="377">
        <f t="shared" si="523"/>
        <v>571.22200000006706</v>
      </c>
      <c r="BK26" s="523">
        <f t="shared" si="430"/>
        <v>1.571222000000067</v>
      </c>
      <c r="BL26" s="377">
        <f>INDEX('SO September 2026 Rev.6'!$B$6:$BK$52,MATCH(B26,'SO September 2026 Rev.6'!$B$6:$B$52,0),MATCH($BL$3,'SO September 2026 Rev.6'!$B$5:$XK$5,0))</f>
        <v>5500</v>
      </c>
      <c r="BM26" s="377">
        <f ca="1">INDEX('Summary sales'!$A$6:$CA$50,MATCH($B26,'Summary sales'!$A$6:$A$50,0),MATCH($BL$3,'Summary sales'!$A$7:$CA$7,0))</f>
        <v>8027.9</v>
      </c>
      <c r="BN26" s="377">
        <f t="shared" ca="1" si="524"/>
        <v>2527.8999999999996</v>
      </c>
      <c r="BO26" s="523">
        <f t="shared" ca="1" si="432"/>
        <v>1.4596181818181817</v>
      </c>
      <c r="BP26" s="377">
        <f>INDEX('SO September 2026 Rev.6'!$B$6:$BK$52,MATCH(B26,'SO September 2026 Rev.6'!$B$6:$B$52,0),MATCH($BP$3,'SO September 2026 Rev.6'!$B$5:$XK$5,0))</f>
        <v>1000</v>
      </c>
      <c r="BQ26" s="377">
        <f>INDEX('Summary sales'!$A$6:$CA$50,MATCH($B26,'Summary sales'!$A$6:$A$50,0),MATCH($BP$3,'Summary sales'!$A$7:$CA$7,0))</f>
        <v>665.66999999992549</v>
      </c>
      <c r="BR26" s="377">
        <f t="shared" si="525"/>
        <v>-334.33000000007451</v>
      </c>
      <c r="BS26" s="523">
        <f t="shared" si="434"/>
        <v>0.66566999999992549</v>
      </c>
      <c r="BT26" s="377">
        <f>INDEX('SO September 2026 Rev.6'!$B$6:$BK$52,MATCH(B26,'SO September 2026 Rev.6'!$B$6:$B$52,0),MATCH($BT$3,'SO September 2026 Rev.6'!$B$5:$XK$5,0))</f>
        <v>89.451612903225808</v>
      </c>
      <c r="BU26" s="377">
        <f>INDEX('Summary sales'!$A$6:$CA$50,MATCH($B26,'Summary sales'!$A$6:$A$50,0),MATCH($BT$3,'Summary sales'!$A$7:$CA$7,0))</f>
        <v>61.987999999997555</v>
      </c>
      <c r="BV26" s="377">
        <f t="shared" si="526"/>
        <v>-27.463612903228253</v>
      </c>
      <c r="BW26" s="523">
        <f t="shared" si="436"/>
        <v>0.69297800216369421</v>
      </c>
      <c r="BX26" s="377">
        <v>3100</v>
      </c>
      <c r="BY26" s="377">
        <f>INDEX('Summary sales'!$A$6:$CA$50,MATCH($B26,'Summary sales'!$A$6:$A$50,0),MATCH($BX$3,'Summary sales'!$A$7:$CA$7,0))</f>
        <v>2928.9000000003725</v>
      </c>
      <c r="BZ26" s="377">
        <f t="shared" si="527"/>
        <v>-171.09999999962747</v>
      </c>
      <c r="CA26" s="523">
        <f t="shared" si="438"/>
        <v>0.94480645161302335</v>
      </c>
      <c r="CB26" s="377">
        <f>INDEX('SO September 2026 Rev.6'!$B$6:$BK$52,MATCH(B26,'SO September 2026 Rev.6'!$B$6:$B$52,0),MATCH($CB$3,'SO September 2026 Rev.6'!$B$5:$XK$5,0))</f>
        <v>1300</v>
      </c>
      <c r="CC26" s="377">
        <f>INDEX('Summary sales'!$A$6:$CA$50,MATCH($B26,'Summary sales'!$A$6:$A$50,0),MATCH($CB$3,'Summary sales'!$A$7:$CA$7,0))</f>
        <v>468.94000000006054</v>
      </c>
      <c r="CD26" s="377">
        <f t="shared" si="528"/>
        <v>-831.05999999993946</v>
      </c>
      <c r="CE26" s="523">
        <f t="shared" si="440"/>
        <v>0.3607230769231235</v>
      </c>
      <c r="CF26" s="377">
        <f>INDEX('SO September 2026 Rev.6'!$B$6:$BK$52,MATCH(B26,'SO September 2026 Rev.6'!$B$6:$B$52,0),MATCH($CF$3,'SO September 2026 Rev.6'!$B$5:$XK$5,0))</f>
        <v>3000</v>
      </c>
      <c r="CG26" s="377">
        <f>INDEX('Summary sales'!$A$6:$CA$50,MATCH($B26,'Summary sales'!$A$6:$A$50,0),MATCH($CF$3,'Summary sales'!$A$7:$CA$7,0))</f>
        <v>2670.0999999996275</v>
      </c>
      <c r="CH26" s="377">
        <f t="shared" si="529"/>
        <v>-329.90000000037253</v>
      </c>
      <c r="CI26" s="523">
        <f t="shared" si="442"/>
        <v>0.89003333333320911</v>
      </c>
      <c r="CJ26" s="377">
        <f>INDEX('SO September 2026 Rev.6'!$B$6:$BK$52,MATCH($B26,'SO September 2026 Rev.6'!$B$6:$B$52,0),MATCH($CJ$3,'SO September 2026 Rev.6'!$B$5:$XK$5,0))</f>
        <v>4000</v>
      </c>
      <c r="CK26" s="377">
        <f>INDEX('Summary sales'!$A$6:$CA$50,MATCH($B26,'Summary sales'!$A$6:$A$50,0),MATCH($CJ$3,'Summary sales'!$A$7:$CA$7,0))</f>
        <v>3721.7800000000279</v>
      </c>
      <c r="CL26" s="377">
        <f t="shared" si="530"/>
        <v>-278.21999999997206</v>
      </c>
      <c r="CM26" s="523">
        <f t="shared" si="444"/>
        <v>0.93044500000000696</v>
      </c>
      <c r="CN26" s="377">
        <f>INDEX('SO September 2026 Rev.6'!$B$6:$BK$52,MATCH($B26,'SO September 2026 Rev.6'!$B$6:$B$52,0),MATCH(CN$3,'SO September 2026 Rev.6'!$B$5:$XK$5,0))</f>
        <v>4000</v>
      </c>
      <c r="CO26" s="377">
        <f>INDEX('Summary sales'!$A$6:$CA$50,MATCH($B26,'Summary sales'!$A$6:$A$50,0),MATCH($CN$3,'Summary sales'!$A$7:$CA$7,0))</f>
        <v>2769.1999999997206</v>
      </c>
      <c r="CP26" s="377">
        <f t="shared" si="531"/>
        <v>-1230.8000000002794</v>
      </c>
      <c r="CQ26" s="523">
        <f t="shared" si="446"/>
        <v>0.69229999999993019</v>
      </c>
      <c r="CR26" s="377">
        <f>INDEX('SO September 2026 Rev.6'!$B$6:$BK$52,MATCH($B26,'SO September 2026 Rev.6'!$B$6:$B$52,0),MATCH(CR$3,'SO September 2026 Rev.6'!$B$5:$XK$5,0))</f>
        <v>2000</v>
      </c>
      <c r="CS26" s="377">
        <f>INDEX('Summary sales'!$A$6:$CA$50,MATCH($B26,'Summary sales'!$A$6:$A$50,0),MATCH($CR$3,'Summary sales'!$A$7:$CA$7,0))</f>
        <v>1943.7299999999996</v>
      </c>
      <c r="CT26" s="377">
        <f t="shared" si="447"/>
        <v>-56.270000000000437</v>
      </c>
      <c r="CU26" s="523">
        <f t="shared" si="448"/>
        <v>0.97186499999999976</v>
      </c>
      <c r="CV26" s="377">
        <v>13500</v>
      </c>
      <c r="CW26" s="377">
        <f>INDEX('Summary sales'!$A$6:$CA$50,MATCH($B26,'Summary sales'!$A$6:$A$50,0),MATCH($CV$3,'Summary sales'!$A$7:$CA$7,0))</f>
        <v>10799.365999996662</v>
      </c>
      <c r="CX26" s="377">
        <f t="shared" si="532"/>
        <v>-2700.6340000033379</v>
      </c>
      <c r="CY26" s="523">
        <f t="shared" si="450"/>
        <v>0.79995303703678977</v>
      </c>
      <c r="CZ26" s="377">
        <f>INDEX('SO September 2026 Rev.6'!$B$6:$BK$52,MATCH(B26,'SO September 2026 Rev.6'!$B$6:$B$52,0),MATCH($CZ$3,'SO September 2026 Rev.6'!$B$5:$XK$5,0))</f>
        <v>2000</v>
      </c>
      <c r="DA26" s="377">
        <f>INDEX('Summary sales'!$A$6:$CA$50,MATCH($B26,'Summary sales'!$A$6:$A$50,0),MATCH($CZ$3,'Summary sales'!$A$7:$CA$7,0))</f>
        <v>2022.0099999997765</v>
      </c>
      <c r="DB26" s="377">
        <f t="shared" si="533"/>
        <v>22.009999999776483</v>
      </c>
      <c r="DC26" s="523">
        <f t="shared" si="452"/>
        <v>1.0110049999998882</v>
      </c>
      <c r="DD26" s="377">
        <f>INDEX('SO September 2026 Rev.6'!$B$6:$BK$52,MATCH($B26,'SO September 2026 Rev.6'!$B$6:$B$52,0),MATCH(DD$3,'SO September 2026 Rev.6'!$B$5:$XK$5,0))</f>
        <v>800</v>
      </c>
      <c r="DE26" s="377">
        <f>INDEX('Summary sales'!$A$6:$CA$50,MATCH($B26,'Summary sales'!$A$6:$A$50,0),MATCH($DD$3,'Summary sales'!$A$7:$CA$7,0))</f>
        <v>1053.5400000000373</v>
      </c>
      <c r="DF26" s="377">
        <f t="shared" si="534"/>
        <v>253.54000000003725</v>
      </c>
      <c r="DG26" s="523">
        <f t="shared" si="454"/>
        <v>1.3169250000000465</v>
      </c>
      <c r="DH26" s="377">
        <f>INDEX('SO September 2026 Rev.6'!$B$6:$BK$52,MATCH($B26,'SO September 2026 Rev.6'!$B$6:$B$52,0),MATCH(DH$3,'SO September 2026 Rev.6'!$B$5:$XK$5,0))</f>
        <v>7200</v>
      </c>
      <c r="DI26" s="377">
        <f>INDEX('Summary sales'!$A$6:$CA$50,MATCH($B26,'Summary sales'!$A$6:$A$50,0),MATCH($DH$3,'Summary sales'!$A$7:$CA$7,0))</f>
        <v>8747.0400000009686</v>
      </c>
      <c r="DJ26" s="377">
        <f t="shared" si="535"/>
        <v>1547.0400000009686</v>
      </c>
      <c r="DK26" s="523">
        <f t="shared" si="456"/>
        <v>1.2148666666668011</v>
      </c>
      <c r="DL26" s="377">
        <f>INDEX('SO September 2026 Rev.6'!$B$6:$BK$52,MATCH(B26,'SO September 2026 Rev.6'!$B$6:$B$52,0),MATCH($DL$3,'SO September 2026 Rev.6'!$B$5:$XK$5,0))</f>
        <v>2000</v>
      </c>
      <c r="DM26" s="377">
        <f>INDEX('Summary sales'!$A$6:$CA$50,MATCH($B26,'Summary sales'!$A$6:$A$50,0),MATCH($DL$3,'Summary sales'!$A$7:$CA$7,0))</f>
        <v>2830.25</v>
      </c>
      <c r="DN26" s="377">
        <f t="shared" si="536"/>
        <v>830.25</v>
      </c>
      <c r="DO26" s="523">
        <f t="shared" si="458"/>
        <v>1.415125</v>
      </c>
      <c r="DP26" s="377">
        <f>INDEX('SO September 2026 Rev.6'!$B$6:$BK$52,MATCH(B26,'SO September 2026 Rev.6'!$B$6:$B$52,0),MATCH($DP$3,'SO September 2026 Rev.6'!$B$5:$XK$5,0))</f>
        <v>2000</v>
      </c>
      <c r="DQ26" s="377">
        <f>INDEX('Summary sales'!$A$6:$CA$50,MATCH($B26,'Summary sales'!$A$6:$A$50,0),MATCH($DP$3,'Summary sales'!$A$7:$CA$7,0))</f>
        <v>1494.7900000000373</v>
      </c>
      <c r="DR26" s="377">
        <f t="shared" si="537"/>
        <v>-505.20999999996275</v>
      </c>
      <c r="DS26" s="523">
        <f t="shared" si="460"/>
        <v>0.74739500000001857</v>
      </c>
      <c r="DT26" s="377">
        <f>INDEX('SO September 2026 Rev.6'!$B$6:$BK$52,MATCH(B26,'SO September 2026 Rev.6'!$B$6:$B$52,0),MATCH($DT$3,'SO September 2026 Rev.6'!$B$5:$XK$5,0))</f>
        <v>1000</v>
      </c>
      <c r="DU26" s="377">
        <f>INDEX('Summary sales'!$A$6:$CA$50,MATCH($B26,'Summary sales'!$A$6:$A$50,0),MATCH($DT$3,'Summary sales'!$A$7:$CA$7,0))</f>
        <v>820.32000000006519</v>
      </c>
      <c r="DV26" s="377">
        <f t="shared" si="538"/>
        <v>-179.67999999993481</v>
      </c>
      <c r="DW26" s="523">
        <f t="shared" si="462"/>
        <v>0.82032000000006522</v>
      </c>
      <c r="DX26" s="377">
        <f>INDEX('SO September 2026 Rev.6'!$B$6:$BK$52,MATCH(B26,'SO September 2026 Rev.6'!$B$6:$B$52,0),MATCH($DX$3,'SO September 2026 Rev.6'!$B$5:$XK$5,0))</f>
        <v>10000</v>
      </c>
      <c r="DY26" s="377">
        <f>INDEX('Summary sales'!$A$6:$CA$50,MATCH($B26,'Summary sales'!$A$6:$A$50,0),MATCH($DX$3,'Summary sales'!$A$7:$CA$7,0))</f>
        <v>11294.209999999963</v>
      </c>
      <c r="DZ26" s="377">
        <f t="shared" si="539"/>
        <v>1294.2099999999627</v>
      </c>
      <c r="EA26" s="523">
        <f t="shared" si="464"/>
        <v>1.1294209999999962</v>
      </c>
      <c r="EB26" s="377">
        <f>INDEX('SO September 2026 Rev.6'!$B$6:$BK$52,MATCH(B26,'SO September 2026 Rev.6'!$B$6:$B$52,0),MATCH($EB$3,'SO September 2026 Rev.6'!$B$5:$XK$5,0))</f>
        <v>2000</v>
      </c>
      <c r="EC26" s="377">
        <f>INDEX('Summary sales'!$A$6:$CA$50,MATCH($B26,'Summary sales'!$A$6:$A$50,0),MATCH($EB$3,'Summary sales'!$A$7:$CA$7,0))</f>
        <v>2558.2600000000093</v>
      </c>
      <c r="ED26" s="377">
        <f t="shared" si="540"/>
        <v>558.26000000000931</v>
      </c>
      <c r="EE26" s="523">
        <f t="shared" si="466"/>
        <v>1.2791300000000048</v>
      </c>
      <c r="EF26" s="377">
        <f>INDEX('SO September 2026 Rev.6'!$B$6:$BK$52,MATCH($B26,'SO September 2026 Rev.6'!$B$6:$B$52,0),MATCH(EF$3,'SO September 2026 Rev.6'!$B$5:$XK$5,0))</f>
        <v>5500</v>
      </c>
      <c r="EG26" s="377">
        <f>INDEX('Summary sales'!$A$6:$CA$50,MATCH($B26,'Summary sales'!$A$6:$A$50,0),MATCH($EF$3,'Summary sales'!$A$7:$CA$7,0))</f>
        <v>5451.480000000447</v>
      </c>
      <c r="EH26" s="377">
        <f t="shared" si="541"/>
        <v>-48.519999999552965</v>
      </c>
      <c r="EI26" s="523">
        <f t="shared" si="468"/>
        <v>0.99117818181826312</v>
      </c>
      <c r="EJ26" s="377">
        <f>INDEX('SO September 2026 Rev.6'!$B$6:$BK$52,MATCH(B26,'SO September 2026 Rev.6'!$B$6:$B$52,0),MATCH($EJ$3,'SO September 2026 Rev.6'!$B$5:$XK$5,0))</f>
        <v>7000</v>
      </c>
      <c r="EK26" s="377">
        <f>INDEX('Summary sales'!$A$6:$CA$50,MATCH(B26,'Summary sales'!$A$6:$A$50,0),MATCH($EJ$3,'Summary sales'!$A$7:$CA$7,0))</f>
        <v>5031.0100000000093</v>
      </c>
      <c r="EL26" s="377">
        <f t="shared" si="542"/>
        <v>-1968.9899999999907</v>
      </c>
      <c r="EM26" s="523">
        <f t="shared" si="470"/>
        <v>0.71871571428571557</v>
      </c>
      <c r="EN26" s="377">
        <f>INDEX('SO September 2026 Rev.6'!$B$6:$BK$52,MATCH(B26,'SO September 2026 Rev.6'!$B$6:$B$52,0),MATCH($EN$3,'SO September 2026 Rev.6'!$B$5:$XK$5,0))</f>
        <v>5000</v>
      </c>
      <c r="EO26" s="377">
        <f>INDEX('Summary sales'!$A$6:$CA$50,MATCH($B26,'Summary sales'!$A$6:$A$50,0),MATCH($EN$3,'Summary sales'!$A$7:$CA$7,0))</f>
        <v>5639.8600000003353</v>
      </c>
      <c r="EP26" s="377">
        <f t="shared" si="543"/>
        <v>639.86000000033528</v>
      </c>
      <c r="EQ26" s="523">
        <f t="shared" si="472"/>
        <v>1.127972000000067</v>
      </c>
      <c r="ER26" s="377">
        <v>12000</v>
      </c>
      <c r="ES26" s="377">
        <f>INDEX('Summary sales'!$A$6:$CA$50,MATCH($B26,'Summary sales'!$A$6:$A$50,0),MATCH($ER$3,'Summary sales'!$A$7:$CA$7,0))</f>
        <v>9395.7599999997765</v>
      </c>
      <c r="ET26" s="377">
        <f t="shared" si="544"/>
        <v>-2604.2400000002235</v>
      </c>
      <c r="EU26" s="523">
        <f t="shared" si="474"/>
        <v>0.78297999999998136</v>
      </c>
      <c r="EV26" s="377">
        <f>INDEX('SO September 2026 Rev.6'!$B$6:$BK$52,MATCH($B26,'SO September 2026 Rev.6'!$B$6:$B$52,0),MATCH($EV$3,'SO September 2026 Rev.6'!$B$5:$XK$5,0))</f>
        <v>6000</v>
      </c>
      <c r="EW26" s="377">
        <f>INDEX('Summary sales'!$A$6:$CA$50,MATCH(B26,'Summary sales'!$A$6:$A$50,0),MATCH($EV$3,'Summary sales'!$A$7:$CA$7,0))</f>
        <v>4525.2400000002235</v>
      </c>
      <c r="EX26" s="377">
        <f t="shared" si="545"/>
        <v>-1474.7599999997765</v>
      </c>
      <c r="EY26" s="523">
        <f t="shared" si="476"/>
        <v>0.75420666666670388</v>
      </c>
      <c r="EZ26" s="377">
        <f>INDEX('SO September 2026 Rev.6'!$B$6:$BK$52,MATCH(B26,'SO September 2026 Rev.6'!$B$6:$B$52,0),MATCH($EZ$3,'SO September 2026 Rev.6'!$B$5:$XK$5,0))</f>
        <v>3000</v>
      </c>
      <c r="FA26" s="377">
        <f>INDEX('Summary sales'!$A$6:$CA$50,MATCH(B26,'Summary sales'!$A$6:$A$50,0),MATCH($EZ$3,'Summary sales'!$A$7:$CA$7,0))</f>
        <v>3328.3000000007451</v>
      </c>
      <c r="FB26" s="377">
        <f t="shared" si="546"/>
        <v>328.30000000074506</v>
      </c>
      <c r="FC26" s="523">
        <f t="shared" si="478"/>
        <v>1.1094333333335817</v>
      </c>
      <c r="FD26" s="377">
        <f>INDEX('SO September 2026 Rev.6'!$B$6:$BK$52,MATCH(B26,'SO September 2026 Rev.6'!$B$6:$B$52,0),MATCH($FD$3,'SO September 2026 Rev.6'!$B$5:$XK$5,0))</f>
        <v>1000</v>
      </c>
      <c r="FE26" s="377">
        <f>INDEX('Summary sales'!$A$6:$CA$50,MATCH(B26,'Summary sales'!$A$6:$A$50,0),MATCH($FD$3,'Summary sales'!$A$7:$CA$7,0))</f>
        <v>2307.5399999999991</v>
      </c>
      <c r="FF26" s="377">
        <f t="shared" si="547"/>
        <v>1307.5399999999991</v>
      </c>
      <c r="FG26" s="523">
        <f t="shared" si="480"/>
        <v>1.1094333333335817</v>
      </c>
      <c r="FH26" s="377">
        <f>INDEX('SO September 2026 Rev.6'!$B$6:$BK$52,MATCH(B26,'SO September 2026 Rev.6'!$B$6:$B$52,0),MATCH($FH$3,'SO September 2026 Rev.6'!$B$5:$XK$5,0))</f>
        <v>0</v>
      </c>
      <c r="FI26" s="377">
        <f>INDEX('Summary sales'!$A$6:$CA$50,MATCH(B26,'Summary sales'!$A$6:$A$50,0),MATCH($FH$3,'Summary sales'!$A$7:$CA$7,0))</f>
        <v>0</v>
      </c>
      <c r="FJ26" s="377">
        <f t="shared" si="481"/>
        <v>0</v>
      </c>
      <c r="FK26" s="523">
        <f t="shared" si="482"/>
        <v>2.307539999999999</v>
      </c>
      <c r="FL26" s="377">
        <f>INDEX('SO September 2026 Rev.6'!$B$6:$BK$52,MATCH(B26,'SO September 2026 Rev.6'!$B$6:$B$52,0),MATCH($FL$3,'SO September 2026 Rev.6'!$B$5:$XK$5,0))</f>
        <v>700</v>
      </c>
      <c r="FM26" s="377">
        <f>INDEX('Summary sales'!$A$6:$CA$50,MATCH(B26,'Summary sales'!$A$6:$A$50,0),MATCH($FL$3,'Summary sales'!$A$7:$CA$7,0))</f>
        <v>235.04000000003725</v>
      </c>
      <c r="FN26" s="377">
        <f t="shared" si="548"/>
        <v>-464.95999999996275</v>
      </c>
      <c r="FO26" s="523">
        <f t="shared" si="484"/>
        <v>0.33577142857148179</v>
      </c>
      <c r="FP26" s="377">
        <v>6000</v>
      </c>
      <c r="FQ26" s="377">
        <f>INDEX('Summary sales'!$A$6:$CA$50,MATCH(B26,'Summary sales'!$A$6:$A$50,0),MATCH($FP$3,'Summary sales'!$A$7:$CA$7,0))</f>
        <v>6625.5800000000745</v>
      </c>
      <c r="FR26" s="377">
        <f t="shared" si="549"/>
        <v>625.58000000007451</v>
      </c>
      <c r="FS26" s="523">
        <f t="shared" si="486"/>
        <v>1.1042633333333458</v>
      </c>
      <c r="FT26" s="377">
        <f>INDEX('SO September 2026 Rev.6'!$B$6:$BK$52,MATCH(B26,'SO September 2026 Rev.6'!$B$6:$B$52,0),MATCH($FT$3,'SO September 2026 Rev.6'!$B$5:$XK$5,0))</f>
        <v>0</v>
      </c>
      <c r="FU26" s="377">
        <f>INDEX('Summary sales'!$A$6:$CA$50,MATCH(B26,'Summary sales'!$A$6:$A$50,0),MATCH($FT$3,'Summary sales'!$A$7:$CA$7,0))</f>
        <v>0</v>
      </c>
      <c r="FV26" s="377">
        <f t="shared" si="550"/>
        <v>0</v>
      </c>
      <c r="FW26" s="523" t="e">
        <f t="shared" si="488"/>
        <v>#DIV/0!</v>
      </c>
      <c r="FX26" s="377">
        <f>INDEX('SO September 2026 Rev.6'!$B$6:$BK$52,MATCH(B26,'SO September 2026 Rev.6'!$B$6:$B$52,0),MATCH($FX$3,'SO September 2026 Rev.6'!$B$5:$XK$5,0))</f>
        <v>2000</v>
      </c>
      <c r="FY26" s="377">
        <f>INDEX('Summary sales'!$A$6:$CA$50,MATCH(B26,'Summary sales'!$A$6:$A$50,0),MATCH($FX$3,'Summary sales'!$A$7:$CA$7,0))</f>
        <v>7203.7399999999907</v>
      </c>
      <c r="FZ26" s="377">
        <f t="shared" si="551"/>
        <v>5203.7399999999907</v>
      </c>
      <c r="GA26" s="523">
        <f t="shared" si="490"/>
        <v>3.6018699999999955</v>
      </c>
      <c r="GB26" s="377">
        <f>INDEX('SO September 2026 Rev.6'!$B$6:$BK$52,MATCH(B26,'SO September 2026 Rev.6'!$B$6:$B$52,0),MATCH($GB$3,'SO September 2026 Rev.6'!$B$5:$XK$5,0))</f>
        <v>369.61070967741654</v>
      </c>
      <c r="GC26" s="377">
        <f>INDEX('Summary sales'!$A$6:$CA$50,MATCH(B26,'Summary sales'!$A$6:$A$50,0),MATCH($GB$3,'Summary sales'!$A$7:$CA$7,0))</f>
        <v>2516.2800000000279</v>
      </c>
      <c r="GD26" s="377">
        <f t="shared" si="552"/>
        <v>2146.6692903226112</v>
      </c>
      <c r="GE26" s="523">
        <f t="shared" si="492"/>
        <v>6.8079196141154847</v>
      </c>
      <c r="GF26" s="377">
        <f>INDEX('SO September 2026 Rev.6'!$B$6:$BK$52,MATCH($B26,'SO September 2026 Rev.6'!$B$6:$B$52,0),MATCH(GF$3,'SO September 2026 Rev.6'!$B$5:$XK$5,0))</f>
        <v>9000</v>
      </c>
      <c r="GG26" s="377">
        <f>INDEX('Summary sales'!$A$6:$CA$50,MATCH(B26,'Summary sales'!$A$6:$A$50,0),MATCH($GF$3,'Summary sales'!$A$7:$CA$7,0))</f>
        <v>8254.17</v>
      </c>
      <c r="GH26" s="377">
        <f t="shared" si="553"/>
        <v>-745.82999999999993</v>
      </c>
      <c r="GI26" s="523">
        <f t="shared" si="494"/>
        <v>0.91713</v>
      </c>
      <c r="GJ26" s="377">
        <f>INDEX('SO September 2026 Rev.6'!$B$6:$BK$52,MATCH(B26,'SO September 2026 Rev.6'!$B$6:$B$52,0),MATCH($GJ$3,'SO September 2026 Rev.6'!$B$5:$XK$5,0))</f>
        <v>1121.900322580635</v>
      </c>
      <c r="GK26" s="377">
        <f>INDEX('Summary sales'!$A$6:$CA$50,MATCH($B26,'Summary sales'!$A$6:$A$50,0),MATCH($GJ$3,'Summary sales'!$A$7:$CA$7,0))</f>
        <v>805.3699999996461</v>
      </c>
      <c r="GL26" s="377">
        <f t="shared" si="554"/>
        <v>-316.53032258098892</v>
      </c>
      <c r="GM26" s="523">
        <f t="shared" si="496"/>
        <v>0.71786234818714145</v>
      </c>
      <c r="GN26" s="377">
        <f>INDEX('SO September 2026 Rev.6'!$B$6:$BK$52,MATCH(B26,'SO September 2026 Rev.6'!$B$6:$B$52,0),MATCH($GN$3,'SO September 2026 Rev.6'!$B$5:$XK$5,0))</f>
        <v>2499.7025806451697</v>
      </c>
      <c r="GO26" s="377">
        <f>INDEX('Summary sales'!$A$6:$CA$50,MATCH(B26,'Summary sales'!$A$6:$A$50,0),MATCH($GN$3,'Summary sales'!$A$7:$CA$7,0))</f>
        <v>2621.7399999999907</v>
      </c>
      <c r="GP26" s="377">
        <f t="shared" si="555"/>
        <v>122.03741935482094</v>
      </c>
      <c r="GQ26" s="523">
        <f t="shared" si="498"/>
        <v>1.0488207758393893</v>
      </c>
      <c r="GR26" s="377">
        <f>INDEX('SO September 2026 Rev.6'!$B$6:$BK$52,MATCH(B26,'SO September 2026 Rev.6'!$B$6:$B$52,0),MATCH($GR$3,'SO September 2026 Rev.6'!$B$5:$XK$5,0))</f>
        <v>3587.0967741935483</v>
      </c>
      <c r="GS26" s="377">
        <f>INDEX('Summary sales'!$A$6:$CA$50,MATCH(B26,'Summary sales'!$A$6:$A$50,0),MATCH($GR$3,'Summary sales'!$A$7:$CA$7,0))</f>
        <v>7270.5100000000093</v>
      </c>
      <c r="GT26" s="377">
        <f t="shared" si="556"/>
        <v>3683.413225806461</v>
      </c>
      <c r="GU26" s="523">
        <f t="shared" si="500"/>
        <v>2.0268508093525206</v>
      </c>
      <c r="GV26" s="377">
        <f>INDEX('SO September 2026 Rev.6'!$B$6:$BK$52,MATCH(B26,'SO September 2026 Rev.6'!$B$6:$B$52,0),MATCH($GV$3,'SO September 2026 Rev.6'!$B$5:$XK$5,0))</f>
        <v>2499.7025806451697</v>
      </c>
      <c r="GW26" s="377">
        <f>INDEX('Summary sales'!$A$6:$CA$50,MATCH(B26,'Summary sales'!$A$6:$A$50,0),MATCH($GV$3,'Summary sales'!$A$7:$CA$7,0))</f>
        <v>2908.2199999997392</v>
      </c>
      <c r="GX26" s="377">
        <f t="shared" si="557"/>
        <v>408.51741935456948</v>
      </c>
      <c r="GY26" s="523">
        <f t="shared" si="502"/>
        <v>1.1634264102128229</v>
      </c>
      <c r="GZ26" s="377">
        <f>INDEX('SO September 2026 Rev.6'!$B$6:$BK$52,MATCH(B26,'SO September 2026 Rev.6'!$B$6:$B$52,0),MATCH($GZ$3,'SO September 2026 Rev.6'!$B$5:$XK$5,0))</f>
        <v>31500</v>
      </c>
      <c r="HA26" s="377">
        <f>INDEX('Summary sales'!$A$6:$CA$50,MATCH(B26,'Summary sales'!$A$6:$A$50,0),MATCH($GZ$3,'Summary sales'!$A$7:$CA$7,0))</f>
        <v>30114.061999999918</v>
      </c>
      <c r="HB26" s="377">
        <f t="shared" si="558"/>
        <v>-1385.938000000082</v>
      </c>
      <c r="HC26" s="524">
        <f t="shared" si="504"/>
        <v>0.95600196825396566</v>
      </c>
    </row>
    <row r="27" spans="1:211" s="393" customFormat="1" ht="15" customHeight="1">
      <c r="A27" s="907"/>
      <c r="B27" s="454">
        <f t="shared" si="505"/>
        <v>46284</v>
      </c>
      <c r="C27" s="454" t="str">
        <f t="shared" si="507"/>
        <v>Sat</v>
      </c>
      <c r="D27" s="379">
        <f t="shared" si="399"/>
        <v>207972.60296774193</v>
      </c>
      <c r="E27" s="379">
        <f t="shared" ca="1" si="400"/>
        <v>163557.43288721557</v>
      </c>
      <c r="F27" s="379">
        <f t="shared" ca="1" si="508"/>
        <v>-44415.170080526354</v>
      </c>
      <c r="G27" s="801">
        <f t="shared" ca="1" si="509"/>
        <v>0.78643739874037411</v>
      </c>
      <c r="H27" s="379">
        <f>INDEX('SO September 2026 Rev.6'!$B$6:$BK$52,MATCH($B27,'SO September 2026 Rev.6'!$B$6:$B$52,0),MATCH($H$3,'SO September 2026 Rev.6'!$B$5:$XK$5,0))</f>
        <v>700</v>
      </c>
      <c r="I27" s="379">
        <f>INDEX('Summary sales'!$A$6:$CA$50,MATCH($B27,'Summary sales'!$A$6:$A$50,0),MATCH($H$3,'Summary sales'!$A$7:$CA$7,0))</f>
        <v>814.05000000004657</v>
      </c>
      <c r="J27" s="379">
        <f t="shared" si="510"/>
        <v>114.05000000004657</v>
      </c>
      <c r="K27" s="801">
        <f t="shared" si="404"/>
        <v>1.1629285714286379</v>
      </c>
      <c r="L27" s="379">
        <f>INDEX('SO September 2026 Rev.6'!$B$6:$BK$52,MATCH($B27,'SO September 2026 Rev.6'!$B$6:$B$52,0),MATCH($L$3,'SO September 2026 Rev.6'!$B$5:$XK$5,0))</f>
        <v>1000</v>
      </c>
      <c r="M27" s="379">
        <f>INDEX('Summary sales'!$A$6:$CA$50,MATCH($B27,'Summary sales'!$A$6:$A$50,0),MATCH($L$3,'Summary sales'!$A$7:$CA$7,0))</f>
        <v>882.39999999990687</v>
      </c>
      <c r="N27" s="379">
        <f t="shared" si="511"/>
        <v>-117.60000000009313</v>
      </c>
      <c r="O27" s="801">
        <f t="shared" si="406"/>
        <v>0.88239999999990681</v>
      </c>
      <c r="P27" s="379">
        <f>INDEX('SO September 2026 Rev.6'!$B$6:$BK$52,MATCH(B27,'SO September 2026 Rev.6'!$B$6:$B$52,0),MATCH($P$3,'SO September 2026 Rev.6'!$B$5:$XK$5,0))</f>
        <v>3300</v>
      </c>
      <c r="Q27" s="379">
        <f>INDEX('Summary sales'!$A$6:$CA$50,MATCH($B27,'Summary sales'!$A$6:$A$50,0),MATCH($P$3,'Summary sales'!$A$7:$CA$7,0))</f>
        <v>967.8000000002794</v>
      </c>
      <c r="R27" s="379">
        <f t="shared" si="512"/>
        <v>-2332.1999999997206</v>
      </c>
      <c r="S27" s="801">
        <f t="shared" si="408"/>
        <v>0.29327272727281195</v>
      </c>
      <c r="T27" s="379">
        <f>INDEX('SO September 2026 Rev.6'!$B$6:$BK$52,MATCH(B27,'SO September 2026 Rev.6'!$B$6:$B$52,0),MATCH($T$3,'SO September 2026 Rev.6'!$B$5:$XK$5,0))</f>
        <v>500</v>
      </c>
      <c r="U27" s="379">
        <f>INDEX('Summary sales'!$A$6:$CA$50,MATCH($B27,'Summary sales'!$A$6:$A$50,0),MATCH($T$3,'Summary sales'!$A$7:$CA$7,0))</f>
        <v>890.21999999997206</v>
      </c>
      <c r="V27" s="379">
        <f t="shared" si="513"/>
        <v>390.21999999997206</v>
      </c>
      <c r="W27" s="801">
        <f t="shared" si="410"/>
        <v>1.7804399999999441</v>
      </c>
      <c r="X27" s="379">
        <f>INDEX('SO September 2026 Rev.6'!$B$6:$BK$52,MATCH(B27,'SO September 2026 Rev.6'!$B$6:$B$52,0),MATCH($X$3,'SO September 2026 Rev.6'!$B$5:$XK$5,0))</f>
        <v>150</v>
      </c>
      <c r="Y27" s="379">
        <f>INDEX('Summary sales'!$A$6:$CA$50,MATCH($B27,'Summary sales'!$A$6:$A$50,0),MATCH($X$3,'Summary sales'!$A$7:$CA$7,0))</f>
        <v>0</v>
      </c>
      <c r="Z27" s="379">
        <f t="shared" si="514"/>
        <v>-150</v>
      </c>
      <c r="AA27" s="801">
        <f t="shared" si="412"/>
        <v>0</v>
      </c>
      <c r="AB27" s="379">
        <f>INDEX('SO September 2026 Rev.6'!$B$6:$BK$52,MATCH(B27,'SO September 2026 Rev.6'!$B$6:$B$52,0),MATCH($AB$3,'SO September 2026 Rev.6'!$B$5:$XK$5,0))</f>
        <v>603.76322580644887</v>
      </c>
      <c r="AC27" s="379">
        <f>INDEX('Summary sales'!$A$6:$CA$50,MATCH($B27,'Summary sales'!$A$6:$A$50,0),MATCH($AB$3,'Summary sales'!$A$7:$CA$7,0))</f>
        <v>595.20000000006985</v>
      </c>
      <c r="AD27" s="379">
        <f t="shared" si="515"/>
        <v>-8.5632258063790232</v>
      </c>
      <c r="AE27" s="801">
        <f t="shared" si="414"/>
        <v>0.98581691391531656</v>
      </c>
      <c r="AF27" s="379">
        <f>INDEX('SO September 2026 Rev.6'!$B$6:$BK$52,MATCH(B27,'SO September 2026 Rev.6'!$B$6:$B$52,0),MATCH($AF$3,'SO September 2026 Rev.6'!$B$5:$XK$5,0))</f>
        <v>673.27548387096704</v>
      </c>
      <c r="AG27" s="379">
        <f>INDEX('Summary sales'!$A$6:$CA$50,MATCH($B27,'Summary sales'!$A$6:$A$50,0),MATCH($AF$3,'Summary sales'!$A$7:$CA$7,0))</f>
        <v>339.42000000004191</v>
      </c>
      <c r="AH27" s="379">
        <f t="shared" si="516"/>
        <v>-333.85548387092513</v>
      </c>
      <c r="AI27" s="801">
        <f t="shared" si="416"/>
        <v>0.50413242146968118</v>
      </c>
      <c r="AJ27" s="379">
        <f>INDEX('SO September 2026 Rev.6'!$B$6:$BK$52,MATCH(B27,'SO September 2026 Rev.6'!$B$6:$B$52,0),MATCH($AJ$3,'SO September 2026 Rev.6'!$B$5:$XK$5,0))</f>
        <v>4500</v>
      </c>
      <c r="AK27" s="379">
        <f>INDEX('Summary sales'!$A$6:$CA$50,MATCH($B27,'Summary sales'!$A$6:$A$50,0),MATCH($AJ$3,'Summary sales'!$A$7:$CA$7,0))</f>
        <v>0</v>
      </c>
      <c r="AL27" s="379">
        <f t="shared" si="517"/>
        <v>-4500</v>
      </c>
      <c r="AM27" s="801">
        <f t="shared" si="418"/>
        <v>0</v>
      </c>
      <c r="AN27" s="379">
        <f>INDEX('SO September 2026 Rev.6'!$B$6:$BK$52,MATCH(B27,'SO September 2026 Rev.6'!$B$6:$B$52,0),MATCH($AN$3,'SO September 2026 Rev.6'!$B$5:$XK$5,0))</f>
        <v>2000</v>
      </c>
      <c r="AO27" s="379">
        <f ca="1">INDEX('Summary sales'!$A$6:$CA$50,MATCH($B27,'Summary sales'!$A$6:$A$50,0),MATCH($AN$3,'Summary sales'!$A$7:$CA$7,0))</f>
        <v>5030.3899999996647</v>
      </c>
      <c r="AP27" s="379">
        <f t="shared" ca="1" si="518"/>
        <v>3030.3899999996647</v>
      </c>
      <c r="AQ27" s="801">
        <f t="shared" ca="1" si="420"/>
        <v>2.5151949999998324</v>
      </c>
      <c r="AR27" s="379">
        <f>INDEX('SO September 2026 Rev.6'!$B$6:$BK$52,MATCH(B27,'SO September 2026 Rev.6'!$B$6:$B$52,0),MATCH($AR$3,'SO September 2026 Rev.6'!$B$5:$XK$5,0))</f>
        <v>1000</v>
      </c>
      <c r="AS27" s="379">
        <f>INDEX('Summary sales'!$A$6:$CA$50,MATCH($B27,'Summary sales'!$A$6:$A$50,0),MATCH($AR$3,'Summary sales'!$A$7:$CA$7,0))</f>
        <v>336.79999999981374</v>
      </c>
      <c r="AT27" s="379">
        <f t="shared" si="519"/>
        <v>-663.20000000018626</v>
      </c>
      <c r="AU27" s="801">
        <f t="shared" si="422"/>
        <v>0.33679999999981375</v>
      </c>
      <c r="AV27" s="379">
        <f>INDEX('SO September 2026 Rev.6'!$B$6:$BK$52,MATCH(B27,'SO September 2026 Rev.6'!$B$6:$B$52,0),MATCH($AV$3,'SO September 2026 Rev.6'!$B$5:$XK$5,0))</f>
        <v>1300</v>
      </c>
      <c r="AW27" s="379">
        <f>INDEX('Summary sales'!$A$6:$CA$50,MATCH($B27,'Summary sales'!$A$6:$A$50,0),MATCH($AV$3,'Summary sales'!$A$7:$CA$7,0))</f>
        <v>1008.4599999999919</v>
      </c>
      <c r="AX27" s="379">
        <f t="shared" si="520"/>
        <v>-291.54000000000815</v>
      </c>
      <c r="AY27" s="801">
        <f t="shared" si="424"/>
        <v>0.77573846153845527</v>
      </c>
      <c r="AZ27" s="379">
        <f>INDEX('SO September 2026 Rev.6'!$B$6:$BK$52,MATCH(B27,'SO September 2026 Rev.6'!$B$6:$B$52,0),MATCH($AZ$3,'SO September 2026 Rev.6'!$B$5:$XK$5,0))</f>
        <v>15600</v>
      </c>
      <c r="BA27" s="379">
        <f>INDEX('Summary sales'!$A$6:$CA$50,MATCH($B27,'Summary sales'!$A$6:$A$50,0),MATCH($AZ$3,'Summary sales'!$A$7:$CA$7,0))</f>
        <v>15680.85999999987</v>
      </c>
      <c r="BB27" s="379">
        <f t="shared" si="521"/>
        <v>80.859999999869615</v>
      </c>
      <c r="BC27" s="801">
        <f t="shared" si="426"/>
        <v>1.0051833333333249</v>
      </c>
      <c r="BD27" s="379">
        <f>INDEX('SO September 2026 Rev.6'!$B$6:$BK$52,MATCH(B27,'SO September 2026 Rev.6'!$B$6:$B$52,0),MATCH($BD$3,'SO September 2026 Rev.6'!$B$5:$XK$5,0))</f>
        <v>6000</v>
      </c>
      <c r="BE27" s="379">
        <f>INDEX('Summary sales'!$A$6:$CA$50,MATCH($B27,'Summary sales'!$A$6:$A$50,0),MATCH($BD$3,'Summary sales'!$A$7:$CA$7,0))</f>
        <v>6182.2999999998137</v>
      </c>
      <c r="BF27" s="379">
        <f t="shared" si="522"/>
        <v>182.29999999981374</v>
      </c>
      <c r="BG27" s="801">
        <f t="shared" si="428"/>
        <v>1.0303833333333023</v>
      </c>
      <c r="BH27" s="379">
        <f>INDEX('SO September 2026 Rev.6'!$B$6:$BK$52,MATCH(B27,'SO September 2026 Rev.6'!$B$6:$B$52,0),MATCH($BH$3,'SO September 2026 Rev.6'!$B$5:$XK$5,0))</f>
        <v>1000</v>
      </c>
      <c r="BI27" s="379">
        <f>INDEX('Summary sales'!$A$6:$CA$50,MATCH($B27,'Summary sales'!$A$6:$A$50,0),MATCH($BH$3,'Summary sales'!$A$7:$CA$7,0))</f>
        <v>806.62599999993108</v>
      </c>
      <c r="BJ27" s="379">
        <f t="shared" si="523"/>
        <v>-193.37400000006892</v>
      </c>
      <c r="BK27" s="801">
        <f t="shared" si="430"/>
        <v>0.80662599999993112</v>
      </c>
      <c r="BL27" s="379">
        <f>INDEX('SO September 2026 Rev.6'!$B$6:$BK$52,MATCH(B27,'SO September 2026 Rev.6'!$B$6:$B$52,0),MATCH($BL$3,'SO September 2026 Rev.6'!$B$5:$XK$5,0))</f>
        <v>5500</v>
      </c>
      <c r="BM27" s="379">
        <f ca="1">INDEX('Summary sales'!$A$6:$CA$50,MATCH($B27,'Summary sales'!$A$6:$A$50,0),MATCH($BL$3,'Summary sales'!$A$7:$CA$7,0))</f>
        <v>1561.9548872180449</v>
      </c>
      <c r="BN27" s="379">
        <f t="shared" ca="1" si="524"/>
        <v>-3938.0451127819551</v>
      </c>
      <c r="BO27" s="801">
        <f t="shared" ca="1" si="432"/>
        <v>0.28399179767600813</v>
      </c>
      <c r="BP27" s="379">
        <f>INDEX('SO September 2026 Rev.6'!$B$6:$BK$52,MATCH(B27,'SO September 2026 Rev.6'!$B$6:$B$52,0),MATCH($BP$3,'SO September 2026 Rev.6'!$B$5:$XK$5,0))</f>
        <v>1000</v>
      </c>
      <c r="BQ27" s="379">
        <f>INDEX('Summary sales'!$A$6:$CA$50,MATCH($B27,'Summary sales'!$A$6:$A$50,0),MATCH($BP$3,'Summary sales'!$A$7:$CA$7,0))</f>
        <v>507.57000000029802</v>
      </c>
      <c r="BR27" s="379">
        <f t="shared" si="525"/>
        <v>-492.42999999970198</v>
      </c>
      <c r="BS27" s="801">
        <f t="shared" si="434"/>
        <v>0.50757000000029806</v>
      </c>
      <c r="BT27" s="379">
        <f>INDEX('SO September 2026 Rev.6'!$B$6:$BK$52,MATCH(B27,'SO September 2026 Rev.6'!$B$6:$B$52,0),MATCH($BT$3,'SO September 2026 Rev.6'!$B$5:$XK$5,0))</f>
        <v>89.451612903225808</v>
      </c>
      <c r="BU27" s="379">
        <f>INDEX('Summary sales'!$A$6:$CA$50,MATCH($B27,'Summary sales'!$A$6:$A$50,0),MATCH($BT$3,'Summary sales'!$A$7:$CA$7,0))</f>
        <v>78.381999999997788</v>
      </c>
      <c r="BV27" s="379">
        <f t="shared" si="526"/>
        <v>-11.06961290322802</v>
      </c>
      <c r="BW27" s="801">
        <f t="shared" si="436"/>
        <v>0.87625027046517545</v>
      </c>
      <c r="BX27" s="379">
        <v>3100</v>
      </c>
      <c r="BY27" s="379">
        <f>INDEX('Summary sales'!$A$6:$CA$50,MATCH($B27,'Summary sales'!$A$6:$A$50,0),MATCH($BX$3,'Summary sales'!$A$7:$CA$7,0))</f>
        <v>0</v>
      </c>
      <c r="BZ27" s="379">
        <f t="shared" si="527"/>
        <v>-3100</v>
      </c>
      <c r="CA27" s="801">
        <f t="shared" si="438"/>
        <v>0</v>
      </c>
      <c r="CB27" s="379">
        <f>INDEX('SO September 2026 Rev.6'!$B$6:$BK$52,MATCH(B27,'SO September 2026 Rev.6'!$B$6:$B$52,0),MATCH($CB$3,'SO September 2026 Rev.6'!$B$5:$XK$5,0))</f>
        <v>1300</v>
      </c>
      <c r="CC27" s="379">
        <f>INDEX('Summary sales'!$A$6:$CA$50,MATCH($B27,'Summary sales'!$A$6:$A$50,0),MATCH($CB$3,'Summary sales'!$A$7:$CA$7,0))</f>
        <v>1941.1999999999534</v>
      </c>
      <c r="CD27" s="379">
        <f t="shared" si="528"/>
        <v>641.19999999995343</v>
      </c>
      <c r="CE27" s="801">
        <f t="shared" si="440"/>
        <v>1.4932307692307334</v>
      </c>
      <c r="CF27" s="379">
        <f>INDEX('SO September 2026 Rev.6'!$B$6:$BK$52,MATCH(B27,'SO September 2026 Rev.6'!$B$6:$B$52,0),MATCH($CF$3,'SO September 2026 Rev.6'!$B$5:$XK$5,0))</f>
        <v>0</v>
      </c>
      <c r="CG27" s="379">
        <f>INDEX('Summary sales'!$A$6:$CA$50,MATCH($B27,'Summary sales'!$A$6:$A$50,0),MATCH($CF$3,'Summary sales'!$A$7:$CA$7,0))</f>
        <v>0</v>
      </c>
      <c r="CH27" s="379">
        <f t="shared" si="529"/>
        <v>0</v>
      </c>
      <c r="CI27" s="801" t="e">
        <f t="shared" si="442"/>
        <v>#DIV/0!</v>
      </c>
      <c r="CJ27" s="379">
        <f>INDEX('SO September 2026 Rev.6'!$B$6:$BK$52,MATCH($B27,'SO September 2026 Rev.6'!$B$6:$B$52,0),MATCH($CJ$3,'SO September 2026 Rev.6'!$B$5:$XK$5,0))</f>
        <v>4000</v>
      </c>
      <c r="CK27" s="379">
        <f>INDEX('Summary sales'!$A$6:$CA$50,MATCH($B27,'Summary sales'!$A$6:$A$50,0),MATCH($CJ$3,'Summary sales'!$A$7:$CA$7,0))</f>
        <v>3490.2199999999721</v>
      </c>
      <c r="CL27" s="379">
        <f t="shared" si="530"/>
        <v>-509.78000000002794</v>
      </c>
      <c r="CM27" s="801">
        <f t="shared" si="444"/>
        <v>0.87255499999999298</v>
      </c>
      <c r="CN27" s="379">
        <f>INDEX('SO September 2026 Rev.6'!$B$6:$BK$52,MATCH($B27,'SO September 2026 Rev.6'!$B$6:$B$52,0),MATCH(CN$3,'SO September 2026 Rev.6'!$B$5:$XK$5,0))</f>
        <v>4000</v>
      </c>
      <c r="CO27" s="379">
        <f>INDEX('Summary sales'!$A$6:$CA$50,MATCH($B27,'Summary sales'!$A$6:$A$50,0),MATCH($CN$3,'Summary sales'!$A$7:$CA$7,0))</f>
        <v>5461.2000000001863</v>
      </c>
      <c r="CP27" s="379">
        <f t="shared" si="531"/>
        <v>1461.2000000001863</v>
      </c>
      <c r="CQ27" s="801">
        <f t="shared" si="446"/>
        <v>1.3653000000000466</v>
      </c>
      <c r="CR27" s="379">
        <f>INDEX('SO September 2026 Rev.6'!$B$6:$BK$52,MATCH($B27,'SO September 2026 Rev.6'!$B$6:$B$52,0),MATCH(CR$3,'SO September 2026 Rev.6'!$B$5:$XK$5,0))</f>
        <v>0</v>
      </c>
      <c r="CS27" s="379">
        <f>INDEX('Summary sales'!$A$6:$CA$50,MATCH($B27,'Summary sales'!$A$6:$A$50,0),MATCH($CR$3,'Summary sales'!$A$7:$CA$7,0))</f>
        <v>1534.7999999999993</v>
      </c>
      <c r="CT27" s="377">
        <f t="shared" si="447"/>
        <v>1534.7999999999993</v>
      </c>
      <c r="CU27" s="801" t="e">
        <f t="shared" si="448"/>
        <v>#DIV/0!</v>
      </c>
      <c r="CV27" s="379">
        <v>13500</v>
      </c>
      <c r="CW27" s="379">
        <f>INDEX('Summary sales'!$A$6:$CA$50,MATCH($B27,'Summary sales'!$A$6:$A$50,0),MATCH($CV$3,'Summary sales'!$A$7:$CA$7,0))</f>
        <v>10678.061999998987</v>
      </c>
      <c r="CX27" s="379">
        <f t="shared" si="532"/>
        <v>-2821.9380000010133</v>
      </c>
      <c r="CY27" s="801">
        <f t="shared" si="450"/>
        <v>0.79096755555548048</v>
      </c>
      <c r="CZ27" s="379">
        <f>INDEX('SO September 2026 Rev.6'!$B$6:$BK$52,MATCH(B27,'SO September 2026 Rev.6'!$B$6:$B$52,0),MATCH($CZ$3,'SO September 2026 Rev.6'!$B$5:$XK$5,0))</f>
        <v>2000</v>
      </c>
      <c r="DA27" s="379">
        <f>INDEX('Summary sales'!$A$6:$CA$50,MATCH($B27,'Summary sales'!$A$6:$A$50,0),MATCH($CZ$3,'Summary sales'!$A$7:$CA$7,0))</f>
        <v>2174.410000000149</v>
      </c>
      <c r="DB27" s="379">
        <f t="shared" si="533"/>
        <v>174.41000000014901</v>
      </c>
      <c r="DC27" s="801">
        <f t="shared" si="452"/>
        <v>1.0872050000000746</v>
      </c>
      <c r="DD27" s="379">
        <f>INDEX('SO September 2026 Rev.6'!$B$6:$BK$52,MATCH($B27,'SO September 2026 Rev.6'!$B$6:$B$52,0),MATCH(DD$3,'SO September 2026 Rev.6'!$B$5:$XK$5,0))</f>
        <v>800</v>
      </c>
      <c r="DE27" s="379">
        <f>INDEX('Summary sales'!$A$6:$CA$50,MATCH($B27,'Summary sales'!$A$6:$A$50,0),MATCH($DD$3,'Summary sales'!$A$7:$CA$7,0))</f>
        <v>965.75</v>
      </c>
      <c r="DF27" s="379">
        <f t="shared" si="534"/>
        <v>165.75</v>
      </c>
      <c r="DG27" s="801">
        <f t="shared" si="454"/>
        <v>1.2071875000000001</v>
      </c>
      <c r="DH27" s="379">
        <f>INDEX('SO September 2026 Rev.6'!$B$6:$BK$52,MATCH($B27,'SO September 2026 Rev.6'!$B$6:$B$52,0),MATCH(DH$3,'SO September 2026 Rev.6'!$B$5:$XK$5,0))</f>
        <v>7200</v>
      </c>
      <c r="DI27" s="379">
        <f>INDEX('Summary sales'!$A$6:$CA$50,MATCH($B27,'Summary sales'!$A$6:$A$50,0),MATCH($DH$3,'Summary sales'!$A$7:$CA$7,0))</f>
        <v>6247.0299999993294</v>
      </c>
      <c r="DJ27" s="379">
        <f t="shared" si="535"/>
        <v>-952.97000000067055</v>
      </c>
      <c r="DK27" s="801">
        <f t="shared" si="456"/>
        <v>0.86764305555546239</v>
      </c>
      <c r="DL27" s="379">
        <f>INDEX('SO September 2026 Rev.6'!$B$6:$BK$52,MATCH(B27,'SO September 2026 Rev.6'!$B$6:$B$52,0),MATCH($DL$3,'SO September 2026 Rev.6'!$B$5:$XK$5,0))</f>
        <v>0</v>
      </c>
      <c r="DM27" s="379">
        <f>INDEX('Summary sales'!$A$6:$CA$50,MATCH($B27,'Summary sales'!$A$6:$A$50,0),MATCH($DL$3,'Summary sales'!$A$7:$CA$7,0))</f>
        <v>0</v>
      </c>
      <c r="DN27" s="379">
        <f t="shared" si="536"/>
        <v>0</v>
      </c>
      <c r="DO27" s="801" t="e">
        <f t="shared" si="458"/>
        <v>#DIV/0!</v>
      </c>
      <c r="DP27" s="379">
        <f>INDEX('SO September 2026 Rev.6'!$B$6:$BK$52,MATCH(B27,'SO September 2026 Rev.6'!$B$6:$B$52,0),MATCH($DP$3,'SO September 2026 Rev.6'!$B$5:$XK$5,0))</f>
        <v>2000</v>
      </c>
      <c r="DQ27" s="379">
        <f>INDEX('Summary sales'!$A$6:$CA$50,MATCH($B27,'Summary sales'!$A$6:$A$50,0),MATCH($DP$3,'Summary sales'!$A$7:$CA$7,0))</f>
        <v>1782.8199999998324</v>
      </c>
      <c r="DR27" s="379">
        <f t="shared" si="537"/>
        <v>-217.18000000016764</v>
      </c>
      <c r="DS27" s="801">
        <f t="shared" si="460"/>
        <v>0.89140999999991621</v>
      </c>
      <c r="DT27" s="379">
        <f>INDEX('SO September 2026 Rev.6'!$B$6:$BK$52,MATCH(B27,'SO September 2026 Rev.6'!$B$6:$B$52,0),MATCH($DT$3,'SO September 2026 Rev.6'!$B$5:$XK$5,0))</f>
        <v>1000</v>
      </c>
      <c r="DU27" s="379">
        <f>INDEX('Summary sales'!$A$6:$CA$50,MATCH($B27,'Summary sales'!$A$6:$A$50,0),MATCH($DT$3,'Summary sales'!$A$7:$CA$7,0))</f>
        <v>0</v>
      </c>
      <c r="DV27" s="379">
        <f t="shared" si="538"/>
        <v>-1000</v>
      </c>
      <c r="DW27" s="801">
        <f t="shared" si="462"/>
        <v>0</v>
      </c>
      <c r="DX27" s="379">
        <f>INDEX('SO September 2026 Rev.6'!$B$6:$BK$52,MATCH(B27,'SO September 2026 Rev.6'!$B$6:$B$52,0),MATCH($DX$3,'SO September 2026 Rev.6'!$B$5:$XK$5,0))</f>
        <v>10000</v>
      </c>
      <c r="DY27" s="379">
        <f>INDEX('Summary sales'!$A$6:$CA$50,MATCH($B27,'Summary sales'!$A$6:$A$50,0),MATCH($DX$3,'Summary sales'!$A$7:$CA$7,0))</f>
        <v>11060.759999999776</v>
      </c>
      <c r="DZ27" s="379">
        <f t="shared" si="539"/>
        <v>1060.7599999997765</v>
      </c>
      <c r="EA27" s="801">
        <f t="shared" si="464"/>
        <v>1.1060759999999776</v>
      </c>
      <c r="EB27" s="379">
        <f>INDEX('SO September 2026 Rev.6'!$B$6:$BK$52,MATCH(B27,'SO September 2026 Rev.6'!$B$6:$B$52,0),MATCH($EB$3,'SO September 2026 Rev.6'!$B$5:$XK$5,0))</f>
        <v>2000</v>
      </c>
      <c r="EC27" s="379">
        <f>INDEX('Summary sales'!$A$6:$CA$50,MATCH($B27,'Summary sales'!$A$6:$A$50,0),MATCH($EB$3,'Summary sales'!$A$7:$CA$7,0))</f>
        <v>2456.1699999999255</v>
      </c>
      <c r="ED27" s="379">
        <f t="shared" si="540"/>
        <v>456.16999999992549</v>
      </c>
      <c r="EE27" s="801">
        <f t="shared" si="466"/>
        <v>1.2280849999999628</v>
      </c>
      <c r="EF27" s="379">
        <f>INDEX('SO September 2026 Rev.6'!$B$6:$BK$52,MATCH($B27,'SO September 2026 Rev.6'!$B$6:$B$52,0),MATCH(EF$3,'SO September 2026 Rev.6'!$B$5:$XK$5,0))</f>
        <v>5500</v>
      </c>
      <c r="EG27" s="379">
        <f>INDEX('Summary sales'!$A$6:$CA$50,MATCH($B27,'Summary sales'!$A$6:$A$50,0),MATCH($EF$3,'Summary sales'!$A$7:$CA$7,0))</f>
        <v>5085.5400000000373</v>
      </c>
      <c r="EH27" s="379">
        <f t="shared" si="541"/>
        <v>-414.45999999996275</v>
      </c>
      <c r="EI27" s="801">
        <f t="shared" si="468"/>
        <v>0.92464363636364311</v>
      </c>
      <c r="EJ27" s="379">
        <f>INDEX('SO September 2026 Rev.6'!$B$6:$BK$52,MATCH(B27,'SO September 2026 Rev.6'!$B$6:$B$52,0),MATCH($EJ$3,'SO September 2026 Rev.6'!$B$5:$XK$5,0))</f>
        <v>3500</v>
      </c>
      <c r="EK27" s="379">
        <f>INDEX('Summary sales'!$A$6:$CA$50,MATCH(B27,'Summary sales'!$A$6:$A$50,0),MATCH($EJ$3,'Summary sales'!$A$7:$CA$7,0))</f>
        <v>4054</v>
      </c>
      <c r="EL27" s="379">
        <f t="shared" si="542"/>
        <v>554</v>
      </c>
      <c r="EM27" s="801">
        <f t="shared" si="470"/>
        <v>1.1582857142857144</v>
      </c>
      <c r="EN27" s="379">
        <f>INDEX('SO September 2026 Rev.6'!$B$6:$BK$52,MATCH(B27,'SO September 2026 Rev.6'!$B$6:$B$52,0),MATCH($EN$3,'SO September 2026 Rev.6'!$B$5:$XK$5,0))</f>
        <v>5000</v>
      </c>
      <c r="EO27" s="379">
        <f>INDEX('Summary sales'!$A$6:$CA$50,MATCH($B27,'Summary sales'!$A$6:$A$50,0),MATCH($EN$3,'Summary sales'!$A$7:$CA$7,0))</f>
        <v>4677.8199999998324</v>
      </c>
      <c r="EP27" s="379">
        <f t="shared" si="543"/>
        <v>-322.18000000016764</v>
      </c>
      <c r="EQ27" s="801">
        <f t="shared" si="472"/>
        <v>0.93556399999996642</v>
      </c>
      <c r="ER27" s="379">
        <v>30000</v>
      </c>
      <c r="ES27" s="379">
        <f>INDEX('Summary sales'!$A$6:$CA$50,MATCH($B27,'Summary sales'!$A$6:$A$50,0),MATCH($ER$3,'Summary sales'!$A$7:$CA$7,0))</f>
        <v>8319.890000000596</v>
      </c>
      <c r="ET27" s="379">
        <f t="shared" si="544"/>
        <v>-21680.109999999404</v>
      </c>
      <c r="EU27" s="801">
        <f t="shared" si="474"/>
        <v>0.27732966666668651</v>
      </c>
      <c r="EV27" s="379">
        <f>INDEX('SO September 2026 Rev.6'!$B$6:$BK$52,MATCH($B27,'SO September 2026 Rev.6'!$B$6:$B$52,0),MATCH($EV$3,'SO September 2026 Rev.6'!$B$5:$XK$5,0))</f>
        <v>6000</v>
      </c>
      <c r="EW27" s="379">
        <f>INDEX('Summary sales'!$A$6:$CA$50,MATCH(B27,'Summary sales'!$A$6:$A$50,0),MATCH($EV$3,'Summary sales'!$A$7:$CA$7,0))</f>
        <v>2049.6399999996647</v>
      </c>
      <c r="EX27" s="379">
        <f t="shared" si="545"/>
        <v>-3950.3600000003353</v>
      </c>
      <c r="EY27" s="801">
        <f t="shared" si="476"/>
        <v>0.34160666666661077</v>
      </c>
      <c r="EZ27" s="379">
        <f>INDEX('SO September 2026 Rev.6'!$B$6:$BK$52,MATCH(B27,'SO September 2026 Rev.6'!$B$6:$B$52,0),MATCH($EZ$3,'SO September 2026 Rev.6'!$B$5:$XK$5,0))</f>
        <v>3000</v>
      </c>
      <c r="FA27" s="379">
        <f>INDEX('Summary sales'!$A$6:$CA$50,MATCH(B27,'Summary sales'!$A$6:$A$50,0),MATCH($EZ$3,'Summary sales'!$A$7:$CA$7,0))</f>
        <v>2216.8999999994412</v>
      </c>
      <c r="FB27" s="379">
        <f t="shared" si="546"/>
        <v>-783.10000000055879</v>
      </c>
      <c r="FC27" s="801">
        <f t="shared" si="478"/>
        <v>0.73896666666648037</v>
      </c>
      <c r="FD27" s="379">
        <f>INDEX('SO September 2026 Rev.6'!$B$6:$BK$52,MATCH(B27,'SO September 2026 Rev.6'!$B$6:$B$52,0),MATCH($FD$3,'SO September 2026 Rev.6'!$B$5:$XK$5,0))</f>
        <v>1000</v>
      </c>
      <c r="FE27" s="379">
        <f>INDEX('Summary sales'!$A$6:$CA$50,MATCH(B27,'Summary sales'!$A$6:$A$50,0),MATCH($FD$3,'Summary sales'!$A$7:$CA$7,0))</f>
        <v>6310.0300000000007</v>
      </c>
      <c r="FF27" s="379">
        <f t="shared" si="547"/>
        <v>5310.0300000000007</v>
      </c>
      <c r="FG27" s="801">
        <f t="shared" si="480"/>
        <v>0.73896666666648037</v>
      </c>
      <c r="FH27" s="379">
        <f>INDEX('SO September 2026 Rev.6'!$B$6:$BK$52,MATCH(B27,'SO September 2026 Rev.6'!$B$6:$B$52,0),MATCH($FH$3,'SO September 2026 Rev.6'!$B$5:$XK$5,0))</f>
        <v>0</v>
      </c>
      <c r="FI27" s="377">
        <f>INDEX('Summary sales'!$A$6:$CA$50,MATCH(B27,'Summary sales'!$A$6:$A$50,0),MATCH($FH$3,'Summary sales'!$A$7:$CA$7,0))</f>
        <v>0</v>
      </c>
      <c r="FJ27" s="379">
        <f t="shared" si="481"/>
        <v>0</v>
      </c>
      <c r="FK27" s="801">
        <f t="shared" si="482"/>
        <v>6.3100300000000002</v>
      </c>
      <c r="FL27" s="379">
        <f>INDEX('SO September 2026 Rev.6'!$B$6:$BK$52,MATCH(B27,'SO September 2026 Rev.6'!$B$6:$B$52,0),MATCH($FL$3,'SO September 2026 Rev.6'!$B$5:$XK$5,0))</f>
        <v>700</v>
      </c>
      <c r="FM27" s="379">
        <f>INDEX('Summary sales'!$A$6:$CA$50,MATCH(B27,'Summary sales'!$A$6:$A$50,0),MATCH($FL$3,'Summary sales'!$A$7:$CA$7,0))</f>
        <v>267.05999999993946</v>
      </c>
      <c r="FN27" s="379">
        <f t="shared" si="548"/>
        <v>-432.94000000006054</v>
      </c>
      <c r="FO27" s="801">
        <f t="shared" si="484"/>
        <v>0.38151428571419921</v>
      </c>
      <c r="FP27" s="379">
        <v>6000</v>
      </c>
      <c r="FQ27" s="379">
        <f>INDEX('Summary sales'!$A$6:$CA$50,MATCH(B27,'Summary sales'!$A$6:$A$50,0),MATCH($FP$3,'Summary sales'!$A$7:$CA$7,0))</f>
        <v>6547.75</v>
      </c>
      <c r="FR27" s="379">
        <f t="shared" si="549"/>
        <v>547.75</v>
      </c>
      <c r="FS27" s="801">
        <f t="shared" si="486"/>
        <v>1.0912916666666668</v>
      </c>
      <c r="FT27" s="379">
        <f>INDEX('SO September 2026 Rev.6'!$B$6:$BK$52,MATCH(B27,'SO September 2026 Rev.6'!$B$6:$B$52,0),MATCH($FT$3,'SO September 2026 Rev.6'!$B$5:$XK$5,0))</f>
        <v>0</v>
      </c>
      <c r="FU27" s="379">
        <f>INDEX('Summary sales'!$A$6:$CA$50,MATCH(B27,'Summary sales'!$A$6:$A$50,0),MATCH($FT$3,'Summary sales'!$A$7:$CA$7,0))</f>
        <v>0</v>
      </c>
      <c r="FV27" s="379">
        <f t="shared" si="550"/>
        <v>0</v>
      </c>
      <c r="FW27" s="801" t="e">
        <f t="shared" si="488"/>
        <v>#DIV/0!</v>
      </c>
      <c r="FX27" s="379">
        <f>INDEX('SO September 2026 Rev.6'!$B$6:$BK$52,MATCH(B27,'SO September 2026 Rev.6'!$B$6:$B$52,0),MATCH($FX$3,'SO September 2026 Rev.6'!$B$5:$XK$5,0))</f>
        <v>2000</v>
      </c>
      <c r="FY27" s="379">
        <f>INDEX('Summary sales'!$A$6:$CA$50,MATCH(B27,'Summary sales'!$A$6:$A$50,0),MATCH($FX$3,'Summary sales'!$A$7:$CA$7,0))</f>
        <v>0</v>
      </c>
      <c r="FZ27" s="379">
        <f t="shared" si="551"/>
        <v>-2000</v>
      </c>
      <c r="GA27" s="801">
        <f t="shared" si="490"/>
        <v>0</v>
      </c>
      <c r="GB27" s="379">
        <f>INDEX('SO September 2026 Rev.6'!$B$6:$BK$52,MATCH(B27,'SO September 2026 Rev.6'!$B$6:$B$52,0),MATCH($GB$3,'SO September 2026 Rev.6'!$B$5:$XK$5,0))</f>
        <v>369.61070967741654</v>
      </c>
      <c r="GC27" s="379">
        <f>INDEX('Summary sales'!$A$6:$CA$50,MATCH(B27,'Summary sales'!$A$6:$A$50,0),MATCH($GB$3,'Summary sales'!$A$7:$CA$7,0))</f>
        <v>0</v>
      </c>
      <c r="GD27" s="379">
        <f t="shared" si="552"/>
        <v>-369.61070967741654</v>
      </c>
      <c r="GE27" s="801">
        <f t="shared" si="492"/>
        <v>0</v>
      </c>
      <c r="GF27" s="379">
        <f>INDEX('SO September 2026 Rev.6'!$B$6:$BK$52,MATCH($B27,'SO September 2026 Rev.6'!$B$6:$B$52,0),MATCH(GF$3,'SO September 2026 Rev.6'!$B$5:$XK$5,0))</f>
        <v>9000</v>
      </c>
      <c r="GG27" s="379">
        <f>INDEX('Summary sales'!$A$6:$CA$50,MATCH(B27,'Summary sales'!$A$6:$A$50,0),MATCH($GF$3,'Summary sales'!$A$7:$CA$7,0))</f>
        <v>4184.7709999999997</v>
      </c>
      <c r="GH27" s="379">
        <f t="shared" si="553"/>
        <v>-4815.2290000000003</v>
      </c>
      <c r="GI27" s="801">
        <f t="shared" si="494"/>
        <v>0.4649745555555555</v>
      </c>
      <c r="GJ27" s="379">
        <f>INDEX('SO September 2026 Rev.6'!$B$6:$BK$52,MATCH(B27,'SO September 2026 Rev.6'!$B$6:$B$52,0),MATCH($GJ$3,'SO September 2026 Rev.6'!$B$5:$XK$5,0))</f>
        <v>0</v>
      </c>
      <c r="GK27" s="379">
        <f>INDEX('Summary sales'!$A$6:$CA$50,MATCH($B27,'Summary sales'!$A$6:$A$50,0),MATCH($GJ$3,'Summary sales'!$A$7:$CA$7,0))</f>
        <v>0</v>
      </c>
      <c r="GL27" s="379">
        <f t="shared" si="554"/>
        <v>0</v>
      </c>
      <c r="GM27" s="801" t="e">
        <f t="shared" si="496"/>
        <v>#DIV/0!</v>
      </c>
      <c r="GN27" s="379">
        <f>INDEX('SO September 2026 Rev.6'!$B$6:$BK$52,MATCH(B27,'SO September 2026 Rev.6'!$B$6:$B$52,0),MATCH($GN$3,'SO September 2026 Rev.6'!$B$5:$XK$5,0))</f>
        <v>2499.7025806451697</v>
      </c>
      <c r="GO27" s="379">
        <f>INDEX('Summary sales'!$A$6:$CA$50,MATCH(B27,'Summary sales'!$A$6:$A$50,0),MATCH($GN$3,'Summary sales'!$A$7:$CA$7,0))</f>
        <v>2684.9199999999837</v>
      </c>
      <c r="GP27" s="379">
        <f t="shared" si="555"/>
        <v>185.21741935481396</v>
      </c>
      <c r="GQ27" s="801">
        <f t="shared" si="498"/>
        <v>1.074095782749886</v>
      </c>
      <c r="GR27" s="379">
        <f>INDEX('SO September 2026 Rev.6'!$B$6:$BK$52,MATCH(B27,'SO September 2026 Rev.6'!$B$6:$B$52,0),MATCH($GR$3,'SO September 2026 Rev.6'!$B$5:$XK$5,0))</f>
        <v>3587.0967741935483</v>
      </c>
      <c r="GS27" s="379">
        <f>INDEX('Summary sales'!$A$6:$CA$50,MATCH(B27,'Summary sales'!$A$6:$A$50,0),MATCH($GR$3,'Summary sales'!$A$7:$CA$7,0))</f>
        <v>0</v>
      </c>
      <c r="GT27" s="379">
        <f t="shared" si="556"/>
        <v>-3587.0967741935483</v>
      </c>
      <c r="GU27" s="801">
        <f t="shared" si="500"/>
        <v>0</v>
      </c>
      <c r="GV27" s="379">
        <f>INDEX('SO September 2026 Rev.6'!$B$6:$BK$52,MATCH(B27,'SO September 2026 Rev.6'!$B$6:$B$52,0),MATCH($GV$3,'SO September 2026 Rev.6'!$B$5:$XK$5,0))</f>
        <v>2499.7025806451697</v>
      </c>
      <c r="GW27" s="379">
        <f>INDEX('Summary sales'!$A$6:$CA$50,MATCH(B27,'Summary sales'!$A$6:$A$50,0),MATCH($GV$3,'Summary sales'!$A$7:$CA$7,0))</f>
        <v>2423.660000000149</v>
      </c>
      <c r="GX27" s="379">
        <f t="shared" si="557"/>
        <v>-76.042580645020735</v>
      </c>
      <c r="GY27" s="801">
        <f t="shared" si="502"/>
        <v>0.96957934866579443</v>
      </c>
      <c r="GZ27" s="379">
        <f>INDEX('SO September 2026 Rev.6'!$B$6:$BK$52,MATCH(B27,'SO September 2026 Rev.6'!$B$6:$B$52,0),MATCH($GZ$3,'SO September 2026 Rev.6'!$B$5:$XK$5,0))</f>
        <v>31500</v>
      </c>
      <c r="HA27" s="379">
        <f>INDEX('Summary sales'!$A$6:$CA$50,MATCH(B27,'Summary sales'!$A$6:$A$50,0),MATCH($GZ$3,'Summary sales'!$A$7:$CA$7,0))</f>
        <v>31260.597000000067</v>
      </c>
      <c r="HB27" s="379">
        <f t="shared" si="558"/>
        <v>-239.40299999993294</v>
      </c>
      <c r="HC27" s="802">
        <f t="shared" si="504"/>
        <v>0.99239990476190687</v>
      </c>
    </row>
    <row r="28" spans="1:211" s="393" customFormat="1" ht="15" customHeight="1">
      <c r="A28" s="907"/>
      <c r="B28" s="454">
        <f t="shared" si="505"/>
        <v>46285</v>
      </c>
      <c r="C28" s="454" t="str">
        <f t="shared" si="507"/>
        <v>Sun</v>
      </c>
      <c r="D28" s="379">
        <f t="shared" si="399"/>
        <v>200381.52558064513</v>
      </c>
      <c r="E28" s="379">
        <f t="shared" ca="1" si="400"/>
        <v>178136.24799999999</v>
      </c>
      <c r="F28" s="379">
        <f t="shared" ca="1" si="508"/>
        <v>-22245.277580645139</v>
      </c>
      <c r="G28" s="801">
        <f t="shared" ca="1" si="509"/>
        <v>0.88898538667082683</v>
      </c>
      <c r="H28" s="379">
        <f>INDEX('SO September 2026 Rev.6'!$B$6:$BK$52,MATCH($B28,'SO September 2026 Rev.6'!$B$6:$B$52,0),MATCH($H$3,'SO September 2026 Rev.6'!$B$5:$XK$5,0))</f>
        <v>700</v>
      </c>
      <c r="I28" s="379">
        <f>INDEX('Summary sales'!$A$6:$CA$50,MATCH($B28,'Summary sales'!$A$6:$A$50,0),MATCH($H$3,'Summary sales'!$A$7:$CA$7,0))</f>
        <v>757.25</v>
      </c>
      <c r="J28" s="379">
        <f t="shared" si="510"/>
        <v>57.25</v>
      </c>
      <c r="K28" s="801">
        <f t="shared" si="404"/>
        <v>1.0817857142857144</v>
      </c>
      <c r="L28" s="379">
        <f>INDEX('SO September 2026 Rev.6'!$B$6:$BK$52,MATCH($B28,'SO September 2026 Rev.6'!$B$6:$B$52,0),MATCH($L$3,'SO September 2026 Rev.6'!$B$5:$XK$5,0))</f>
        <v>1000</v>
      </c>
      <c r="M28" s="379">
        <f>INDEX('Summary sales'!$A$6:$CA$50,MATCH($B28,'Summary sales'!$A$6:$A$50,0),MATCH($L$3,'Summary sales'!$A$7:$CA$7,0))</f>
        <v>579.47999999998137</v>
      </c>
      <c r="N28" s="379">
        <f t="shared" si="511"/>
        <v>-420.52000000001863</v>
      </c>
      <c r="O28" s="801">
        <f t="shared" si="406"/>
        <v>0.57947999999998134</v>
      </c>
      <c r="P28" s="379">
        <f>INDEX('SO September 2026 Rev.6'!$B$6:$BK$52,MATCH(B28,'SO September 2026 Rev.6'!$B$6:$B$52,0),MATCH($P$3,'SO September 2026 Rev.6'!$B$5:$XK$5,0))</f>
        <v>999.51612903226578</v>
      </c>
      <c r="Q28" s="379">
        <f>INDEX('Summary sales'!$A$6:$CA$50,MATCH($B28,'Summary sales'!$A$6:$A$50,0),MATCH($P$3,'Summary sales'!$A$7:$CA$7,0))</f>
        <v>0</v>
      </c>
      <c r="R28" s="379">
        <f t="shared" si="512"/>
        <v>-999.51612903226578</v>
      </c>
      <c r="S28" s="801">
        <f t="shared" si="408"/>
        <v>0</v>
      </c>
      <c r="T28" s="379">
        <f>INDEX('SO September 2026 Rev.6'!$B$6:$BK$52,MATCH(B28,'SO September 2026 Rev.6'!$B$6:$B$52,0),MATCH($T$3,'SO September 2026 Rev.6'!$B$5:$XK$5,0))</f>
        <v>500</v>
      </c>
      <c r="U28" s="379">
        <f>INDEX('Summary sales'!$A$6:$CA$50,MATCH($B28,'Summary sales'!$A$6:$A$50,0),MATCH($T$3,'Summary sales'!$A$7:$CA$7,0))</f>
        <v>458.30000000004657</v>
      </c>
      <c r="V28" s="379">
        <f t="shared" si="513"/>
        <v>-41.699999999953434</v>
      </c>
      <c r="W28" s="801">
        <f t="shared" si="410"/>
        <v>0.91660000000009312</v>
      </c>
      <c r="X28" s="379">
        <f>INDEX('SO September 2026 Rev.6'!$B$6:$BK$52,MATCH(B28,'SO September 2026 Rev.6'!$B$6:$B$52,0),MATCH($X$3,'SO September 2026 Rev.6'!$B$5:$XK$5,0))</f>
        <v>0</v>
      </c>
      <c r="Y28" s="379">
        <f>INDEX('Summary sales'!$A$6:$CA$50,MATCH($B28,'Summary sales'!$A$6:$A$50,0),MATCH($X$3,'Summary sales'!$A$7:$CA$7,0))</f>
        <v>0</v>
      </c>
      <c r="Z28" s="379">
        <f t="shared" si="514"/>
        <v>0</v>
      </c>
      <c r="AA28" s="801" t="e">
        <f t="shared" si="412"/>
        <v>#DIV/0!</v>
      </c>
      <c r="AB28" s="379">
        <f>INDEX('SO September 2026 Rev.6'!$B$6:$BK$52,MATCH(B28,'SO September 2026 Rev.6'!$B$6:$B$52,0),MATCH($AB$3,'SO September 2026 Rev.6'!$B$5:$XK$5,0))</f>
        <v>603.76322580644887</v>
      </c>
      <c r="AC28" s="379">
        <f>INDEX('Summary sales'!$A$6:$CA$50,MATCH($B28,'Summary sales'!$A$6:$A$50,0),MATCH($AB$3,'Summary sales'!$A$7:$CA$7,0))</f>
        <v>663.5</v>
      </c>
      <c r="AD28" s="379">
        <f t="shared" si="515"/>
        <v>59.736774193551128</v>
      </c>
      <c r="AE28" s="801">
        <f t="shared" si="414"/>
        <v>1.098940729809704</v>
      </c>
      <c r="AF28" s="379">
        <f>INDEX('SO September 2026 Rev.6'!$B$6:$BK$52,MATCH(B28,'SO September 2026 Rev.6'!$B$6:$B$52,0),MATCH($AF$3,'SO September 2026 Rev.6'!$B$5:$XK$5,0))</f>
        <v>673.27548387096704</v>
      </c>
      <c r="AG28" s="379">
        <f>INDEX('Summary sales'!$A$6:$CA$50,MATCH($B28,'Summary sales'!$A$6:$A$50,0),MATCH($AF$3,'Summary sales'!$A$7:$CA$7,0))</f>
        <v>424.07999999995809</v>
      </c>
      <c r="AH28" s="379">
        <f t="shared" si="516"/>
        <v>-249.19548387100895</v>
      </c>
      <c r="AI28" s="801">
        <f t="shared" si="416"/>
        <v>0.62987589799309085</v>
      </c>
      <c r="AJ28" s="379">
        <f>INDEX('SO September 2026 Rev.6'!$B$6:$BK$52,MATCH(B28,'SO September 2026 Rev.6'!$B$6:$B$52,0),MATCH($AJ$3,'SO September 2026 Rev.6'!$B$5:$XK$5,0))</f>
        <v>0</v>
      </c>
      <c r="AK28" s="379">
        <f>INDEX('Summary sales'!$A$6:$CA$50,MATCH($B28,'Summary sales'!$A$6:$A$50,0),MATCH($AJ$3,'Summary sales'!$A$7:$CA$7,0))</f>
        <v>0</v>
      </c>
      <c r="AL28" s="379">
        <f t="shared" si="517"/>
        <v>0</v>
      </c>
      <c r="AM28" s="801" t="e">
        <f t="shared" si="418"/>
        <v>#DIV/0!</v>
      </c>
      <c r="AN28" s="379">
        <f>INDEX('SO September 2026 Rev.6'!$B$6:$BK$52,MATCH(B28,'SO September 2026 Rev.6'!$B$6:$B$52,0),MATCH($AN$3,'SO September 2026 Rev.6'!$B$5:$XK$5,0))</f>
        <v>2000</v>
      </c>
      <c r="AO28" s="379">
        <f ca="1">INDEX('Summary sales'!$A$6:$CA$50,MATCH($B28,'Summary sales'!$A$6:$A$50,0),MATCH($AN$3,'Summary sales'!$A$7:$CA$7,0))</f>
        <v>2484.7900000000373</v>
      </c>
      <c r="AP28" s="379">
        <f t="shared" ca="1" si="518"/>
        <v>484.79000000003725</v>
      </c>
      <c r="AQ28" s="801">
        <f t="shared" ca="1" si="420"/>
        <v>1.2423950000000186</v>
      </c>
      <c r="AR28" s="379">
        <f>INDEX('SO September 2026 Rev.6'!$B$6:$BK$52,MATCH(B28,'SO September 2026 Rev.6'!$B$6:$B$52,0),MATCH($AR$3,'SO September 2026 Rev.6'!$B$5:$XK$5,0))</f>
        <v>300</v>
      </c>
      <c r="AS28" s="379">
        <f>INDEX('Summary sales'!$A$6:$CA$50,MATCH($B28,'Summary sales'!$A$6:$A$50,0),MATCH($AR$3,'Summary sales'!$A$7:$CA$7,0))</f>
        <v>44.420000000158325</v>
      </c>
      <c r="AT28" s="379">
        <f t="shared" si="519"/>
        <v>-255.57999999984168</v>
      </c>
      <c r="AU28" s="801">
        <f t="shared" si="422"/>
        <v>0.14806666666719442</v>
      </c>
      <c r="AV28" s="379">
        <f>INDEX('SO September 2026 Rev.6'!$B$6:$BK$52,MATCH(B28,'SO September 2026 Rev.6'!$B$6:$B$52,0),MATCH($AV$3,'SO September 2026 Rev.6'!$B$5:$XK$5,0))</f>
        <v>1300</v>
      </c>
      <c r="AW28" s="379">
        <f>INDEX('Summary sales'!$A$6:$CA$50,MATCH($B28,'Summary sales'!$A$6:$A$50,0),MATCH($AV$3,'Summary sales'!$A$7:$CA$7,0))</f>
        <v>145.26000000000931</v>
      </c>
      <c r="AX28" s="379">
        <f t="shared" si="520"/>
        <v>-1154.7399999999907</v>
      </c>
      <c r="AY28" s="801">
        <f t="shared" si="424"/>
        <v>0.1117384615384687</v>
      </c>
      <c r="AZ28" s="379">
        <f>INDEX('SO September 2026 Rev.6'!$B$6:$BK$52,MATCH(B28,'SO September 2026 Rev.6'!$B$6:$B$52,0),MATCH($AZ$3,'SO September 2026 Rev.6'!$B$5:$XK$5,0))</f>
        <v>15600</v>
      </c>
      <c r="BA28" s="379">
        <f>INDEX('Summary sales'!$A$6:$CA$50,MATCH($B28,'Summary sales'!$A$6:$A$50,0),MATCH($AZ$3,'Summary sales'!$A$7:$CA$7,0))</f>
        <v>16938.200000000186</v>
      </c>
      <c r="BB28" s="379">
        <f t="shared" si="521"/>
        <v>1338.2000000001863</v>
      </c>
      <c r="BC28" s="801">
        <f t="shared" si="426"/>
        <v>1.0857820512820633</v>
      </c>
      <c r="BD28" s="379">
        <f>INDEX('SO September 2026 Rev.6'!$B$6:$BK$52,MATCH(B28,'SO September 2026 Rev.6'!$B$6:$B$52,0),MATCH($BD$3,'SO September 2026 Rev.6'!$B$5:$XK$5,0))</f>
        <v>5000</v>
      </c>
      <c r="BE28" s="379">
        <f>INDEX('Summary sales'!$A$6:$CA$50,MATCH($B28,'Summary sales'!$A$6:$A$50,0),MATCH($BD$3,'Summary sales'!$A$7:$CA$7,0))</f>
        <v>4709.660000000149</v>
      </c>
      <c r="BF28" s="379">
        <f t="shared" si="522"/>
        <v>-290.33999999985099</v>
      </c>
      <c r="BG28" s="801">
        <f t="shared" si="428"/>
        <v>0.94193200000002986</v>
      </c>
      <c r="BH28" s="379">
        <f>INDEX('SO September 2026 Rev.6'!$B$6:$BK$52,MATCH(B28,'SO September 2026 Rev.6'!$B$6:$B$52,0),MATCH($BH$3,'SO September 2026 Rev.6'!$B$5:$XK$5,0))</f>
        <v>0</v>
      </c>
      <c r="BI28" s="379">
        <f>INDEX('Summary sales'!$A$6:$CA$50,MATCH($B28,'Summary sales'!$A$6:$A$50,0),MATCH($BH$3,'Summary sales'!$A$7:$CA$7,0))</f>
        <v>0</v>
      </c>
      <c r="BJ28" s="379">
        <f t="shared" si="523"/>
        <v>0</v>
      </c>
      <c r="BK28" s="801" t="e">
        <f t="shared" si="430"/>
        <v>#DIV/0!</v>
      </c>
      <c r="BL28" s="379">
        <f>INDEX('SO September 2026 Rev.6'!$B$6:$BK$52,MATCH(B28,'SO September 2026 Rev.6'!$B$6:$B$52,0),MATCH($BL$3,'SO September 2026 Rev.6'!$B$5:$XK$5,0))</f>
        <v>2500</v>
      </c>
      <c r="BM28" s="379">
        <f ca="1">INDEX('Summary sales'!$A$6:$CA$50,MATCH($B28,'Summary sales'!$A$6:$A$50,0),MATCH($BL$3,'Summary sales'!$A$7:$CA$7,0))</f>
        <v>2815.16</v>
      </c>
      <c r="BN28" s="379">
        <f t="shared" ca="1" si="524"/>
        <v>315.15999999999985</v>
      </c>
      <c r="BO28" s="801">
        <f t="shared" ca="1" si="432"/>
        <v>1.126064</v>
      </c>
      <c r="BP28" s="379">
        <f>INDEX('SO September 2026 Rev.6'!$B$6:$BK$52,MATCH(B28,'SO September 2026 Rev.6'!$B$6:$B$52,0),MATCH($BP$3,'SO September 2026 Rev.6'!$B$5:$XK$5,0))</f>
        <v>1000</v>
      </c>
      <c r="BQ28" s="379">
        <f>INDEX('Summary sales'!$A$6:$CA$50,MATCH($B28,'Summary sales'!$A$6:$A$50,0),MATCH($BP$3,'Summary sales'!$A$7:$CA$7,0))</f>
        <v>0</v>
      </c>
      <c r="BR28" s="379">
        <f t="shared" si="525"/>
        <v>-1000</v>
      </c>
      <c r="BS28" s="801">
        <f t="shared" si="434"/>
        <v>0</v>
      </c>
      <c r="BT28" s="379">
        <f>INDEX('SO September 2026 Rev.6'!$B$6:$BK$52,MATCH(B28,'SO September 2026 Rev.6'!$B$6:$B$52,0),MATCH($BT$3,'SO September 2026 Rev.6'!$B$5:$XK$5,0))</f>
        <v>89.451612903225808</v>
      </c>
      <c r="BU28" s="379">
        <f>INDEX('Summary sales'!$A$6:$CA$50,MATCH($B28,'Summary sales'!$A$6:$A$50,0),MATCH($BT$3,'Summary sales'!$A$7:$CA$7,0))</f>
        <v>77.650000000008731</v>
      </c>
      <c r="BV28" s="379">
        <f t="shared" si="526"/>
        <v>-11.801612903217077</v>
      </c>
      <c r="BW28" s="801">
        <f t="shared" si="436"/>
        <v>0.86806707536973338</v>
      </c>
      <c r="BX28" s="379">
        <v>1000</v>
      </c>
      <c r="BY28" s="379">
        <f>INDEX('Summary sales'!$A$6:$CA$50,MATCH($B28,'Summary sales'!$A$6:$A$50,0),MATCH($BX$3,'Summary sales'!$A$7:$CA$7,0))</f>
        <v>256.1999999997206</v>
      </c>
      <c r="BZ28" s="379">
        <f t="shared" si="527"/>
        <v>-743.8000000002794</v>
      </c>
      <c r="CA28" s="801">
        <f t="shared" si="438"/>
        <v>0.2561999999997206</v>
      </c>
      <c r="CB28" s="379">
        <f>INDEX('SO September 2026 Rev.6'!$B$6:$BK$52,MATCH(B28,'SO September 2026 Rev.6'!$B$6:$B$52,0),MATCH($CB$3,'SO September 2026 Rev.6'!$B$5:$XK$5,0))</f>
        <v>1300</v>
      </c>
      <c r="CC28" s="379">
        <f>INDEX('Summary sales'!$A$6:$CA$50,MATCH($B28,'Summary sales'!$A$6:$A$50,0),MATCH($CB$3,'Summary sales'!$A$7:$CA$7,0))</f>
        <v>931.08000000007451</v>
      </c>
      <c r="CD28" s="379">
        <f t="shared" si="528"/>
        <v>-368.91999999992549</v>
      </c>
      <c r="CE28" s="801">
        <f t="shared" si="440"/>
        <v>0.71621538461544187</v>
      </c>
      <c r="CF28" s="379">
        <f>INDEX('SO September 2026 Rev.6'!$B$6:$BK$52,MATCH(B28,'SO September 2026 Rev.6'!$B$6:$B$52,0),MATCH($CF$3,'SO September 2026 Rev.6'!$B$5:$XK$5,0))</f>
        <v>0</v>
      </c>
      <c r="CG28" s="379">
        <f>INDEX('Summary sales'!$A$6:$CA$50,MATCH($B28,'Summary sales'!$A$6:$A$50,0),MATCH($CF$3,'Summary sales'!$A$7:$CA$7,0))</f>
        <v>0</v>
      </c>
      <c r="CH28" s="379">
        <f t="shared" si="529"/>
        <v>0</v>
      </c>
      <c r="CI28" s="801" t="e">
        <f t="shared" si="442"/>
        <v>#DIV/0!</v>
      </c>
      <c r="CJ28" s="379">
        <f>INDEX('SO September 2026 Rev.6'!$B$6:$BK$52,MATCH($B28,'SO September 2026 Rev.6'!$B$6:$B$52,0),MATCH($CJ$3,'SO September 2026 Rev.6'!$B$5:$XK$5,0))</f>
        <v>4000</v>
      </c>
      <c r="CK28" s="379">
        <f>INDEX('Summary sales'!$A$6:$CA$50,MATCH($B28,'Summary sales'!$A$6:$A$50,0),MATCH($CJ$3,'Summary sales'!$A$7:$CA$7,0))</f>
        <v>3818.6899999999441</v>
      </c>
      <c r="CL28" s="379">
        <f t="shared" si="530"/>
        <v>-181.31000000005588</v>
      </c>
      <c r="CM28" s="801">
        <f t="shared" si="444"/>
        <v>0.95467249999998605</v>
      </c>
      <c r="CN28" s="379">
        <f>INDEX('SO September 2026 Rev.6'!$B$6:$BK$52,MATCH($B28,'SO September 2026 Rev.6'!$B$6:$B$52,0),MATCH(CN$3,'SO September 2026 Rev.6'!$B$5:$XK$5,0))</f>
        <v>4000</v>
      </c>
      <c r="CO28" s="379">
        <f>INDEX('Summary sales'!$A$6:$CA$50,MATCH($B28,'Summary sales'!$A$6:$A$50,0),MATCH($CN$3,'Summary sales'!$A$7:$CA$7,0))</f>
        <v>5852.7999999998137</v>
      </c>
      <c r="CP28" s="379">
        <f t="shared" si="531"/>
        <v>1852.7999999998137</v>
      </c>
      <c r="CQ28" s="801">
        <f t="shared" si="446"/>
        <v>1.4631999999999534</v>
      </c>
      <c r="CR28" s="379">
        <f>INDEX('SO September 2026 Rev.6'!$B$6:$BK$52,MATCH($B28,'SO September 2026 Rev.6'!$B$6:$B$52,0),MATCH(CR$3,'SO September 2026 Rev.6'!$B$5:$XK$5,0))</f>
        <v>0</v>
      </c>
      <c r="CS28" s="379">
        <f>INDEX('Summary sales'!$A$6:$CA$50,MATCH($B28,'Summary sales'!$A$6:$A$50,0),MATCH($CR$3,'Summary sales'!$A$7:$CA$7,0))</f>
        <v>483.09999999999854</v>
      </c>
      <c r="CT28" s="377">
        <f t="shared" si="447"/>
        <v>483.09999999999854</v>
      </c>
      <c r="CU28" s="801" t="e">
        <f t="shared" si="448"/>
        <v>#DIV/0!</v>
      </c>
      <c r="CV28" s="379">
        <v>6659.5545483870847</v>
      </c>
      <c r="CW28" s="379">
        <f>INDEX('Summary sales'!$A$6:$CA$50,MATCH($B28,'Summary sales'!$A$6:$A$50,0),MATCH($CV$3,'Summary sales'!$A$7:$CA$7,0))</f>
        <v>6406.1290000006557</v>
      </c>
      <c r="CX28" s="379">
        <f t="shared" si="532"/>
        <v>-253.425548386429</v>
      </c>
      <c r="CY28" s="801">
        <f t="shared" si="450"/>
        <v>0.96194557060159414</v>
      </c>
      <c r="CZ28" s="379">
        <f>INDEX('SO September 2026 Rev.6'!$B$6:$BK$52,MATCH(B28,'SO September 2026 Rev.6'!$B$6:$B$52,0),MATCH($CZ$3,'SO September 2026 Rev.6'!$B$5:$XK$5,0))</f>
        <v>500</v>
      </c>
      <c r="DA28" s="379">
        <f>INDEX('Summary sales'!$A$6:$CA$50,MATCH($B28,'Summary sales'!$A$6:$A$50,0),MATCH($CZ$3,'Summary sales'!$A$7:$CA$7,0))</f>
        <v>230.35999999940395</v>
      </c>
      <c r="DB28" s="379">
        <f t="shared" si="533"/>
        <v>-269.64000000059605</v>
      </c>
      <c r="DC28" s="801">
        <f t="shared" si="452"/>
        <v>0.46071999999880792</v>
      </c>
      <c r="DD28" s="379">
        <f>INDEX('SO September 2026 Rev.6'!$B$6:$BK$52,MATCH($B28,'SO September 2026 Rev.6'!$B$6:$B$52,0),MATCH(DD$3,'SO September 2026 Rev.6'!$B$5:$XK$5,0))</f>
        <v>0</v>
      </c>
      <c r="DE28" s="379">
        <f>INDEX('Summary sales'!$A$6:$CA$50,MATCH($B28,'Summary sales'!$A$6:$A$50,0),MATCH($DD$3,'Summary sales'!$A$7:$CA$7,0))</f>
        <v>0</v>
      </c>
      <c r="DF28" s="379">
        <f t="shared" si="534"/>
        <v>0</v>
      </c>
      <c r="DG28" s="801" t="e">
        <f t="shared" si="454"/>
        <v>#DIV/0!</v>
      </c>
      <c r="DH28" s="379">
        <f>INDEX('SO September 2026 Rev.6'!$B$6:$BK$52,MATCH($B28,'SO September 2026 Rev.6'!$B$6:$B$52,0),MATCH(DH$3,'SO September 2026 Rev.6'!$B$5:$XK$5,0))</f>
        <v>2999.8519354838745</v>
      </c>
      <c r="DI28" s="379">
        <f>INDEX('Summary sales'!$A$6:$CA$50,MATCH($B28,'Summary sales'!$A$6:$A$50,0),MATCH($DH$3,'Summary sales'!$A$7:$CA$7,0))</f>
        <v>748.25</v>
      </c>
      <c r="DJ28" s="379">
        <f t="shared" si="535"/>
        <v>-2251.6019354838745</v>
      </c>
      <c r="DK28" s="801">
        <f t="shared" si="456"/>
        <v>0.24942897719360529</v>
      </c>
      <c r="DL28" s="379">
        <f>INDEX('SO September 2026 Rev.6'!$B$6:$BK$52,MATCH(B28,'SO September 2026 Rev.6'!$B$6:$B$52,0),MATCH($DL$3,'SO September 2026 Rev.6'!$B$5:$XK$5,0))</f>
        <v>0</v>
      </c>
      <c r="DM28" s="379">
        <f>INDEX('Summary sales'!$A$6:$CA$50,MATCH($B28,'Summary sales'!$A$6:$A$50,0),MATCH($DL$3,'Summary sales'!$A$7:$CA$7,0))</f>
        <v>0</v>
      </c>
      <c r="DN28" s="379">
        <f t="shared" si="536"/>
        <v>0</v>
      </c>
      <c r="DO28" s="801" t="e">
        <f t="shared" si="458"/>
        <v>#DIV/0!</v>
      </c>
      <c r="DP28" s="379">
        <f>INDEX('SO September 2026 Rev.6'!$B$6:$BK$52,MATCH(B28,'SO September 2026 Rev.6'!$B$6:$B$52,0),MATCH($DP$3,'SO September 2026 Rev.6'!$B$5:$XK$5,0))</f>
        <v>2000</v>
      </c>
      <c r="DQ28" s="379">
        <f>INDEX('Summary sales'!$A$6:$CA$50,MATCH($B28,'Summary sales'!$A$6:$A$50,0),MATCH($DP$3,'Summary sales'!$A$7:$CA$7,0))</f>
        <v>1566.5</v>
      </c>
      <c r="DR28" s="379">
        <f t="shared" si="537"/>
        <v>-433.5</v>
      </c>
      <c r="DS28" s="801">
        <f t="shared" si="460"/>
        <v>0.78325</v>
      </c>
      <c r="DT28" s="379">
        <f>INDEX('SO September 2026 Rev.6'!$B$6:$BK$52,MATCH(B28,'SO September 2026 Rev.6'!$B$6:$B$52,0),MATCH($DT$3,'SO September 2026 Rev.6'!$B$5:$XK$5,0))</f>
        <v>0</v>
      </c>
      <c r="DU28" s="379">
        <f>INDEX('Summary sales'!$A$6:$CA$50,MATCH($B28,'Summary sales'!$A$6:$A$50,0),MATCH($DT$3,'Summary sales'!$A$7:$CA$7,0))</f>
        <v>0</v>
      </c>
      <c r="DV28" s="379">
        <f t="shared" si="538"/>
        <v>0</v>
      </c>
      <c r="DW28" s="801" t="e">
        <f t="shared" si="462"/>
        <v>#DIV/0!</v>
      </c>
      <c r="DX28" s="379">
        <f>INDEX('SO September 2026 Rev.6'!$B$6:$BK$52,MATCH(B28,'SO September 2026 Rev.6'!$B$6:$B$52,0),MATCH($DX$3,'SO September 2026 Rev.6'!$B$5:$XK$5,0))</f>
        <v>10000</v>
      </c>
      <c r="DY28" s="379">
        <f>INDEX('Summary sales'!$A$6:$CA$50,MATCH($B28,'Summary sales'!$A$6:$A$50,0),MATCH($DX$3,'Summary sales'!$A$7:$CA$7,0))</f>
        <v>12438.560000000522</v>
      </c>
      <c r="DZ28" s="379">
        <f t="shared" si="539"/>
        <v>2438.5600000005215</v>
      </c>
      <c r="EA28" s="801">
        <f t="shared" si="464"/>
        <v>1.2438560000000523</v>
      </c>
      <c r="EB28" s="379">
        <f>INDEX('SO September 2026 Rev.6'!$B$6:$BK$52,MATCH(B28,'SO September 2026 Rev.6'!$B$6:$B$52,0),MATCH($EB$3,'SO September 2026 Rev.6'!$B$5:$XK$5,0))</f>
        <v>2000</v>
      </c>
      <c r="EC28" s="379">
        <f>INDEX('Summary sales'!$A$6:$CA$50,MATCH($B28,'Summary sales'!$A$6:$A$50,0),MATCH($EB$3,'Summary sales'!$A$7:$CA$7,0))</f>
        <v>2372.7000000001863</v>
      </c>
      <c r="ED28" s="379">
        <f t="shared" si="540"/>
        <v>372.70000000018626</v>
      </c>
      <c r="EE28" s="801">
        <f t="shared" si="466"/>
        <v>1.1863500000000931</v>
      </c>
      <c r="EF28" s="379">
        <f>INDEX('SO September 2026 Rev.6'!$B$6:$BK$52,MATCH($B28,'SO September 2026 Rev.6'!$B$6:$B$52,0),MATCH(EF$3,'SO September 2026 Rev.6'!$B$5:$XK$5,0))</f>
        <v>5500</v>
      </c>
      <c r="EG28" s="379">
        <f>INDEX('Summary sales'!$A$6:$CA$50,MATCH($B28,'Summary sales'!$A$6:$A$50,0),MATCH($EF$3,'Summary sales'!$A$7:$CA$7,0))</f>
        <v>3164.4199999999255</v>
      </c>
      <c r="EH28" s="379">
        <f t="shared" si="541"/>
        <v>-2335.5800000000745</v>
      </c>
      <c r="EI28" s="801">
        <f t="shared" si="468"/>
        <v>0.57534909090907738</v>
      </c>
      <c r="EJ28" s="379">
        <f>INDEX('SO September 2026 Rev.6'!$B$6:$BK$52,MATCH(B28,'SO September 2026 Rev.6'!$B$6:$B$52,0),MATCH($EJ$3,'SO September 2026 Rev.6'!$B$5:$XK$5,0))</f>
        <v>0</v>
      </c>
      <c r="EK28" s="379">
        <f>INDEX('Summary sales'!$A$6:$CA$50,MATCH(B28,'Summary sales'!$A$6:$A$50,0),MATCH($EJ$3,'Summary sales'!$A$7:$CA$7,0))</f>
        <v>4310.8900000001304</v>
      </c>
      <c r="EL28" s="379">
        <f t="shared" si="542"/>
        <v>4310.8900000001304</v>
      </c>
      <c r="EM28" s="801" t="e">
        <f t="shared" si="470"/>
        <v>#DIV/0!</v>
      </c>
      <c r="EN28" s="379">
        <f>INDEX('SO September 2026 Rev.6'!$B$6:$BK$52,MATCH(B28,'SO September 2026 Rev.6'!$B$6:$B$52,0),MATCH($EN$3,'SO September 2026 Rev.6'!$B$5:$XK$5,0))</f>
        <v>5000</v>
      </c>
      <c r="EO28" s="379">
        <f>INDEX('Summary sales'!$A$6:$CA$50,MATCH($B28,'Summary sales'!$A$6:$A$50,0),MATCH($EN$3,'Summary sales'!$A$7:$CA$7,0))</f>
        <v>7966.6499999999069</v>
      </c>
      <c r="EP28" s="379">
        <f t="shared" si="543"/>
        <v>2966.6499999999069</v>
      </c>
      <c r="EQ28" s="801">
        <f t="shared" si="472"/>
        <v>1.5933299999999815</v>
      </c>
      <c r="ER28" s="379">
        <v>45000</v>
      </c>
      <c r="ES28" s="379">
        <f>INDEX('Summary sales'!$A$6:$CA$50,MATCH($B28,'Summary sales'!$A$6:$A$50,0),MATCH($ER$3,'Summary sales'!$A$7:$CA$7,0))</f>
        <v>16030.139999998733</v>
      </c>
      <c r="ET28" s="379">
        <f t="shared" si="544"/>
        <v>-28969.860000001267</v>
      </c>
      <c r="EU28" s="801">
        <f t="shared" si="474"/>
        <v>0.35622533333330519</v>
      </c>
      <c r="EV28" s="379">
        <f>INDEX('SO September 2026 Rev.6'!$B$6:$BK$52,MATCH($B28,'SO September 2026 Rev.6'!$B$6:$B$52,0),MATCH($EV$3,'SO September 2026 Rev.6'!$B$5:$XK$5,0))</f>
        <v>6000</v>
      </c>
      <c r="EW28" s="379">
        <f>INDEX('Summary sales'!$A$6:$CA$50,MATCH(B28,'Summary sales'!$A$6:$A$50,0),MATCH($EV$3,'Summary sales'!$A$7:$CA$7,0))</f>
        <v>4073.5200000000186</v>
      </c>
      <c r="EX28" s="379">
        <f t="shared" si="545"/>
        <v>-1926.4799999999814</v>
      </c>
      <c r="EY28" s="801">
        <f t="shared" si="476"/>
        <v>0.67892000000000308</v>
      </c>
      <c r="EZ28" s="379">
        <f>INDEX('SO September 2026 Rev.6'!$B$6:$BK$52,MATCH(B28,'SO September 2026 Rev.6'!$B$6:$B$52,0),MATCH($EZ$3,'SO September 2026 Rev.6'!$B$5:$XK$5,0))</f>
        <v>3000</v>
      </c>
      <c r="FA28" s="379">
        <f>INDEX('Summary sales'!$A$6:$CA$50,MATCH(B28,'Summary sales'!$A$6:$A$50,0),MATCH($EZ$3,'Summary sales'!$A$7:$CA$7,0))</f>
        <v>4107.6000000005588</v>
      </c>
      <c r="FB28" s="379">
        <f t="shared" si="546"/>
        <v>1107.6000000005588</v>
      </c>
      <c r="FC28" s="801">
        <f t="shared" si="478"/>
        <v>1.3692000000001863</v>
      </c>
      <c r="FD28" s="379">
        <f>INDEX('SO September 2026 Rev.6'!$B$6:$BK$52,MATCH(B28,'SO September 2026 Rev.6'!$B$6:$B$52,0),MATCH($FD$3,'SO September 2026 Rev.6'!$B$5:$XK$5,0))</f>
        <v>1000</v>
      </c>
      <c r="FE28" s="379">
        <f>INDEX('Summary sales'!$A$6:$CA$50,MATCH(B28,'Summary sales'!$A$6:$A$50,0),MATCH($FD$3,'Summary sales'!$A$7:$CA$7,0))</f>
        <v>7174.52</v>
      </c>
      <c r="FF28" s="379">
        <f t="shared" si="547"/>
        <v>6174.52</v>
      </c>
      <c r="FG28" s="801">
        <f t="shared" si="480"/>
        <v>1.3692000000001863</v>
      </c>
      <c r="FH28" s="379">
        <f>INDEX('SO September 2026 Rev.6'!$B$6:$BK$52,MATCH(B28,'SO September 2026 Rev.6'!$B$6:$B$52,0),MATCH($FH$3,'SO September 2026 Rev.6'!$B$5:$XK$5,0))</f>
        <v>10000</v>
      </c>
      <c r="FI28" s="377">
        <f>INDEX('Summary sales'!$A$6:$CA$50,MATCH(B28,'Summary sales'!$A$6:$A$50,0),MATCH($FH$3,'Summary sales'!$A$7:$CA$7,0))</f>
        <v>15191.2</v>
      </c>
      <c r="FJ28" s="379">
        <f t="shared" si="481"/>
        <v>5191.2000000000007</v>
      </c>
      <c r="FK28" s="801">
        <f t="shared" si="482"/>
        <v>7.1745200000000002</v>
      </c>
      <c r="FL28" s="379">
        <f>INDEX('SO September 2026 Rev.6'!$B$6:$BK$52,MATCH(B28,'SO September 2026 Rev.6'!$B$6:$B$52,0),MATCH($FL$3,'SO September 2026 Rev.6'!$B$5:$XK$5,0))</f>
        <v>700</v>
      </c>
      <c r="FM28" s="379">
        <f>INDEX('Summary sales'!$A$6:$CA$50,MATCH(B28,'Summary sales'!$A$6:$A$50,0),MATCH($FL$3,'Summary sales'!$A$7:$CA$7,0))</f>
        <v>238.81000000005588</v>
      </c>
      <c r="FN28" s="379">
        <f t="shared" si="548"/>
        <v>-461.18999999994412</v>
      </c>
      <c r="FO28" s="801">
        <f t="shared" si="484"/>
        <v>0.34115714285722271</v>
      </c>
      <c r="FP28" s="379">
        <v>6000</v>
      </c>
      <c r="FQ28" s="379">
        <f>INDEX('Summary sales'!$A$6:$CA$50,MATCH(B28,'Summary sales'!$A$6:$A$50,0),MATCH($FP$3,'Summary sales'!$A$7:$CA$7,0))</f>
        <v>6459.7699999999022</v>
      </c>
      <c r="FR28" s="379">
        <f t="shared" si="549"/>
        <v>459.76999999990221</v>
      </c>
      <c r="FS28" s="801">
        <f t="shared" si="486"/>
        <v>1.0766283333333171</v>
      </c>
      <c r="FT28" s="379">
        <f>INDEX('SO September 2026 Rev.6'!$B$6:$BK$52,MATCH(B28,'SO September 2026 Rev.6'!$B$6:$B$52,0),MATCH($FT$3,'SO September 2026 Rev.6'!$B$5:$XK$5,0))</f>
        <v>0</v>
      </c>
      <c r="FU28" s="379">
        <f>INDEX('Summary sales'!$A$6:$CA$50,MATCH(B28,'Summary sales'!$A$6:$A$50,0),MATCH($FT$3,'Summary sales'!$A$7:$CA$7,0))</f>
        <v>0</v>
      </c>
      <c r="FV28" s="379">
        <f t="shared" si="550"/>
        <v>0</v>
      </c>
      <c r="FW28" s="801" t="e">
        <f t="shared" si="488"/>
        <v>#DIV/0!</v>
      </c>
      <c r="FX28" s="379">
        <f>INDEX('SO September 2026 Rev.6'!$B$6:$BK$52,MATCH(B28,'SO September 2026 Rev.6'!$B$6:$B$52,0),MATCH($FX$3,'SO September 2026 Rev.6'!$B$5:$XK$5,0))</f>
        <v>2000</v>
      </c>
      <c r="FY28" s="379">
        <f>INDEX('Summary sales'!$A$6:$CA$50,MATCH(B28,'Summary sales'!$A$6:$A$50,0),MATCH($FX$3,'Summary sales'!$A$7:$CA$7,0))</f>
        <v>0</v>
      </c>
      <c r="FZ28" s="379">
        <f t="shared" si="551"/>
        <v>-2000</v>
      </c>
      <c r="GA28" s="801">
        <f t="shared" si="490"/>
        <v>0</v>
      </c>
      <c r="GB28" s="379">
        <f>INDEX('SO September 2026 Rev.6'!$B$6:$BK$52,MATCH(B28,'SO September 2026 Rev.6'!$B$6:$B$52,0),MATCH($GB$3,'SO September 2026 Rev.6'!$B$5:$XK$5,0))</f>
        <v>369.61070967741654</v>
      </c>
      <c r="GC28" s="379">
        <f>INDEX('Summary sales'!$A$6:$CA$50,MATCH(B28,'Summary sales'!$A$6:$A$50,0),MATCH($GB$3,'Summary sales'!$A$7:$CA$7,0))</f>
        <v>2543.0999999999767</v>
      </c>
      <c r="GD28" s="379">
        <f t="shared" si="552"/>
        <v>2173.48929032256</v>
      </c>
      <c r="GE28" s="801">
        <f t="shared" si="492"/>
        <v>6.8804824465706274</v>
      </c>
      <c r="GF28" s="379">
        <f>INDEX('SO September 2026 Rev.6'!$B$6:$BK$52,MATCH($B28,'SO September 2026 Rev.6'!$B$6:$B$52,0),MATCH(GF$3,'SO September 2026 Rev.6'!$B$5:$XK$5,0))</f>
        <v>9000</v>
      </c>
      <c r="GG28" s="379">
        <f>INDEX('Summary sales'!$A$6:$CA$50,MATCH(B28,'Summary sales'!$A$6:$A$50,0),MATCH($GF$3,'Summary sales'!$A$7:$CA$7,0))</f>
        <v>4189.2190000000001</v>
      </c>
      <c r="GH28" s="379">
        <f t="shared" si="553"/>
        <v>-4810.7809999999999</v>
      </c>
      <c r="GI28" s="801">
        <f t="shared" si="494"/>
        <v>0.46546877777777779</v>
      </c>
      <c r="GJ28" s="379">
        <f>INDEX('SO September 2026 Rev.6'!$B$6:$BK$52,MATCH(B28,'SO September 2026 Rev.6'!$B$6:$B$52,0),MATCH($GJ$3,'SO September 2026 Rev.6'!$B$5:$XK$5,0))</f>
        <v>0</v>
      </c>
      <c r="GK28" s="379">
        <f>INDEX('Summary sales'!$A$6:$CA$50,MATCH($B28,'Summary sales'!$A$6:$A$50,0),MATCH($GJ$3,'Summary sales'!$A$7:$CA$7,0))</f>
        <v>28.229999999981374</v>
      </c>
      <c r="GL28" s="379">
        <f t="shared" si="554"/>
        <v>28.229999999981374</v>
      </c>
      <c r="GM28" s="801" t="e">
        <f t="shared" si="496"/>
        <v>#DIV/0!</v>
      </c>
      <c r="GN28" s="379">
        <f>INDEX('SO September 2026 Rev.6'!$B$6:$BK$52,MATCH(B28,'SO September 2026 Rev.6'!$B$6:$B$52,0),MATCH($GN$3,'SO September 2026 Rev.6'!$B$5:$XK$5,0))</f>
        <v>2499.7025806451697</v>
      </c>
      <c r="GO28" s="379">
        <f>INDEX('Summary sales'!$A$6:$CA$50,MATCH(B28,'Summary sales'!$A$6:$A$50,0),MATCH($GN$3,'Summary sales'!$A$7:$CA$7,0))</f>
        <v>2473.6199999999953</v>
      </c>
      <c r="GP28" s="379">
        <f t="shared" si="555"/>
        <v>-26.082580645174403</v>
      </c>
      <c r="GQ28" s="801">
        <f t="shared" si="498"/>
        <v>0.98956572639996132</v>
      </c>
      <c r="GR28" s="379">
        <f>INDEX('SO September 2026 Rev.6'!$B$6:$BK$52,MATCH(B28,'SO September 2026 Rev.6'!$B$6:$B$52,0),MATCH($GR$3,'SO September 2026 Rev.6'!$B$5:$XK$5,0))</f>
        <v>3587.0967741935483</v>
      </c>
      <c r="GS28" s="379">
        <f>INDEX('Summary sales'!$A$6:$CA$50,MATCH(B28,'Summary sales'!$A$6:$A$50,0),MATCH($GR$3,'Summary sales'!$A$7:$CA$7,0))</f>
        <v>0</v>
      </c>
      <c r="GT28" s="379">
        <f t="shared" si="556"/>
        <v>-3587.0967741935483</v>
      </c>
      <c r="GU28" s="801">
        <f t="shared" si="500"/>
        <v>0</v>
      </c>
      <c r="GV28" s="379">
        <f>INDEX('SO September 2026 Rev.6'!$B$6:$BK$52,MATCH(B28,'SO September 2026 Rev.6'!$B$6:$B$52,0),MATCH($GV$3,'SO September 2026 Rev.6'!$B$5:$XK$5,0))</f>
        <v>2499.7025806451697</v>
      </c>
      <c r="GW28" s="379">
        <f>INDEX('Summary sales'!$A$6:$CA$50,MATCH(B28,'Summary sales'!$A$6:$A$50,0),MATCH($GV$3,'Summary sales'!$A$7:$CA$7,0))</f>
        <v>3383.6299999998882</v>
      </c>
      <c r="GX28" s="379">
        <f t="shared" si="557"/>
        <v>883.9274193547185</v>
      </c>
      <c r="GY28" s="801">
        <f t="shared" si="502"/>
        <v>1.3536130362863321</v>
      </c>
      <c r="GZ28" s="379">
        <f>INDEX('SO September 2026 Rev.6'!$B$6:$BK$52,MATCH(B28,'SO September 2026 Rev.6'!$B$6:$B$52,0),MATCH($GZ$3,'SO September 2026 Rev.6'!$B$5:$XK$5,0))</f>
        <v>31500</v>
      </c>
      <c r="HA28" s="379">
        <f>INDEX('Summary sales'!$A$6:$CA$50,MATCH(B28,'Summary sales'!$A$6:$A$50,0),MATCH($GZ$3,'Summary sales'!$A$7:$CA$7,0))</f>
        <v>31598.810000000056</v>
      </c>
      <c r="HB28" s="379">
        <f t="shared" si="558"/>
        <v>98.810000000055879</v>
      </c>
      <c r="HC28" s="802">
        <f t="shared" si="504"/>
        <v>1.0031368253968271</v>
      </c>
    </row>
    <row r="29" spans="1:211" s="393" customFormat="1" ht="15" customHeight="1">
      <c r="A29" s="539"/>
      <c r="B29" s="451" t="s">
        <v>18</v>
      </c>
      <c r="C29" s="451"/>
      <c r="D29" s="525">
        <f>SUM(D22:D28)</f>
        <v>1501624.5095161288</v>
      </c>
      <c r="E29" s="525">
        <f t="shared" ref="E29:BP29" ca="1" si="559">SUM(E22:E28)</f>
        <v>1441882.3614609828</v>
      </c>
      <c r="F29" s="525">
        <f t="shared" ca="1" si="559"/>
        <v>-59742.148055145954</v>
      </c>
      <c r="G29" s="823">
        <f ca="1">AVERAGE(G22:G28)</f>
        <v>0.95913214767942179</v>
      </c>
      <c r="H29" s="525">
        <v>7397.8645161290342</v>
      </c>
      <c r="I29" s="525">
        <f t="shared" si="559"/>
        <v>5556.0600000000559</v>
      </c>
      <c r="J29" s="525">
        <f t="shared" si="559"/>
        <v>-1841.8045161289783</v>
      </c>
      <c r="K29" s="823">
        <f>AVERAGE(K22:K28)</f>
        <v>0.79521855709409661</v>
      </c>
      <c r="L29" s="525">
        <v>8000</v>
      </c>
      <c r="M29" s="525">
        <f t="shared" si="559"/>
        <v>7573.6999999997206</v>
      </c>
      <c r="N29" s="525">
        <f t="shared" si="559"/>
        <v>-426.3000000002794</v>
      </c>
      <c r="O29" s="823">
        <f>AVERAGE(O22:O28)</f>
        <v>0.93643761904758305</v>
      </c>
      <c r="P29" s="525">
        <f t="shared" si="559"/>
        <v>20799.516129032265</v>
      </c>
      <c r="Q29" s="525">
        <f t="shared" si="559"/>
        <v>16842.600000000093</v>
      </c>
      <c r="R29" s="525">
        <f t="shared" si="559"/>
        <v>-3956.9161290321726</v>
      </c>
      <c r="S29" s="823">
        <f>AVERAGE(S22:S28)</f>
        <v>0.72911688311688716</v>
      </c>
      <c r="T29" s="525">
        <f t="shared" si="559"/>
        <v>5000</v>
      </c>
      <c r="U29" s="525">
        <f t="shared" si="559"/>
        <v>5932.1300000000047</v>
      </c>
      <c r="V29" s="525">
        <f t="shared" si="559"/>
        <v>932.13000000000466</v>
      </c>
      <c r="W29" s="823">
        <f>AVERAGE(W22:W28)</f>
        <v>1.2037932142857171</v>
      </c>
      <c r="X29" s="525">
        <f t="shared" si="559"/>
        <v>900</v>
      </c>
      <c r="Y29" s="525">
        <f t="shared" si="559"/>
        <v>676.84999999997672</v>
      </c>
      <c r="Z29" s="525">
        <f t="shared" si="559"/>
        <v>-223.15000000002328</v>
      </c>
      <c r="AA29" s="823" t="e">
        <f>AVERAGE(AA22:AA28)</f>
        <v>#DIV/0!</v>
      </c>
      <c r="AB29" s="525">
        <f t="shared" si="559"/>
        <v>4226.3425806451414</v>
      </c>
      <c r="AC29" s="525">
        <f t="shared" si="559"/>
        <v>6365.6600000000326</v>
      </c>
      <c r="AD29" s="525">
        <f t="shared" si="559"/>
        <v>2139.3174193548912</v>
      </c>
      <c r="AE29" s="823">
        <f>AVERAGE(AE22:AE28)</f>
        <v>1.5061864670299225</v>
      </c>
      <c r="AF29" s="525">
        <f t="shared" si="559"/>
        <v>4712.9283870967693</v>
      </c>
      <c r="AG29" s="525">
        <f t="shared" si="559"/>
        <v>4317.2099999999627</v>
      </c>
      <c r="AH29" s="525">
        <f t="shared" si="559"/>
        <v>-395.71838709680651</v>
      </c>
      <c r="AI29" s="823">
        <f>AVERAGE(AI22:AI28)</f>
        <v>0.91603556120644247</v>
      </c>
      <c r="AJ29" s="525">
        <f t="shared" si="559"/>
        <v>32000</v>
      </c>
      <c r="AK29" s="525">
        <f t="shared" si="559"/>
        <v>31244.279999999329</v>
      </c>
      <c r="AL29" s="525">
        <f t="shared" si="559"/>
        <v>-755.72000000067055</v>
      </c>
      <c r="AM29" s="823" t="e">
        <f>AVERAGE(AM22:AM28)</f>
        <v>#DIV/0!</v>
      </c>
      <c r="AN29" s="525">
        <f t="shared" si="559"/>
        <v>29000</v>
      </c>
      <c r="AO29" s="525">
        <f t="shared" ca="1" si="559"/>
        <v>43495.210000000894</v>
      </c>
      <c r="AP29" s="525">
        <f t="shared" ca="1" si="559"/>
        <v>14495.210000000894</v>
      </c>
      <c r="AQ29" s="823">
        <f ca="1">AVERAGE(AQ22:AQ28)</f>
        <v>1.5647994285714415</v>
      </c>
      <c r="AR29" s="525">
        <f t="shared" si="559"/>
        <v>13800</v>
      </c>
      <c r="AS29" s="525">
        <f t="shared" si="559"/>
        <v>6391.5200000000186</v>
      </c>
      <c r="AT29" s="525">
        <f t="shared" si="559"/>
        <v>-7408.4799999999814</v>
      </c>
      <c r="AU29" s="823">
        <f>AVERAGE(AU22:AU28)</f>
        <v>0.41271238095243235</v>
      </c>
      <c r="AV29" s="525">
        <f t="shared" si="559"/>
        <v>9100</v>
      </c>
      <c r="AW29" s="525">
        <f t="shared" si="559"/>
        <v>4650.5100000000093</v>
      </c>
      <c r="AX29" s="525">
        <f t="shared" si="559"/>
        <v>-4449.4899999999907</v>
      </c>
      <c r="AY29" s="823">
        <f>AVERAGE(AY22:AY28)</f>
        <v>0.51104505494505592</v>
      </c>
      <c r="AZ29" s="525">
        <f t="shared" si="559"/>
        <v>109200</v>
      </c>
      <c r="BA29" s="525">
        <f t="shared" si="559"/>
        <v>111855.43999999994</v>
      </c>
      <c r="BB29" s="525">
        <f t="shared" si="559"/>
        <v>2655.4399999999441</v>
      </c>
      <c r="BC29" s="823">
        <f>AVERAGE(BC22:BC28)</f>
        <v>1.0243172161172156</v>
      </c>
      <c r="BD29" s="525">
        <f t="shared" si="559"/>
        <v>51000</v>
      </c>
      <c r="BE29" s="525">
        <f t="shared" si="559"/>
        <v>58282.169999999925</v>
      </c>
      <c r="BF29" s="525">
        <f t="shared" si="559"/>
        <v>7282.1699999999255</v>
      </c>
      <c r="BG29" s="823">
        <f>AVERAGE(BG22:BG28)</f>
        <v>1.1280130833333326</v>
      </c>
      <c r="BH29" s="525">
        <f t="shared" si="559"/>
        <v>6000</v>
      </c>
      <c r="BI29" s="525">
        <f t="shared" si="559"/>
        <v>7655.35699999996</v>
      </c>
      <c r="BJ29" s="525">
        <f t="shared" si="559"/>
        <v>1655.35699999996</v>
      </c>
      <c r="BK29" s="823" t="e">
        <f>AVERAGE(BK22:BK28)</f>
        <v>#DIV/0!</v>
      </c>
      <c r="BL29" s="525">
        <f t="shared" si="559"/>
        <v>35500</v>
      </c>
      <c r="BM29" s="525">
        <f t="shared" ca="1" si="559"/>
        <v>37759.564460988535</v>
      </c>
      <c r="BN29" s="525">
        <f t="shared" ca="1" si="559"/>
        <v>2259.5644609885348</v>
      </c>
      <c r="BO29" s="823">
        <f ca="1">AVERAGE(BO22:BO28)</f>
        <v>1.0685131548308711</v>
      </c>
      <c r="BP29" s="525">
        <f t="shared" si="559"/>
        <v>7000</v>
      </c>
      <c r="BQ29" s="525">
        <f t="shared" ref="BQ29:ED29" si="560">SUM(BQ22:BQ28)</f>
        <v>5706.2999999998137</v>
      </c>
      <c r="BR29" s="525">
        <f t="shared" si="560"/>
        <v>-1293.7000000001863</v>
      </c>
      <c r="BS29" s="823">
        <f>AVERAGE(BS22:BS28)</f>
        <v>0.81518571428568776</v>
      </c>
      <c r="BT29" s="525">
        <f t="shared" si="560"/>
        <v>626.16129032258073</v>
      </c>
      <c r="BU29" s="525">
        <f t="shared" si="560"/>
        <v>464.38000000000466</v>
      </c>
      <c r="BV29" s="525">
        <f t="shared" si="560"/>
        <v>-161.78129032257596</v>
      </c>
      <c r="BW29" s="823">
        <f>AVERAGE(BW22:BW28)</f>
        <v>0.74163000360621012</v>
      </c>
      <c r="BX29" s="525">
        <v>20400</v>
      </c>
      <c r="BY29" s="525">
        <f t="shared" si="560"/>
        <v>18035.5</v>
      </c>
      <c r="BZ29" s="525">
        <f t="shared" si="560"/>
        <v>-2364.5</v>
      </c>
      <c r="CA29" s="823">
        <f>AVERAGE(CA22:CA28)</f>
        <v>0.81736036866356743</v>
      </c>
      <c r="CB29" s="525">
        <f t="shared" si="560"/>
        <v>9100</v>
      </c>
      <c r="CC29" s="525">
        <f t="shared" si="560"/>
        <v>9004.9600000000792</v>
      </c>
      <c r="CD29" s="525">
        <f t="shared" si="560"/>
        <v>-95.039999999920838</v>
      </c>
      <c r="CE29" s="823">
        <f>AVERAGE(CE22:CE28)</f>
        <v>0.98955604395605257</v>
      </c>
      <c r="CF29" s="525">
        <f t="shared" si="560"/>
        <v>15000</v>
      </c>
      <c r="CG29" s="525">
        <f t="shared" si="560"/>
        <v>17206</v>
      </c>
      <c r="CH29" s="525">
        <f t="shared" si="560"/>
        <v>2206</v>
      </c>
      <c r="CI29" s="823" t="e">
        <f>AVERAGE(CI22:CI28)</f>
        <v>#DIV/0!</v>
      </c>
      <c r="CJ29" s="525">
        <v>32000</v>
      </c>
      <c r="CK29" s="525">
        <f t="shared" si="560"/>
        <v>27653.779999999795</v>
      </c>
      <c r="CL29" s="525">
        <f t="shared" si="560"/>
        <v>-4346.2200000002049</v>
      </c>
      <c r="CM29" s="823">
        <f>AVERAGE(CM22:CM28)</f>
        <v>0.88956488095237485</v>
      </c>
      <c r="CN29" s="525">
        <v>32000</v>
      </c>
      <c r="CO29" s="525">
        <f t="shared" si="560"/>
        <v>31105.5</v>
      </c>
      <c r="CP29" s="525">
        <f t="shared" si="560"/>
        <v>-12894.5</v>
      </c>
      <c r="CQ29" s="823">
        <f>AVERAGE(CQ22:CQ28)</f>
        <v>0.82620357142856704</v>
      </c>
      <c r="CR29" s="525">
        <v>32000</v>
      </c>
      <c r="CS29" s="525">
        <f t="shared" ref="CS29" si="561">SUM(CS22:CS28)</f>
        <v>13315.8</v>
      </c>
      <c r="CT29" s="525">
        <f t="shared" ref="CT29" si="562">SUM(CT22:CT28)</f>
        <v>1315.7999999999993</v>
      </c>
      <c r="CU29" s="823" t="e">
        <f>AVERAGE(CU22:CU28)</f>
        <v>#DIV/0!</v>
      </c>
      <c r="CV29" s="525">
        <v>92659.554548387081</v>
      </c>
      <c r="CW29" s="525">
        <f t="shared" si="560"/>
        <v>99450.788999997079</v>
      </c>
      <c r="CX29" s="525">
        <f t="shared" si="560"/>
        <v>6791.2344516099947</v>
      </c>
      <c r="CY29" s="823">
        <f>AVERAGE(CY22:CY28)</f>
        <v>1.0578723037367035</v>
      </c>
      <c r="CZ29" s="525">
        <f t="shared" si="560"/>
        <v>12500</v>
      </c>
      <c r="DA29" s="525">
        <f t="shared" si="560"/>
        <v>11786.859999999404</v>
      </c>
      <c r="DB29" s="525">
        <f t="shared" si="560"/>
        <v>-713.14000000059605</v>
      </c>
      <c r="DC29" s="823">
        <f>AVERAGE(DC22:DC28)</f>
        <v>0.89128142857125847</v>
      </c>
      <c r="DD29" s="525">
        <v>32000</v>
      </c>
      <c r="DE29" s="525">
        <f t="shared" si="560"/>
        <v>4023.9899999999907</v>
      </c>
      <c r="DF29" s="525">
        <f t="shared" si="560"/>
        <v>-776.01000000000931</v>
      </c>
      <c r="DG29" s="823" t="e">
        <f>AVERAGE(DG22:DG28)</f>
        <v>#DIV/0!</v>
      </c>
      <c r="DH29" s="525">
        <v>32000</v>
      </c>
      <c r="DI29" s="525">
        <f t="shared" si="560"/>
        <v>49107.839999999851</v>
      </c>
      <c r="DJ29" s="525">
        <f t="shared" si="560"/>
        <v>2907.9880645159765</v>
      </c>
      <c r="DK29" s="823">
        <f>AVERAGE(DK22:DK28)</f>
        <v>0.99514838563082952</v>
      </c>
      <c r="DL29" s="525">
        <f t="shared" si="560"/>
        <v>10000</v>
      </c>
      <c r="DM29" s="525">
        <f t="shared" si="560"/>
        <v>14858.010000000009</v>
      </c>
      <c r="DN29" s="525">
        <f t="shared" si="560"/>
        <v>4858.0100000000093</v>
      </c>
      <c r="DO29" s="823" t="e">
        <f>AVERAGE(DO22:DO28)</f>
        <v>#DIV/0!</v>
      </c>
      <c r="DP29" s="525">
        <f t="shared" si="560"/>
        <v>14000</v>
      </c>
      <c r="DQ29" s="525">
        <f t="shared" si="560"/>
        <v>10493.379999999888</v>
      </c>
      <c r="DR29" s="525">
        <f t="shared" si="560"/>
        <v>-3506.6200000001118</v>
      </c>
      <c r="DS29" s="823">
        <f>AVERAGE(DS22:DS28)</f>
        <v>0.74952714285713484</v>
      </c>
      <c r="DT29" s="525">
        <f t="shared" si="560"/>
        <v>6000</v>
      </c>
      <c r="DU29" s="525">
        <f t="shared" si="560"/>
        <v>3880.7399999999907</v>
      </c>
      <c r="DV29" s="525">
        <f t="shared" si="560"/>
        <v>-2119.2600000000093</v>
      </c>
      <c r="DW29" s="823" t="e">
        <f>AVERAGE(DW22:DW28)</f>
        <v>#DIV/0!</v>
      </c>
      <c r="DX29" s="525">
        <f t="shared" si="560"/>
        <v>70000</v>
      </c>
      <c r="DY29" s="525">
        <f t="shared" si="560"/>
        <v>78566.780000000261</v>
      </c>
      <c r="DZ29" s="525">
        <f t="shared" si="560"/>
        <v>8566.7800000002608</v>
      </c>
      <c r="EA29" s="823">
        <f>AVERAGE(EA22:EA28)</f>
        <v>1.1223825714285751</v>
      </c>
      <c r="EB29" s="525">
        <f t="shared" si="560"/>
        <v>14000</v>
      </c>
      <c r="EC29" s="525">
        <f t="shared" si="560"/>
        <v>18770.760000000009</v>
      </c>
      <c r="ED29" s="525">
        <f t="shared" si="560"/>
        <v>4770.7600000000093</v>
      </c>
      <c r="EE29" s="823">
        <f>AVERAGE(EE22:EE28)</f>
        <v>1.3407685714285722</v>
      </c>
      <c r="EF29" s="525">
        <v>32000</v>
      </c>
      <c r="EG29" s="525">
        <f t="shared" ref="EG29:GR29" si="563">SUM(EG22:EG28)</f>
        <v>37783.519999999553</v>
      </c>
      <c r="EH29" s="525">
        <f t="shared" si="563"/>
        <v>2283.519999999553</v>
      </c>
      <c r="EI29" s="823">
        <f>AVERAGE(EI22:EI28)</f>
        <v>1.0962425974025813</v>
      </c>
      <c r="EJ29" s="525">
        <f t="shared" si="563"/>
        <v>38500</v>
      </c>
      <c r="EK29" s="525">
        <f t="shared" si="563"/>
        <v>44170.540000000037</v>
      </c>
      <c r="EL29" s="525">
        <f t="shared" si="563"/>
        <v>5670.5400000000373</v>
      </c>
      <c r="EM29" s="823" t="e">
        <f>AVERAGE(EM22:EM28)</f>
        <v>#DIV/0!</v>
      </c>
      <c r="EN29" s="525">
        <f t="shared" si="563"/>
        <v>35000</v>
      </c>
      <c r="EO29" s="525">
        <f t="shared" si="563"/>
        <v>41011.819999999832</v>
      </c>
      <c r="EP29" s="525">
        <f t="shared" si="563"/>
        <v>6011.8199999998324</v>
      </c>
      <c r="EQ29" s="823">
        <f>AVERAGE(EQ22:EQ28)</f>
        <v>1.171766285714281</v>
      </c>
      <c r="ER29" s="525">
        <v>145000</v>
      </c>
      <c r="ES29" s="525">
        <f t="shared" si="563"/>
        <v>100626.29999999888</v>
      </c>
      <c r="ET29" s="525">
        <f t="shared" si="563"/>
        <v>-44373.700000001118</v>
      </c>
      <c r="EU29" s="823">
        <f>AVERAGE(EU22:EU28)</f>
        <v>0.87159986694677394</v>
      </c>
      <c r="EV29" s="525">
        <v>46000</v>
      </c>
      <c r="EW29" s="525">
        <f t="shared" si="563"/>
        <v>30329.919999999925</v>
      </c>
      <c r="EX29" s="525">
        <f t="shared" si="563"/>
        <v>-15670.080000000075</v>
      </c>
      <c r="EY29" s="823">
        <f>AVERAGE(EY22:EY28)</f>
        <v>0.6602717857142838</v>
      </c>
      <c r="EZ29" s="525">
        <f t="shared" si="563"/>
        <v>22000</v>
      </c>
      <c r="FA29" s="525">
        <f t="shared" si="563"/>
        <v>24611</v>
      </c>
      <c r="FB29" s="525">
        <f t="shared" si="563"/>
        <v>2611</v>
      </c>
      <c r="FC29" s="823">
        <f>AVERAGE(FC22:FC28)</f>
        <v>1.1233374149659903</v>
      </c>
      <c r="FD29" s="525">
        <f t="shared" si="563"/>
        <v>9000</v>
      </c>
      <c r="FE29" s="525">
        <f t="shared" si="563"/>
        <v>16245.36</v>
      </c>
      <c r="FF29" s="525">
        <f t="shared" si="563"/>
        <v>7245.3600000000006</v>
      </c>
      <c r="FG29" s="823">
        <f>AVERAGE(FG22:FG28)</f>
        <v>1.1233374149659903</v>
      </c>
      <c r="FH29" s="525">
        <f t="shared" si="563"/>
        <v>10000</v>
      </c>
      <c r="FI29" s="525">
        <f t="shared" ref="FI29" si="564">SUM(FI22:FI28)</f>
        <v>15191.2</v>
      </c>
      <c r="FJ29" s="525">
        <f t="shared" ref="FJ29" si="565">SUM(FJ22:FJ28)</f>
        <v>5191.2000000000007</v>
      </c>
      <c r="FK29" s="823">
        <f>AVERAGE(FK22:FK28)</f>
        <v>2.3029414285714287</v>
      </c>
      <c r="FL29" s="525">
        <f t="shared" si="563"/>
        <v>4900</v>
      </c>
      <c r="FM29" s="525">
        <f t="shared" si="563"/>
        <v>2356.8000000000466</v>
      </c>
      <c r="FN29" s="525">
        <f t="shared" si="563"/>
        <v>-2543.1999999999534</v>
      </c>
      <c r="FO29" s="823">
        <f>AVERAGE(FO22:FO28)</f>
        <v>0.48097959183674416</v>
      </c>
      <c r="FP29" s="525">
        <v>43000</v>
      </c>
      <c r="FQ29" s="525">
        <f t="shared" si="563"/>
        <v>39155.769999999902</v>
      </c>
      <c r="FR29" s="525">
        <f t="shared" si="563"/>
        <v>-3844.2300000000978</v>
      </c>
      <c r="FS29" s="823">
        <f>AVERAGE(FS22:FS28)</f>
        <v>0.92053576923076685</v>
      </c>
      <c r="FT29" s="525">
        <f t="shared" si="563"/>
        <v>0</v>
      </c>
      <c r="FU29" s="525">
        <f t="shared" si="563"/>
        <v>0</v>
      </c>
      <c r="FV29" s="525">
        <f t="shared" si="563"/>
        <v>0</v>
      </c>
      <c r="FW29" s="823" t="e">
        <f>AVERAGE(FW22:FW28)</f>
        <v>#DIV/0!</v>
      </c>
      <c r="FX29" s="525">
        <f t="shared" si="563"/>
        <v>14000</v>
      </c>
      <c r="FY29" s="525">
        <f t="shared" si="563"/>
        <v>14061.629999999888</v>
      </c>
      <c r="FZ29" s="525">
        <f t="shared" si="563"/>
        <v>61.629999999888241</v>
      </c>
      <c r="GA29" s="823">
        <f>AVERAGE(GA22:GA28)</f>
        <v>1.0044021428571348</v>
      </c>
      <c r="GB29" s="525">
        <f t="shared" si="563"/>
        <v>2587.274967741916</v>
      </c>
      <c r="GC29" s="525">
        <f t="shared" si="563"/>
        <v>7945.8000000000466</v>
      </c>
      <c r="GD29" s="525">
        <f t="shared" si="563"/>
        <v>5358.5250322581305</v>
      </c>
      <c r="GE29" s="823">
        <f>AVERAGE(GE22:GE28)</f>
        <v>3.0711076708382743</v>
      </c>
      <c r="GF29" s="525">
        <f t="shared" si="563"/>
        <v>63000</v>
      </c>
      <c r="GG29" s="525">
        <f t="shared" si="563"/>
        <v>33498.775999999998</v>
      </c>
      <c r="GH29" s="525">
        <f t="shared" si="563"/>
        <v>-29501.223999999998</v>
      </c>
      <c r="GI29" s="823">
        <f>AVERAGE(GI22:GI28)</f>
        <v>0.53172660317460319</v>
      </c>
      <c r="GJ29" s="525">
        <f t="shared" si="563"/>
        <v>5609.5016129031756</v>
      </c>
      <c r="GK29" s="525">
        <f t="shared" si="563"/>
        <v>3914.1299999998882</v>
      </c>
      <c r="GL29" s="525">
        <f t="shared" si="563"/>
        <v>-1695.3716129032869</v>
      </c>
      <c r="GM29" s="823" t="e">
        <f>AVERAGE(GM22:GM28)</f>
        <v>#DIV/0!</v>
      </c>
      <c r="GN29" s="525">
        <f t="shared" si="563"/>
        <v>17497.918064516187</v>
      </c>
      <c r="GO29" s="525">
        <f t="shared" si="563"/>
        <v>18657.900000000023</v>
      </c>
      <c r="GP29" s="525">
        <f t="shared" si="563"/>
        <v>1159.9819354838351</v>
      </c>
      <c r="GQ29" s="823">
        <f>AVERAGE(GQ22:GQ28)</f>
        <v>1.0662925687048534</v>
      </c>
      <c r="GR29" s="525">
        <f t="shared" si="563"/>
        <v>25109.677419354841</v>
      </c>
      <c r="GS29" s="525">
        <f t="shared" ref="GS29:HB29" si="566">SUM(GS22:GS28)</f>
        <v>31836.850000000006</v>
      </c>
      <c r="GT29" s="525">
        <f t="shared" si="566"/>
        <v>6727.1725806451659</v>
      </c>
      <c r="GU29" s="823">
        <f>AVERAGE(GU22:GU28)</f>
        <v>1.2679115493319633</v>
      </c>
      <c r="GV29" s="525">
        <f t="shared" si="566"/>
        <v>17497.918064516187</v>
      </c>
      <c r="GW29" s="525">
        <f t="shared" si="566"/>
        <v>10917.470000000205</v>
      </c>
      <c r="GX29" s="525">
        <f t="shared" si="566"/>
        <v>-6580.448064515982</v>
      </c>
      <c r="GY29" s="823">
        <f>AVERAGE(GY22:GY28)</f>
        <v>0.62392965607374784</v>
      </c>
      <c r="GZ29" s="525">
        <f t="shared" si="566"/>
        <v>220500</v>
      </c>
      <c r="HA29" s="525">
        <f t="shared" si="566"/>
        <v>207537.94500000007</v>
      </c>
      <c r="HB29" s="525">
        <f t="shared" si="566"/>
        <v>-12962.054999999935</v>
      </c>
      <c r="HC29" s="826">
        <f>AVERAGE(HC22:HC28)</f>
        <v>0.94121517006802757</v>
      </c>
    </row>
    <row r="30" spans="1:211" ht="15" customHeight="1">
      <c r="A30" s="539"/>
      <c r="B30" s="451"/>
      <c r="C30" s="451"/>
      <c r="D30" s="377"/>
      <c r="E30" s="377"/>
      <c r="F30" s="377"/>
      <c r="G30" s="523"/>
      <c r="H30" s="377"/>
      <c r="I30" s="377"/>
      <c r="J30" s="377"/>
      <c r="K30" s="523"/>
      <c r="L30" s="377"/>
      <c r="M30" s="377"/>
      <c r="N30" s="377"/>
      <c r="O30" s="523"/>
      <c r="P30" s="377"/>
      <c r="Q30" s="377"/>
      <c r="R30" s="377"/>
      <c r="S30" s="523"/>
      <c r="T30" s="377"/>
      <c r="U30" s="377"/>
      <c r="V30" s="377"/>
      <c r="W30" s="523"/>
      <c r="X30" s="377"/>
      <c r="Y30" s="377"/>
      <c r="Z30" s="377"/>
      <c r="AA30" s="523"/>
      <c r="AB30" s="377"/>
      <c r="AC30" s="377"/>
      <c r="AD30" s="377"/>
      <c r="AE30" s="523"/>
      <c r="AF30" s="377"/>
      <c r="AG30" s="377"/>
      <c r="AH30" s="377"/>
      <c r="AI30" s="523"/>
      <c r="AJ30" s="377"/>
      <c r="AK30" s="377"/>
      <c r="AL30" s="377"/>
      <c r="AM30" s="523"/>
      <c r="AN30" s="377"/>
      <c r="AO30" s="377"/>
      <c r="AP30" s="377"/>
      <c r="AQ30" s="523"/>
      <c r="AR30" s="377"/>
      <c r="AS30" s="377"/>
      <c r="AT30" s="377"/>
      <c r="AU30" s="523"/>
      <c r="AV30" s="377"/>
      <c r="AW30" s="377"/>
      <c r="AX30" s="377"/>
      <c r="AY30" s="523"/>
      <c r="AZ30" s="377"/>
      <c r="BA30" s="377"/>
      <c r="BB30" s="377"/>
      <c r="BC30" s="523"/>
      <c r="BD30" s="377"/>
      <c r="BE30" s="377"/>
      <c r="BF30" s="377"/>
      <c r="BG30" s="523"/>
      <c r="BH30" s="377"/>
      <c r="BI30" s="377"/>
      <c r="BJ30" s="377"/>
      <c r="BK30" s="523"/>
      <c r="BL30" s="377"/>
      <c r="BM30" s="377"/>
      <c r="BN30" s="377"/>
      <c r="BO30" s="523"/>
      <c r="BP30" s="377"/>
      <c r="BQ30" s="377"/>
      <c r="BR30" s="377"/>
      <c r="BS30" s="523"/>
      <c r="BT30" s="377"/>
      <c r="BU30" s="377"/>
      <c r="BV30" s="377"/>
      <c r="BW30" s="523"/>
      <c r="BX30" s="377"/>
      <c r="BY30" s="377"/>
      <c r="BZ30" s="377"/>
      <c r="CA30" s="523"/>
      <c r="CB30" s="377"/>
      <c r="CC30" s="377"/>
      <c r="CD30" s="377"/>
      <c r="CE30" s="523"/>
      <c r="CF30" s="377"/>
      <c r="CG30" s="377"/>
      <c r="CH30" s="377"/>
      <c r="CI30" s="523"/>
      <c r="CJ30" s="377"/>
      <c r="CK30" s="377"/>
      <c r="CL30" s="377"/>
      <c r="CM30" s="523"/>
      <c r="CN30" s="377"/>
      <c r="CO30" s="377"/>
      <c r="CP30" s="377"/>
      <c r="CQ30" s="523"/>
      <c r="CR30" s="377"/>
      <c r="CS30" s="377"/>
      <c r="CT30" s="377"/>
      <c r="CU30" s="523"/>
      <c r="CV30" s="377"/>
      <c r="CW30" s="377"/>
      <c r="CX30" s="377"/>
      <c r="CY30" s="523"/>
      <c r="CZ30" s="377"/>
      <c r="DA30" s="377"/>
      <c r="DB30" s="377"/>
      <c r="DC30" s="523"/>
      <c r="DD30" s="377"/>
      <c r="DE30" s="377"/>
      <c r="DF30" s="377"/>
      <c r="DG30" s="523"/>
      <c r="DH30" s="377"/>
      <c r="DI30" s="377"/>
      <c r="DJ30" s="377"/>
      <c r="DK30" s="523"/>
      <c r="DL30" s="377"/>
      <c r="DM30" s="377"/>
      <c r="DN30" s="377"/>
      <c r="DO30" s="523"/>
      <c r="DP30" s="377"/>
      <c r="DQ30" s="377"/>
      <c r="DR30" s="377"/>
      <c r="DS30" s="523"/>
      <c r="DT30" s="377"/>
      <c r="DU30" s="377"/>
      <c r="DV30" s="377"/>
      <c r="DW30" s="523"/>
      <c r="DX30" s="377"/>
      <c r="DY30" s="377"/>
      <c r="DZ30" s="377"/>
      <c r="EA30" s="523"/>
      <c r="EB30" s="377"/>
      <c r="EC30" s="377"/>
      <c r="ED30" s="377"/>
      <c r="EE30" s="523"/>
      <c r="EF30" s="377"/>
      <c r="EG30" s="377"/>
      <c r="EH30" s="377"/>
      <c r="EI30" s="523"/>
      <c r="EJ30" s="377"/>
      <c r="EK30" s="377"/>
      <c r="EL30" s="377"/>
      <c r="EM30" s="523"/>
      <c r="EN30" s="377"/>
      <c r="EO30" s="377"/>
      <c r="EP30" s="377"/>
      <c r="EQ30" s="523"/>
      <c r="ER30" s="377"/>
      <c r="ES30" s="377"/>
      <c r="ET30" s="377"/>
      <c r="EU30" s="523"/>
      <c r="EV30" s="377"/>
      <c r="EW30" s="377"/>
      <c r="EX30" s="377"/>
      <c r="EY30" s="523"/>
      <c r="EZ30" s="377"/>
      <c r="FA30" s="377"/>
      <c r="FB30" s="377"/>
      <c r="FC30" s="523"/>
      <c r="FD30" s="377"/>
      <c r="FE30" s="377"/>
      <c r="FF30" s="377"/>
      <c r="FG30" s="377"/>
      <c r="FH30" s="377"/>
      <c r="FI30" s="377"/>
      <c r="FJ30" s="377"/>
      <c r="FK30" s="523"/>
      <c r="FL30" s="377"/>
      <c r="FM30" s="377"/>
      <c r="FN30" s="377"/>
      <c r="FO30" s="523"/>
      <c r="FP30" s="377"/>
      <c r="FQ30" s="377"/>
      <c r="FR30" s="377"/>
      <c r="FS30" s="523"/>
      <c r="FT30" s="377"/>
      <c r="FU30" s="377"/>
      <c r="FV30" s="377"/>
      <c r="FW30" s="523"/>
      <c r="FX30" s="377"/>
      <c r="FY30" s="377"/>
      <c r="FZ30" s="377"/>
      <c r="GA30" s="523"/>
      <c r="GB30" s="377"/>
      <c r="GC30" s="377"/>
      <c r="GD30" s="377"/>
      <c r="GE30" s="523"/>
      <c r="GF30" s="377"/>
      <c r="GG30" s="377"/>
      <c r="GH30" s="377"/>
      <c r="GI30" s="523"/>
      <c r="GJ30" s="377"/>
      <c r="GK30" s="377"/>
      <c r="GL30" s="377"/>
      <c r="GM30" s="523"/>
      <c r="GN30" s="377"/>
      <c r="GO30" s="377"/>
      <c r="GP30" s="377"/>
      <c r="GQ30" s="523"/>
      <c r="GR30" s="377"/>
      <c r="GS30" s="377"/>
      <c r="GT30" s="377"/>
      <c r="GU30" s="523"/>
      <c r="GV30" s="377"/>
      <c r="GW30" s="377"/>
      <c r="GX30" s="377"/>
      <c r="GY30" s="523"/>
      <c r="GZ30" s="377"/>
      <c r="HA30" s="377"/>
      <c r="HB30" s="377"/>
      <c r="HC30" s="524"/>
    </row>
    <row r="31" spans="1:211" ht="15" customHeight="1">
      <c r="A31" s="907">
        <f>WEEKNUM(B32)</f>
        <v>39</v>
      </c>
      <c r="B31" s="451">
        <f>B28+1</f>
        <v>46286</v>
      </c>
      <c r="C31" s="451" t="str">
        <f t="shared" ref="C31" si="567">TEXT(B31,"ddd")</f>
        <v>Mon</v>
      </c>
      <c r="D31" s="377">
        <f t="shared" ref="D31:D37" si="568">SUMIF($H$4:$HB$4,$D$4,H31:HB31)</f>
        <v>223594.07619354836</v>
      </c>
      <c r="E31" s="377">
        <f t="shared" ref="E31:E37" ca="1" si="569">SUMIF($H$4:$HB$4,$E$4,H31:HB31)</f>
        <v>221489.34100000202</v>
      </c>
      <c r="F31" s="377">
        <f t="shared" ref="F31" ca="1" si="570">E31-D31</f>
        <v>-2104.7351935463375</v>
      </c>
      <c r="G31" s="523">
        <f t="shared" ref="G31" ca="1" si="571">E31/D31</f>
        <v>0.99058680252456943</v>
      </c>
      <c r="H31" s="377">
        <f>INDEX('SO September 2026 Rev.6'!$B$6:$BK$52,MATCH($B31,'SO September 2026 Rev.6'!$B$6:$B$52,0),MATCH($H$3,'SO September 2026 Rev.6'!$B$5:$XK$5,0))</f>
        <v>1199.5729032258068</v>
      </c>
      <c r="I31" s="377">
        <f>INDEX('Summary sales'!$A$6:$CA$50,MATCH($B31,'Summary sales'!$A$6:$A$50,0),MATCH($H$3,'Summary sales'!$A$7:$CA$7,0))</f>
        <v>496.56000000005588</v>
      </c>
      <c r="J31" s="377">
        <f t="shared" ref="J31" si="572">I31-H31</f>
        <v>-703.01290322575096</v>
      </c>
      <c r="K31" s="523">
        <f t="shared" ref="K31:K42" si="573">I31/H31</f>
        <v>0.41394732964102621</v>
      </c>
      <c r="L31" s="377">
        <f>INDEX('SO September 2026 Rev.6'!$B$6:$BK$52,MATCH($B31,'SO September 2026 Rev.6'!$B$6:$B$52,0),MATCH($L$3,'SO September 2026 Rev.6'!$B$5:$XK$5,0))</f>
        <v>1200</v>
      </c>
      <c r="M31" s="377">
        <f>INDEX('Summary sales'!$A$6:$CA$50,MATCH($B31,'Summary sales'!$A$6:$A$50,0),MATCH($L$3,'Summary sales'!$A$7:$CA$7,0))</f>
        <v>1373.8000000002794</v>
      </c>
      <c r="N31" s="377">
        <f t="shared" ref="N31" si="574">M31-L31</f>
        <v>173.8000000002794</v>
      </c>
      <c r="O31" s="523">
        <f t="shared" ref="O31:O42" si="575">M31/L31</f>
        <v>1.1448333333335661</v>
      </c>
      <c r="P31" s="377">
        <f>INDEX('SO September 2026 Rev.6'!$B$6:$BK$52,MATCH(B31,'SO September 2026 Rev.6'!$B$6:$B$52,0),MATCH($P$3,'SO September 2026 Rev.6'!$B$5:$XK$5,0))</f>
        <v>3300</v>
      </c>
      <c r="Q31" s="377">
        <f>INDEX('Summary sales'!$A$6:$CA$50,MATCH($B31,'Summary sales'!$A$6:$A$50,0),MATCH($P$3,'Summary sales'!$A$7:$CA$7,0))</f>
        <v>2630.339999999851</v>
      </c>
      <c r="R31" s="377">
        <f t="shared" ref="R31" si="576">Q31-P31</f>
        <v>-669.66000000014901</v>
      </c>
      <c r="S31" s="523">
        <f t="shared" ref="S31:S42" si="577">Q31/P31</f>
        <v>0.79707272727268208</v>
      </c>
      <c r="T31" s="377">
        <f>INDEX('SO September 2026 Rev.6'!$B$6:$BK$52,MATCH(B31,'SO September 2026 Rev.6'!$B$6:$B$52,0),MATCH($T$3,'SO September 2026 Rev.6'!$B$5:$XK$5,0))</f>
        <v>800</v>
      </c>
      <c r="U31" s="377">
        <f>INDEX('Summary sales'!$A$6:$CA$50,MATCH($B31,'Summary sales'!$A$6:$A$50,0),MATCH($T$3,'Summary sales'!$A$7:$CA$7,0))</f>
        <v>1049.609999999986</v>
      </c>
      <c r="V31" s="377">
        <f t="shared" ref="V31" si="578">U31-T31</f>
        <v>249.60999999998603</v>
      </c>
      <c r="W31" s="523">
        <f t="shared" ref="W31:W42" si="579">U31/T31</f>
        <v>1.3120124999999825</v>
      </c>
      <c r="X31" s="377">
        <f>INDEX('SO September 2026 Rev.6'!$B$6:$BK$52,MATCH(B31,'SO September 2026 Rev.6'!$B$6:$B$52,0),MATCH($X$3,'SO September 2026 Rev.6'!$B$5:$XK$5,0))</f>
        <v>150</v>
      </c>
      <c r="Y31" s="377">
        <f>INDEX('Summary sales'!$A$6:$CA$50,MATCH($B31,'Summary sales'!$A$6:$A$50,0),MATCH($X$3,'Summary sales'!$A$7:$CA$7,0))</f>
        <v>0</v>
      </c>
      <c r="Z31" s="377">
        <f t="shared" ref="Z31" si="580">Y31-X31</f>
        <v>-150</v>
      </c>
      <c r="AA31" s="523">
        <f t="shared" ref="AA31:AA42" si="581">Y31/X31</f>
        <v>0</v>
      </c>
      <c r="AB31" s="377">
        <f>INDEX('SO September 2026 Rev.6'!$B$6:$BK$52,MATCH(B31,'SO September 2026 Rev.6'!$B$6:$B$52,0),MATCH($AB$3,'SO September 2026 Rev.6'!$B$5:$XK$5,0))</f>
        <v>603.76322580644887</v>
      </c>
      <c r="AC31" s="377">
        <f>INDEX('Summary sales'!$A$6:$CA$50,MATCH($B31,'Summary sales'!$A$6:$A$50,0),MATCH($AB$3,'Summary sales'!$A$7:$CA$7,0))</f>
        <v>965.8399999999674</v>
      </c>
      <c r="AD31" s="377">
        <f t="shared" ref="AD31" si="582">AC31-AB31</f>
        <v>362.07677419351853</v>
      </c>
      <c r="AE31" s="523">
        <f t="shared" ref="AE31:AE42" si="583">AC31/AB31</f>
        <v>1.5996999464647605</v>
      </c>
      <c r="AF31" s="377">
        <f>INDEX('SO September 2026 Rev.6'!$B$6:$BK$52,MATCH(B31,'SO September 2026 Rev.6'!$B$6:$B$52,0),MATCH($AF$3,'SO September 2026 Rev.6'!$B$5:$XK$5,0))</f>
        <v>673.27548387096704</v>
      </c>
      <c r="AG31" s="377">
        <f>INDEX('Summary sales'!$A$6:$CA$50,MATCH($B31,'Summary sales'!$A$6:$A$50,0),MATCH($AF$3,'Summary sales'!$A$7:$CA$7,0))</f>
        <v>702.56000000005588</v>
      </c>
      <c r="AH31" s="377">
        <f t="shared" ref="AH31" si="584">AG31-AF31</f>
        <v>29.284516129088843</v>
      </c>
      <c r="AI31" s="523">
        <f t="shared" ref="AI31:AI42" si="585">AG31/AF31</f>
        <v>1.0434955925629712</v>
      </c>
      <c r="AJ31" s="377">
        <f>INDEX('SO September 2026 Rev.6'!$B$6:$BK$52,MATCH(B31,'SO September 2026 Rev.6'!$B$6:$B$52,0),MATCH($AJ$3,'SO September 2026 Rev.6'!$B$5:$XK$5,0))</f>
        <v>5500</v>
      </c>
      <c r="AK31" s="377">
        <f>INDEX('Summary sales'!$A$6:$CA$50,MATCH($B31,'Summary sales'!$A$6:$A$50,0),MATCH($AJ$3,'Summary sales'!$A$7:$CA$7,0))</f>
        <v>5928.179999999702</v>
      </c>
      <c r="AL31" s="377">
        <f t="shared" ref="AL31" si="586">AK31-AJ31</f>
        <v>428.17999999970198</v>
      </c>
      <c r="AM31" s="523">
        <f t="shared" ref="AM31:AM42" si="587">AK31/AJ31</f>
        <v>1.077850909090855</v>
      </c>
      <c r="AN31" s="377">
        <f>INDEX('SO September 2026 Rev.6'!$B$6:$BK$52,MATCH(B31,'SO September 2026 Rev.6'!$B$6:$B$52,0),MATCH($AN$3,'SO September 2026 Rev.6'!$B$5:$XK$5,0))</f>
        <v>5000</v>
      </c>
      <c r="AO31" s="377">
        <f ca="1">INDEX('Summary sales'!$A$6:$CA$50,MATCH($B31,'Summary sales'!$A$6:$A$50,0),MATCH($AN$3,'Summary sales'!$A$7:$CA$7,0))</f>
        <v>6083.1699999999255</v>
      </c>
      <c r="AP31" s="377">
        <f t="shared" ref="AP31" ca="1" si="588">AO31-AN31</f>
        <v>1083.1699999999255</v>
      </c>
      <c r="AQ31" s="523">
        <f t="shared" ref="AQ31:AQ42" ca="1" si="589">AO31/AN31</f>
        <v>1.2166339999999851</v>
      </c>
      <c r="AR31" s="377">
        <f>INDEX('SO September 2026 Rev.6'!$B$6:$BK$52,MATCH(B31,'SO September 2026 Rev.6'!$B$6:$B$52,0),MATCH($AR$3,'SO September 2026 Rev.6'!$B$5:$XK$5,0))</f>
        <v>2500</v>
      </c>
      <c r="AS31" s="377">
        <f>INDEX('Summary sales'!$A$6:$CA$50,MATCH($B31,'Summary sales'!$A$6:$A$50,0),MATCH($AR$3,'Summary sales'!$A$7:$CA$7,0))</f>
        <v>459.55999999982305</v>
      </c>
      <c r="AT31" s="377">
        <f t="shared" ref="AT31" si="590">AS31-AR31</f>
        <v>-2040.440000000177</v>
      </c>
      <c r="AU31" s="523">
        <f t="shared" ref="AU31:AU42" si="591">AS31/AR31</f>
        <v>0.18382399999992921</v>
      </c>
      <c r="AV31" s="377">
        <f>INDEX('SO September 2026 Rev.6'!$B$6:$BK$52,MATCH(B31,'SO September 2026 Rev.6'!$B$6:$B$52,0),MATCH($AV$3,'SO September 2026 Rev.6'!$B$5:$XK$5,0))</f>
        <v>1300</v>
      </c>
      <c r="AW31" s="377">
        <f>INDEX('Summary sales'!$A$6:$CA$50,MATCH($B31,'Summary sales'!$A$6:$A$50,0),MATCH($AV$3,'Summary sales'!$A$7:$CA$7,0))</f>
        <v>1291.25</v>
      </c>
      <c r="AX31" s="377">
        <f t="shared" ref="AX31" si="592">AW31-AV31</f>
        <v>-8.75</v>
      </c>
      <c r="AY31" s="523">
        <f t="shared" ref="AY31:AY42" si="593">AW31/AV31</f>
        <v>0.99326923076923079</v>
      </c>
      <c r="AZ31" s="377">
        <f>INDEX('SO September 2026 Rev.6'!$B$6:$BK$52,MATCH(B31,'SO September 2026 Rev.6'!$B$6:$B$52,0),MATCH($AZ$3,'SO September 2026 Rev.6'!$B$5:$XK$5,0))</f>
        <v>15600</v>
      </c>
      <c r="BA31" s="377">
        <f>INDEX('Summary sales'!$A$6:$CA$50,MATCH($B31,'Summary sales'!$A$6:$A$50,0),MATCH($AZ$3,'Summary sales'!$A$7:$CA$7,0))</f>
        <v>16152.410000000149</v>
      </c>
      <c r="BB31" s="377">
        <f t="shared" ref="BB31" si="594">BA31-AZ31</f>
        <v>552.41000000014901</v>
      </c>
      <c r="BC31" s="523">
        <f t="shared" ref="BC31:BC42" si="595">BA31/AZ31</f>
        <v>1.0354108974359071</v>
      </c>
      <c r="BD31" s="377">
        <f>INDEX('SO September 2026 Rev.6'!$B$6:$BK$52,MATCH(B31,'SO September 2026 Rev.6'!$B$6:$B$52,0),MATCH($BD$3,'SO September 2026 Rev.6'!$B$5:$XK$5,0))</f>
        <v>8000</v>
      </c>
      <c r="BE31" s="377">
        <f>INDEX('Summary sales'!$A$6:$CA$50,MATCH($B31,'Summary sales'!$A$6:$A$50,0),MATCH($BD$3,'Summary sales'!$A$7:$CA$7,0))</f>
        <v>8132.5600000000559</v>
      </c>
      <c r="BF31" s="377">
        <f t="shared" ref="BF31" si="596">BE31-BD31</f>
        <v>132.56000000005588</v>
      </c>
      <c r="BG31" s="523">
        <f t="shared" ref="BG31:BG42" si="597">BE31/BD31</f>
        <v>1.0165700000000071</v>
      </c>
      <c r="BH31" s="377">
        <f>INDEX('SO September 2026 Rev.6'!$B$6:$BK$52,MATCH(B31,'SO September 2026 Rev.6'!$B$6:$B$52,0),MATCH($BH$3,'SO September 2026 Rev.6'!$B$5:$XK$5,0))</f>
        <v>1000</v>
      </c>
      <c r="BI31" s="377">
        <f>INDEX('Summary sales'!$A$6:$CA$50,MATCH($B31,'Summary sales'!$A$6:$A$50,0),MATCH($BH$3,'Summary sales'!$A$7:$CA$7,0))</f>
        <v>1382.8600000001024</v>
      </c>
      <c r="BJ31" s="377">
        <f t="shared" ref="BJ31" si="598">BI31-BH31</f>
        <v>382.86000000010245</v>
      </c>
      <c r="BK31" s="523">
        <f t="shared" ref="BK31:BK42" si="599">BI31/BH31</f>
        <v>1.3828600000001023</v>
      </c>
      <c r="BL31" s="377">
        <f>INDEX('SO September 2026 Rev.6'!$B$6:$BK$52,MATCH(B31,'SO September 2026 Rev.6'!$B$6:$B$52,0),MATCH($BL$3,'SO September 2026 Rev.6'!$B$5:$XK$5,0))</f>
        <v>5500</v>
      </c>
      <c r="BM31" s="377">
        <f ca="1">INDEX('Summary sales'!$A$6:$CA$50,MATCH($B31,'Summary sales'!$A$6:$A$50,0),MATCH($BL$3,'Summary sales'!$A$7:$CA$7,0))</f>
        <v>5246.72</v>
      </c>
      <c r="BN31" s="377">
        <f t="shared" ref="BN31" ca="1" si="600">BM31-BL31</f>
        <v>-253.27999999999975</v>
      </c>
      <c r="BO31" s="523">
        <f t="shared" ref="BO31:BO42" ca="1" si="601">BM31/BL31</f>
        <v>0.95394909090909097</v>
      </c>
      <c r="BP31" s="377">
        <f>INDEX('SO September 2026 Rev.6'!$B$6:$BK$52,MATCH(B31,'SO September 2026 Rev.6'!$B$6:$B$52,0),MATCH($BP$3,'SO September 2026 Rev.6'!$B$5:$XK$5,0))</f>
        <v>1000</v>
      </c>
      <c r="BQ31" s="377">
        <f>INDEX('Summary sales'!$A$6:$CA$50,MATCH($B31,'Summary sales'!$A$6:$A$50,0),MATCH($BP$3,'Summary sales'!$A$7:$CA$7,0))</f>
        <v>829.54999999981374</v>
      </c>
      <c r="BR31" s="377">
        <f t="shared" ref="BR31" si="602">BQ31-BP31</f>
        <v>-170.45000000018626</v>
      </c>
      <c r="BS31" s="523">
        <f t="shared" ref="BS31:BS42" si="603">BQ31/BP31</f>
        <v>0.82954999999981371</v>
      </c>
      <c r="BT31" s="377">
        <f>INDEX('SO September 2026 Rev.6'!$B$6:$BK$52,MATCH(B31,'SO September 2026 Rev.6'!$B$6:$B$52,0),MATCH($BT$3,'SO September 2026 Rev.6'!$B$5:$XK$5,0))</f>
        <v>89.451612903225808</v>
      </c>
      <c r="BU31" s="377">
        <f>INDEX('Summary sales'!$A$6:$CA$50,MATCH($B31,'Summary sales'!$A$6:$A$50,0),MATCH($BT$3,'Summary sales'!$A$7:$CA$7,0))</f>
        <v>55.979999999995925</v>
      </c>
      <c r="BV31" s="377">
        <f t="shared" ref="BV31" si="604">BU31-BT31</f>
        <v>-33.471612903229882</v>
      </c>
      <c r="BW31" s="523">
        <f t="shared" ref="BW31:BW42" si="605">BU31/BT31</f>
        <v>0.62581319870172147</v>
      </c>
      <c r="BX31" s="377">
        <v>3100</v>
      </c>
      <c r="BY31" s="377">
        <f>INDEX('Summary sales'!$A$6:$CA$50,MATCH($B31,'Summary sales'!$A$6:$A$50,0),MATCH($BX$3,'Summary sales'!$A$7:$CA$7,0))</f>
        <v>3429.1000000000931</v>
      </c>
      <c r="BZ31" s="377">
        <f t="shared" ref="BZ31" si="606">BY31-BX31</f>
        <v>329.10000000009313</v>
      </c>
      <c r="CA31" s="523">
        <f t="shared" ref="CA31:CA42" si="607">BY31/BX31</f>
        <v>1.1061612903226108</v>
      </c>
      <c r="CB31" s="377">
        <f>INDEX('SO September 2026 Rev.6'!$B$6:$BK$52,MATCH(B31,'SO September 2026 Rev.6'!$B$6:$B$52,0),MATCH($CB$3,'SO September 2026 Rev.6'!$B$5:$XK$5,0))</f>
        <v>1300</v>
      </c>
      <c r="CC31" s="377">
        <f>INDEX('Summary sales'!$A$6:$CA$50,MATCH($B31,'Summary sales'!$A$6:$A$50,0),MATCH($CB$3,'Summary sales'!$A$7:$CA$7,0))</f>
        <v>969.71999999997206</v>
      </c>
      <c r="CD31" s="377">
        <f t="shared" ref="CD31" si="608">CC31-CB31</f>
        <v>-330.28000000002794</v>
      </c>
      <c r="CE31" s="523">
        <f t="shared" ref="CE31:CE42" si="609">CC31/CB31</f>
        <v>0.74593846153844001</v>
      </c>
      <c r="CF31" s="377">
        <f>INDEX('SO September 2026 Rev.6'!$B$6:$BK$52,MATCH(B31,'SO September 2026 Rev.6'!$B$6:$B$52,0),MATCH($CF$3,'SO September 2026 Rev.6'!$B$5:$XK$5,0))</f>
        <v>3000</v>
      </c>
      <c r="CG31" s="377">
        <f>INDEX('Summary sales'!$A$6:$CA$50,MATCH($B31,'Summary sales'!$A$6:$A$50,0),MATCH($CF$3,'Summary sales'!$A$7:$CA$7,0))</f>
        <v>2801.2999999998137</v>
      </c>
      <c r="CH31" s="377">
        <f t="shared" ref="CH31" si="610">CG31-CF31</f>
        <v>-198.70000000018626</v>
      </c>
      <c r="CI31" s="523">
        <f t="shared" ref="CI31:CI42" si="611">CG31/CF31</f>
        <v>0.93376666666660457</v>
      </c>
      <c r="CJ31" s="377">
        <f>INDEX('SO September 2026 Rev.6'!$B$6:$BK$52,MATCH($B31,'SO September 2026 Rev.6'!$B$6:$B$52,0),MATCH($CJ$3,'SO September 2026 Rev.6'!$B$5:$XK$5,0))</f>
        <v>4000</v>
      </c>
      <c r="CK31" s="377">
        <f>INDEX('Summary sales'!$A$6:$CA$50,MATCH($B31,'Summary sales'!$A$6:$A$50,0),MATCH($CJ$3,'Summary sales'!$A$7:$CA$7,0))</f>
        <v>4347.9700000002049</v>
      </c>
      <c r="CL31" s="377">
        <f t="shared" ref="CL31" si="612">CK31-CJ31</f>
        <v>347.97000000020489</v>
      </c>
      <c r="CM31" s="523">
        <f t="shared" ref="CM31:CM42" si="613">CK31/CJ31</f>
        <v>1.0869925000000513</v>
      </c>
      <c r="CN31" s="377">
        <f>INDEX('SO September 2026 Rev.6'!$B$6:$BK$52,MATCH($B31,'SO September 2026 Rev.6'!$B$6:$B$52,0),MATCH(CN$3,'SO September 2026 Rev.6'!$B$5:$XK$5,0))</f>
        <v>4000</v>
      </c>
      <c r="CO31" s="377">
        <f>INDEX('Summary sales'!$A$6:$CA$50,MATCH($B31,'Summary sales'!$A$6:$A$50,0),MATCH($CN$3,'Summary sales'!$A$7:$CA$7,0))</f>
        <v>4522</v>
      </c>
      <c r="CP31" s="377">
        <f t="shared" ref="CP31" si="614">CO31-CN31</f>
        <v>522</v>
      </c>
      <c r="CQ31" s="523">
        <f t="shared" ref="CQ31:CQ42" si="615">CO31/CN31</f>
        <v>1.1305000000000001</v>
      </c>
      <c r="CR31" s="377">
        <f>INDEX('SO September 2026 Rev.6'!$B$6:$BK$52,MATCH($B31,'SO September 2026 Rev.6'!$B$6:$B$52,0),MATCH(CR$3,'SO September 2026 Rev.6'!$B$5:$XK$5,0))</f>
        <v>2000</v>
      </c>
      <c r="CS31" s="377">
        <f>INDEX('Summary sales'!$A$6:$CA$50,MATCH($B31,'Summary sales'!$A$6:$A$50,0),MATCH($CR$3,'Summary sales'!$A$7:$CA$7,0))</f>
        <v>1608.0599999999977</v>
      </c>
      <c r="CT31" s="377">
        <f t="shared" ref="CT31:CT37" si="616">CS31-CR31</f>
        <v>-391.94000000000233</v>
      </c>
      <c r="CU31" s="523">
        <f t="shared" ref="CU31:CU42" si="617">CS31/CR31</f>
        <v>0.8040299999999988</v>
      </c>
      <c r="CV31" s="377">
        <v>13500</v>
      </c>
      <c r="CW31" s="377">
        <f>INDEX('Summary sales'!$A$6:$CA$50,MATCH($B31,'Summary sales'!$A$6:$A$50,0),MATCH($CV$3,'Summary sales'!$A$7:$CA$7,0))</f>
        <v>9427.554999999702</v>
      </c>
      <c r="CX31" s="377">
        <f t="shared" ref="CX31" si="618">CW31-CV31</f>
        <v>-4072.445000000298</v>
      </c>
      <c r="CY31" s="523">
        <f t="shared" ref="CY31:CY42" si="619">CW31/CV31</f>
        <v>0.69833740740738537</v>
      </c>
      <c r="CZ31" s="377">
        <f>INDEX('SO September 2026 Rev.6'!$B$6:$BK$52,MATCH(B31,'SO September 2026 Rev.6'!$B$6:$B$52,0),MATCH($CZ$3,'SO September 2026 Rev.6'!$B$5:$XK$5,0))</f>
        <v>2000</v>
      </c>
      <c r="DA31" s="377">
        <f>INDEX('Summary sales'!$A$6:$CA$50,MATCH($B31,'Summary sales'!$A$6:$A$50,0),MATCH($CZ$3,'Summary sales'!$A$7:$CA$7,0))</f>
        <v>1836.4000000003725</v>
      </c>
      <c r="DB31" s="377">
        <f t="shared" ref="DB31" si="620">DA31-CZ31</f>
        <v>-163.59999999962747</v>
      </c>
      <c r="DC31" s="523">
        <f t="shared" ref="DC31:DC42" si="621">DA31/CZ31</f>
        <v>0.91820000000018631</v>
      </c>
      <c r="DD31" s="377">
        <f>INDEX('SO September 2026 Rev.6'!$B$6:$BK$52,MATCH($B31,'SO September 2026 Rev.6'!$B$6:$B$52,0),MATCH(DD$3,'SO September 2026 Rev.6'!$B$5:$XK$5,0))</f>
        <v>800</v>
      </c>
      <c r="DE31" s="377">
        <f>INDEX('Summary sales'!$A$6:$CA$50,MATCH($B31,'Summary sales'!$A$6:$A$50,0),MATCH($DD$3,'Summary sales'!$A$7:$CA$7,0))</f>
        <v>30.050000000046566</v>
      </c>
      <c r="DF31" s="377">
        <f t="shared" ref="DF31" si="622">DE31-DD31</f>
        <v>-769.94999999995343</v>
      </c>
      <c r="DG31" s="523">
        <f t="shared" ref="DG31:DG42" si="623">DE31/DD31</f>
        <v>3.7562500000058209E-2</v>
      </c>
      <c r="DH31" s="377">
        <f>INDEX('SO September 2026 Rev.6'!$B$6:$BK$52,MATCH($B31,'SO September 2026 Rev.6'!$B$6:$B$52,0),MATCH(DH$3,'SO September 2026 Rev.6'!$B$5:$XK$5,0))</f>
        <v>7200</v>
      </c>
      <c r="DI31" s="377">
        <f>INDEX('Summary sales'!$A$6:$CA$50,MATCH($B31,'Summary sales'!$A$6:$A$50,0),MATCH($DH$3,'Summary sales'!$A$7:$CA$7,0))</f>
        <v>7009.7599999997765</v>
      </c>
      <c r="DJ31" s="377">
        <f t="shared" ref="DJ31" si="624">DI31-DH31</f>
        <v>-190.24000000022352</v>
      </c>
      <c r="DK31" s="523">
        <f t="shared" ref="DK31:DK42" si="625">DI31/DH31</f>
        <v>0.97357777777774679</v>
      </c>
      <c r="DL31" s="377">
        <f>INDEX('SO September 2026 Rev.6'!$B$6:$BK$52,MATCH(B31,'SO September 2026 Rev.6'!$B$6:$B$52,0),MATCH($DL$3,'SO September 2026 Rev.6'!$B$5:$XK$5,0))</f>
        <v>2000</v>
      </c>
      <c r="DM31" s="377">
        <f>INDEX('Summary sales'!$A$6:$CA$50,MATCH($B31,'Summary sales'!$A$6:$A$50,0),MATCH($DL$3,'Summary sales'!$A$7:$CA$7,0))</f>
        <v>1785.7299999999814</v>
      </c>
      <c r="DN31" s="377">
        <f t="shared" ref="DN31" si="626">DM31-DL31</f>
        <v>-214.27000000001863</v>
      </c>
      <c r="DO31" s="523">
        <f t="shared" ref="DO31:DO42" si="627">DM31/DL31</f>
        <v>0.89286499999999069</v>
      </c>
      <c r="DP31" s="377">
        <f>INDEX('SO September 2026 Rev.6'!$B$6:$BK$52,MATCH(B31,'SO September 2026 Rev.6'!$B$6:$B$52,0),MATCH($DP$3,'SO September 2026 Rev.6'!$B$5:$XK$5,0))</f>
        <v>2000</v>
      </c>
      <c r="DQ31" s="377">
        <f>INDEX('Summary sales'!$A$6:$CA$50,MATCH($B31,'Summary sales'!$A$6:$A$50,0),MATCH($DP$3,'Summary sales'!$A$7:$CA$7,0))</f>
        <v>1521.3100000000559</v>
      </c>
      <c r="DR31" s="377">
        <f t="shared" ref="DR31" si="628">DQ31-DP31</f>
        <v>-478.68999999994412</v>
      </c>
      <c r="DS31" s="523">
        <f t="shared" ref="DS31:DS42" si="629">DQ31/DP31</f>
        <v>0.76065500000002795</v>
      </c>
      <c r="DT31" s="377">
        <f>INDEX('SO September 2026 Rev.6'!$B$6:$BK$52,MATCH(B31,'SO September 2026 Rev.6'!$B$6:$B$52,0),MATCH($DT$3,'SO September 2026 Rev.6'!$B$5:$XK$5,0))</f>
        <v>1000</v>
      </c>
      <c r="DU31" s="377">
        <f>INDEX('Summary sales'!$A$6:$CA$50,MATCH($B31,'Summary sales'!$A$6:$A$50,0),MATCH($DT$3,'Summary sales'!$A$7:$CA$7,0))</f>
        <v>469.05999999993946</v>
      </c>
      <c r="DV31" s="377">
        <f t="shared" ref="DV31" si="630">DU31-DT31</f>
        <v>-530.94000000006054</v>
      </c>
      <c r="DW31" s="523">
        <f t="shared" ref="DW31:DW42" si="631">DU31/DT31</f>
        <v>0.46905999999993947</v>
      </c>
      <c r="DX31" s="377">
        <f>INDEX('SO September 2026 Rev.6'!$B$6:$BK$52,MATCH(B31,'SO September 2026 Rev.6'!$B$6:$B$52,0),MATCH($DX$3,'SO September 2026 Rev.6'!$B$5:$XK$5,0))</f>
        <v>10000</v>
      </c>
      <c r="DY31" s="377">
        <f>INDEX('Summary sales'!$A$6:$CA$50,MATCH($B31,'Summary sales'!$A$6:$A$50,0),MATCH($DX$3,'Summary sales'!$A$7:$CA$7,0))</f>
        <v>10906.570000000298</v>
      </c>
      <c r="DZ31" s="377">
        <f t="shared" ref="DZ31" si="632">DY31-DX31</f>
        <v>906.57000000029802</v>
      </c>
      <c r="EA31" s="523">
        <f t="shared" ref="EA31:EA42" si="633">DY31/DX31</f>
        <v>1.0906570000000297</v>
      </c>
      <c r="EB31" s="377">
        <f>INDEX('SO September 2026 Rev.6'!$B$6:$BK$52,MATCH(B31,'SO September 2026 Rev.6'!$B$6:$B$52,0),MATCH($EB$3,'SO September 2026 Rev.6'!$B$5:$XK$5,0))</f>
        <v>2000</v>
      </c>
      <c r="EC31" s="377">
        <f>INDEX('Summary sales'!$A$6:$CA$50,MATCH($B31,'Summary sales'!$A$6:$A$50,0),MATCH($EB$3,'Summary sales'!$A$7:$CA$7,0))</f>
        <v>3007.7700000000186</v>
      </c>
      <c r="ED31" s="377">
        <f t="shared" ref="ED31" si="634">EC31-EB31</f>
        <v>1007.7700000000186</v>
      </c>
      <c r="EE31" s="523">
        <f t="shared" ref="EE31:EE42" si="635">EC31/EB31</f>
        <v>1.5038850000000092</v>
      </c>
      <c r="EF31" s="377">
        <f>INDEX('SO September 2026 Rev.6'!$B$6:$BK$52,MATCH($B31,'SO September 2026 Rev.6'!$B$6:$B$52,0),MATCH(EF$3,'SO September 2026 Rev.6'!$B$5:$XK$5,0))</f>
        <v>5500</v>
      </c>
      <c r="EG31" s="377">
        <f>INDEX('Summary sales'!$A$6:$CA$50,MATCH($B31,'Summary sales'!$A$6:$A$50,0),MATCH($EF$3,'Summary sales'!$A$7:$CA$7,0))</f>
        <v>4002.75</v>
      </c>
      <c r="EH31" s="377">
        <f t="shared" ref="EH31" si="636">EG31-EF31</f>
        <v>-1497.25</v>
      </c>
      <c r="EI31" s="523">
        <f t="shared" ref="EI31:EI42" si="637">EG31/EF31</f>
        <v>0.72777272727272724</v>
      </c>
      <c r="EJ31" s="377">
        <f>INDEX('SO September 2026 Rev.6'!$B$6:$BK$52,MATCH(B31,'SO September 2026 Rev.6'!$B$6:$B$52,0),MATCH($EJ$3,'SO September 2026 Rev.6'!$B$5:$XK$5,0))</f>
        <v>7000</v>
      </c>
      <c r="EK31" s="377">
        <f>INDEX('Summary sales'!$A$6:$CA$50,MATCH(B31,'Summary sales'!$A$6:$A$50,0),MATCH($EJ$3,'Summary sales'!$A$7:$CA$7,0))</f>
        <v>8487.9099999999162</v>
      </c>
      <c r="EL31" s="377">
        <f t="shared" ref="EL31" si="638">EK31-EJ31</f>
        <v>1487.9099999999162</v>
      </c>
      <c r="EM31" s="523">
        <f t="shared" ref="EM31:EM42" si="639">EK31/EJ31</f>
        <v>1.2125585714285594</v>
      </c>
      <c r="EN31" s="377">
        <f>INDEX('SO September 2026 Rev.6'!$B$6:$BK$52,MATCH(B31,'SO September 2026 Rev.6'!$B$6:$B$52,0),MATCH($EN$3,'SO September 2026 Rev.6'!$B$5:$XK$5,0))</f>
        <v>5000</v>
      </c>
      <c r="EO31" s="377">
        <f>INDEX('Summary sales'!$A$6:$CA$50,MATCH($B31,'Summary sales'!$A$6:$A$50,0),MATCH($EN$3,'Summary sales'!$A$7:$CA$7,0))</f>
        <v>7224.7000000001863</v>
      </c>
      <c r="EP31" s="377">
        <f t="shared" ref="EP31" si="640">EO31-EN31</f>
        <v>2224.7000000001863</v>
      </c>
      <c r="EQ31" s="523">
        <f t="shared" ref="EQ31:EQ42" si="641">EO31/EN31</f>
        <v>1.4449400000000372</v>
      </c>
      <c r="ER31" s="377">
        <v>12000</v>
      </c>
      <c r="ES31" s="377">
        <f>INDEX('Summary sales'!$A$6:$CA$50,MATCH($B31,'Summary sales'!$A$6:$A$50,0),MATCH($ER$3,'Summary sales'!$A$7:$CA$7,0))</f>
        <v>14072.780000001192</v>
      </c>
      <c r="ET31" s="377">
        <f t="shared" ref="ET31" si="642">ES31-ER31</f>
        <v>2072.7800000011921</v>
      </c>
      <c r="EU31" s="523">
        <f t="shared" ref="EU31:EU42" si="643">ES31/ER31</f>
        <v>1.172731666666766</v>
      </c>
      <c r="EV31" s="377">
        <f>INDEX('SO September 2026 Rev.6'!$B$6:$BK$52,MATCH($B31,'SO September 2026 Rev.6'!$B$6:$B$52,0),MATCH($EV$3,'SO September 2026 Rev.6'!$B$5:$XK$5,0))</f>
        <v>6000</v>
      </c>
      <c r="EW31" s="377">
        <f>INDEX('Summary sales'!$A$6:$CA$50,MATCH(B31,'Summary sales'!$A$6:$A$50,0),MATCH($EV$3,'Summary sales'!$A$7:$CA$7,0))</f>
        <v>3840.4900000002235</v>
      </c>
      <c r="EX31" s="377">
        <f t="shared" ref="EX31" si="644">EW31-EV31</f>
        <v>-2159.5099999997765</v>
      </c>
      <c r="EY31" s="523">
        <f t="shared" ref="EY31:EY42" si="645">EW31/EV31</f>
        <v>0.64008166666670396</v>
      </c>
      <c r="EZ31" s="377">
        <f>INDEX('SO September 2026 Rev.6'!$B$6:$BK$52,MATCH(B31,'SO September 2026 Rev.6'!$B$6:$B$52,0),MATCH($EZ$3,'SO September 2026 Rev.6'!$B$5:$XK$5,0))</f>
        <v>3000</v>
      </c>
      <c r="FA31" s="377">
        <f>INDEX('Summary sales'!$A$6:$CA$50,MATCH(B31,'Summary sales'!$A$6:$A$50,0),MATCH($EZ$3,'Summary sales'!$A$7:$CA$7,0))</f>
        <v>3942</v>
      </c>
      <c r="FB31" s="377">
        <f t="shared" ref="FB31" si="646">FA31-EZ31</f>
        <v>942</v>
      </c>
      <c r="FC31" s="523">
        <f t="shared" ref="FC31:FC42" si="647">FA31/EZ31</f>
        <v>1.3140000000000001</v>
      </c>
      <c r="FD31" s="377">
        <f>INDEX('SO September 2026 Rev.6'!$B$6:$BK$52,MATCH(B31,'SO September 2026 Rev.6'!$B$6:$B$52,0),MATCH($FD$3,'SO September 2026 Rev.6'!$B$5:$XK$5,0))</f>
        <v>1000</v>
      </c>
      <c r="FE31" s="377">
        <f>INDEX('Summary sales'!$A$6:$CA$50,MATCH(B31,'Summary sales'!$A$6:$A$50,0),MATCH($FD$3,'Summary sales'!$A$7:$CA$7,0))</f>
        <v>7228.9400000000023</v>
      </c>
      <c r="FF31" s="377">
        <f t="shared" ref="FF31" si="648">FE31-FD31</f>
        <v>6228.9400000000023</v>
      </c>
      <c r="FG31" s="523">
        <f t="shared" ref="FG31:FG37" si="649">FA31/EZ31</f>
        <v>1.3140000000000001</v>
      </c>
      <c r="FH31" s="377">
        <f>INDEX('SO September 2026 Rev.6'!$B$6:$BK$52,MATCH(B31,'SO September 2026 Rev.6'!$B$6:$B$52,0),MATCH($FH$3,'SO September 2026 Rev.6'!$B$5:$XK$5,0))</f>
        <v>10000</v>
      </c>
      <c r="FI31" s="377">
        <f>INDEX('Summary sales'!$A$6:$CA$50,MATCH(B31,'Summary sales'!$A$6:$A$50,0),MATCH($FH$3,'Summary sales'!$A$7:$CA$7,0))</f>
        <v>11076.29</v>
      </c>
      <c r="FJ31" s="377">
        <f t="shared" ref="FJ31:FJ42" si="650">FI31-FH31</f>
        <v>1076.2900000000009</v>
      </c>
      <c r="FK31" s="523">
        <f t="shared" ref="FK31:FK42" si="651">FE31/FD31</f>
        <v>7.2289400000000024</v>
      </c>
      <c r="FL31" s="377">
        <f>INDEX('SO September 2026 Rev.6'!$B$6:$BK$52,MATCH(B31,'SO September 2026 Rev.6'!$B$6:$B$52,0),MATCH($FL$3,'SO September 2026 Rev.6'!$B$5:$XK$5,0))</f>
        <v>700</v>
      </c>
      <c r="FM31" s="377">
        <f>INDEX('Summary sales'!$A$6:$CA$50,MATCH(B31,'Summary sales'!$A$6:$A$50,0),MATCH($FL$3,'Summary sales'!$A$7:$CA$7,0))</f>
        <v>217.69999999995343</v>
      </c>
      <c r="FN31" s="377">
        <f t="shared" ref="FN31" si="652">FM31-FL31</f>
        <v>-482.30000000004657</v>
      </c>
      <c r="FO31" s="523">
        <f t="shared" ref="FO31:FO42" si="653">FM31/FL31</f>
        <v>0.3109999999999335</v>
      </c>
      <c r="FP31" s="377">
        <v>6000</v>
      </c>
      <c r="FQ31" s="377">
        <f>INDEX('Summary sales'!$A$6:$CA$50,MATCH(B31,'Summary sales'!$A$6:$A$50,0),MATCH($FP$3,'Summary sales'!$A$7:$CA$7,0))</f>
        <v>6850.4200000000419</v>
      </c>
      <c r="FR31" s="377">
        <f t="shared" ref="FR31" si="654">FQ31-FP31</f>
        <v>850.42000000004191</v>
      </c>
      <c r="FS31" s="523">
        <f t="shared" ref="FS31:FS42" si="655">FQ31/FP31</f>
        <v>1.1417366666666737</v>
      </c>
      <c r="FT31" s="377">
        <f>INDEX('SO September 2026 Rev.6'!$B$6:$BK$52,MATCH(B31,'SO September 2026 Rev.6'!$B$6:$B$52,0),MATCH($FT$3,'SO September 2026 Rev.6'!$B$5:$XK$5,0))</f>
        <v>3500</v>
      </c>
      <c r="FU31" s="377">
        <f>INDEX('Summary sales'!$A$6:$CA$50,MATCH(B31,'Summary sales'!$A$6:$A$50,0),MATCH($FT$3,'Summary sales'!$A$7:$CA$7,0))</f>
        <v>0</v>
      </c>
      <c r="FV31" s="377">
        <f t="shared" ref="FV31" si="656">FU31-FT31</f>
        <v>-3500</v>
      </c>
      <c r="FW31" s="523">
        <f t="shared" ref="FW31:FW42" si="657">FU31/FT31</f>
        <v>0</v>
      </c>
      <c r="FX31" s="377">
        <f>INDEX('SO September 2026 Rev.6'!$B$6:$BK$52,MATCH(B31,'SO September 2026 Rev.6'!$B$6:$B$52,0),MATCH($FX$3,'SO September 2026 Rev.6'!$B$5:$XK$5,0))</f>
        <v>2000</v>
      </c>
      <c r="FY31" s="377">
        <f>INDEX('Summary sales'!$A$6:$CA$50,MATCH(B31,'Summary sales'!$A$6:$A$50,0),MATCH($FX$3,'Summary sales'!$A$7:$CA$7,0))</f>
        <v>2812.8800000001211</v>
      </c>
      <c r="FZ31" s="377">
        <f t="shared" ref="FZ31" si="658">FY31-FX31</f>
        <v>812.88000000012107</v>
      </c>
      <c r="GA31" s="523">
        <f t="shared" ref="GA31:GA42" si="659">FY31/FX31</f>
        <v>1.4064400000000605</v>
      </c>
      <c r="GB31" s="377">
        <f>INDEX('SO September 2026 Rev.6'!$B$6:$BK$52,MATCH(B31,'SO September 2026 Rev.6'!$B$6:$B$52,0),MATCH($GB$3,'SO September 2026 Rev.6'!$B$5:$XK$5,0))</f>
        <v>369.61070967741654</v>
      </c>
      <c r="GC31" s="377">
        <f>INDEX('Summary sales'!$A$6:$CA$50,MATCH(B31,'Summary sales'!$A$6:$A$50,0),MATCH($GB$3,'Summary sales'!$A$7:$CA$7,0))</f>
        <v>0</v>
      </c>
      <c r="GD31" s="377">
        <f t="shared" ref="GD31" si="660">GC31-GB31</f>
        <v>-369.61070967741654</v>
      </c>
      <c r="GE31" s="523">
        <f t="shared" ref="GE31:GE42" si="661">GC31/GB31</f>
        <v>0</v>
      </c>
      <c r="GF31" s="377">
        <f>INDEX('SO September 2026 Rev.6'!$B$6:$BK$52,MATCH($B31,'SO September 2026 Rev.6'!$B$6:$B$52,0),MATCH(GF$3,'SO September 2026 Rev.6'!$B$5:$XK$5,0))</f>
        <v>9000</v>
      </c>
      <c r="GG31" s="377">
        <f>INDEX('Summary sales'!$A$6:$CA$50,MATCH(B31,'Summary sales'!$A$6:$A$50,0),MATCH($GF$3,'Summary sales'!$A$7:$CA$7,0))</f>
        <v>0</v>
      </c>
      <c r="GH31" s="377">
        <f t="shared" ref="GH31" si="662">GG31-GF31</f>
        <v>-9000</v>
      </c>
      <c r="GI31" s="523">
        <f t="shared" ref="GI31:GI42" si="663">GG31/GF31</f>
        <v>0</v>
      </c>
      <c r="GJ31" s="377">
        <f>INDEX('SO September 2026 Rev.6'!$B$6:$BK$52,MATCH(B31,'SO September 2026 Rev.6'!$B$6:$B$52,0),MATCH($GJ$3,'SO September 2026 Rev.6'!$B$5:$XK$5,0))</f>
        <v>1121.900322580635</v>
      </c>
      <c r="GK31" s="377">
        <f>INDEX('Summary sales'!$A$6:$CA$50,MATCH($B31,'Summary sales'!$A$6:$A$50,0),MATCH($GJ$3,'Summary sales'!$A$7:$CA$7,0))</f>
        <v>527.83000000007451</v>
      </c>
      <c r="GL31" s="377">
        <f t="shared" ref="GL31" si="664">GK31-GJ31</f>
        <v>-594.07032258056051</v>
      </c>
      <c r="GM31" s="523">
        <f t="shared" ref="GM31:GM42" si="665">GK31/GJ31</f>
        <v>0.47047851700937315</v>
      </c>
      <c r="GN31" s="377">
        <f>INDEX('SO September 2026 Rev.6'!$B$6:$BK$52,MATCH(B31,'SO September 2026 Rev.6'!$B$6:$B$52,0),MATCH($GN$3,'SO September 2026 Rev.6'!$B$5:$XK$5,0))</f>
        <v>2499.7025806451697</v>
      </c>
      <c r="GO31" s="377">
        <f>INDEX('Summary sales'!$A$6:$CA$50,MATCH(B31,'Summary sales'!$A$6:$A$50,0),MATCH($GN$3,'Summary sales'!$A$7:$CA$7,0))</f>
        <v>2620.1300000000047</v>
      </c>
      <c r="GP31" s="377">
        <f t="shared" ref="GP31" si="666">GO31-GN31</f>
        <v>120.42741935483491</v>
      </c>
      <c r="GQ31" s="523">
        <f t="shared" ref="GQ31:GQ42" si="667">GO31/GN31</f>
        <v>1.0481766992150534</v>
      </c>
      <c r="GR31" s="377">
        <f>INDEX('SO September 2026 Rev.6'!$B$6:$BK$52,MATCH(B31,'SO September 2026 Rev.6'!$B$6:$B$52,0),MATCH($GR$3,'SO September 2026 Rev.6'!$B$5:$XK$5,0))</f>
        <v>3587.0967741935483</v>
      </c>
      <c r="GS31" s="377">
        <f>INDEX('Summary sales'!$A$6:$CA$50,MATCH(B31,'Summary sales'!$A$6:$A$50,0),MATCH($GR$3,'Summary sales'!$A$7:$CA$7,0))</f>
        <v>8867.7399999999907</v>
      </c>
      <c r="GT31" s="377">
        <f t="shared" ref="GT31:GT32" si="668">GS31-GR31</f>
        <v>5280.6432258064424</v>
      </c>
      <c r="GU31" s="523">
        <f t="shared" ref="GU31:GU42" si="669">GS31/GR31</f>
        <v>2.4721217625899254</v>
      </c>
      <c r="GV31" s="377">
        <f>INDEX('SO September 2026 Rev.6'!$B$6:$BK$52,MATCH(B31,'SO September 2026 Rev.6'!$B$6:$B$52,0),MATCH($GV$3,'SO September 2026 Rev.6'!$B$5:$XK$5,0))</f>
        <v>2499.7025806451697</v>
      </c>
      <c r="GW31" s="377">
        <f>INDEX('Summary sales'!$A$6:$CA$50,MATCH(B31,'Summary sales'!$A$6:$A$50,0),MATCH($GV$3,'Summary sales'!$A$7:$CA$7,0))</f>
        <v>1768.9700000002049</v>
      </c>
      <c r="GX31" s="377">
        <f t="shared" ref="GX31" si="670">GW31-GV31</f>
        <v>-730.73258064496486</v>
      </c>
      <c r="GY31" s="523">
        <f t="shared" ref="GY31:GY42" si="671">GW31/GV31</f>
        <v>0.70767219016257377</v>
      </c>
      <c r="GZ31" s="377">
        <f>INDEX('SO September 2026 Rev.6'!$B$6:$BK$52,MATCH(B31,'SO September 2026 Rev.6'!$B$6:$B$52,0),MATCH($GZ$3,'SO September 2026 Rev.6'!$B$5:$XK$5,0))</f>
        <v>31500</v>
      </c>
      <c r="HA31" s="377">
        <f>INDEX('Summary sales'!$A$6:$CA$50,MATCH(B31,'Summary sales'!$A$6:$A$50,0),MATCH($GZ$3,'Summary sales'!$A$7:$CA$7,0))</f>
        <v>31494.506000000052</v>
      </c>
      <c r="HB31" s="377">
        <f t="shared" ref="HB31" si="672">HA31-GZ31</f>
        <v>-5.4939999999478459</v>
      </c>
      <c r="HC31" s="524">
        <f t="shared" ref="HC31:HC42" si="673">HA31/GZ31</f>
        <v>0.99982558730158899</v>
      </c>
    </row>
    <row r="32" spans="1:211" ht="15" customHeight="1">
      <c r="A32" s="907"/>
      <c r="B32" s="451">
        <f t="shared" ref="B32:B37" si="674">B31+1</f>
        <v>46287</v>
      </c>
      <c r="C32" s="451" t="str">
        <f t="shared" ref="C32" si="675">TEXT(B32,"ddd")</f>
        <v>Tue</v>
      </c>
      <c r="D32" s="377">
        <f t="shared" si="568"/>
        <v>222794.07619354836</v>
      </c>
      <c r="E32" s="377">
        <f t="shared" ca="1" si="569"/>
        <v>223018.04984712068</v>
      </c>
      <c r="F32" s="377">
        <f t="shared" ref="F32:F41" ca="1" si="676">E32-D32</f>
        <v>223.97365357232047</v>
      </c>
      <c r="G32" s="523">
        <f t="shared" ref="G32:G41" ca="1" si="677">E32/D32</f>
        <v>1.0010052944737082</v>
      </c>
      <c r="H32" s="377">
        <f>INDEX('SO September 2026 Rev.6'!$B$6:$BK$52,MATCH($B32,'SO September 2026 Rev.6'!$B$6:$B$52,0),MATCH($H$3,'SO September 2026 Rev.6'!$B$5:$XK$5,0))</f>
        <v>1199.5729032258068</v>
      </c>
      <c r="I32" s="377">
        <f>INDEX('Summary sales'!$A$6:$CA$50,MATCH($B32,'Summary sales'!$A$6:$A$50,0),MATCH($H$3,'Summary sales'!$A$7:$CA$7,0))</f>
        <v>602.02000000001863</v>
      </c>
      <c r="J32" s="377">
        <f t="shared" ref="J32:J41" si="678">I32-H32</f>
        <v>-597.55290322578821</v>
      </c>
      <c r="K32" s="523">
        <f t="shared" si="573"/>
        <v>0.50186195301770231</v>
      </c>
      <c r="L32" s="377">
        <f>INDEX('SO September 2026 Rev.6'!$B$6:$BK$52,MATCH($B32,'SO September 2026 Rev.6'!$B$6:$B$52,0),MATCH($L$3,'SO September 2026 Rev.6'!$B$5:$XK$5,0))</f>
        <v>1200</v>
      </c>
      <c r="M32" s="377">
        <f>INDEX('Summary sales'!$A$6:$CA$50,MATCH($B32,'Summary sales'!$A$6:$A$50,0),MATCH($L$3,'Summary sales'!$A$7:$CA$7,0))</f>
        <v>1234.1400000001304</v>
      </c>
      <c r="N32" s="377">
        <f t="shared" ref="N32:N41" si="679">M32-L32</f>
        <v>34.140000000130385</v>
      </c>
      <c r="O32" s="523">
        <f t="shared" si="575"/>
        <v>1.0284500000001087</v>
      </c>
      <c r="P32" s="377">
        <f>INDEX('SO September 2026 Rev.6'!$B$6:$BK$52,MATCH(B32,'SO September 2026 Rev.6'!$B$6:$B$52,0),MATCH($P$3,'SO September 2026 Rev.6'!$B$5:$XK$5,0))</f>
        <v>3300</v>
      </c>
      <c r="Q32" s="377">
        <f>INDEX('Summary sales'!$A$6:$CA$50,MATCH($B32,'Summary sales'!$A$6:$A$50,0),MATCH($P$3,'Summary sales'!$A$7:$CA$7,0))</f>
        <v>3590.3999999999069</v>
      </c>
      <c r="R32" s="377">
        <f t="shared" ref="R32:R41" si="680">Q32-P32</f>
        <v>290.39999999990687</v>
      </c>
      <c r="S32" s="523">
        <f t="shared" si="577"/>
        <v>1.0879999999999719</v>
      </c>
      <c r="T32" s="377">
        <f>INDEX('SO September 2026 Rev.6'!$B$6:$BK$52,MATCH(B32,'SO September 2026 Rev.6'!$B$6:$B$52,0),MATCH($T$3,'SO September 2026 Rev.6'!$B$5:$XK$5,0))</f>
        <v>800</v>
      </c>
      <c r="U32" s="377">
        <f>INDEX('Summary sales'!$A$6:$CA$50,MATCH($B32,'Summary sales'!$A$6:$A$50,0),MATCH($T$3,'Summary sales'!$A$7:$CA$7,0))</f>
        <v>1008.75</v>
      </c>
      <c r="V32" s="377">
        <f t="shared" ref="V32:V41" si="681">U32-T32</f>
        <v>208.75</v>
      </c>
      <c r="W32" s="523">
        <f t="shared" si="579"/>
        <v>1.2609375</v>
      </c>
      <c r="X32" s="377">
        <f>INDEX('SO September 2026 Rev.6'!$B$6:$BK$52,MATCH(B32,'SO September 2026 Rev.6'!$B$6:$B$52,0),MATCH($X$3,'SO September 2026 Rev.6'!$B$5:$XK$5,0))</f>
        <v>150</v>
      </c>
      <c r="Y32" s="377">
        <f>INDEX('Summary sales'!$A$6:$CA$50,MATCH($B32,'Summary sales'!$A$6:$A$50,0),MATCH($X$3,'Summary sales'!$A$7:$CA$7,0))</f>
        <v>0</v>
      </c>
      <c r="Z32" s="377">
        <f t="shared" ref="Z32:Z41" si="682">Y32-X32</f>
        <v>-150</v>
      </c>
      <c r="AA32" s="523">
        <f t="shared" si="581"/>
        <v>0</v>
      </c>
      <c r="AB32" s="377">
        <f>INDEX('SO September 2026 Rev.6'!$B$6:$BK$52,MATCH(B32,'SO September 2026 Rev.6'!$B$6:$B$52,0),MATCH($AB$3,'SO September 2026 Rev.6'!$B$5:$XK$5,0))</f>
        <v>603.76322580644887</v>
      </c>
      <c r="AC32" s="377">
        <f>INDEX('Summary sales'!$A$6:$CA$50,MATCH($B32,'Summary sales'!$A$6:$A$50,0),MATCH($AB$3,'Summary sales'!$A$7:$CA$7,0))</f>
        <v>998.8399999999674</v>
      </c>
      <c r="AD32" s="377">
        <f t="shared" ref="AD32:AD41" si="683">AC32-AB32</f>
        <v>395.07677419351853</v>
      </c>
      <c r="AE32" s="523">
        <f t="shared" si="583"/>
        <v>1.6543571342322365</v>
      </c>
      <c r="AF32" s="377">
        <f>INDEX('SO September 2026 Rev.6'!$B$6:$BK$52,MATCH(B32,'SO September 2026 Rev.6'!$B$6:$B$52,0),MATCH($AF$3,'SO September 2026 Rev.6'!$B$5:$XK$5,0))</f>
        <v>673.27548387096704</v>
      </c>
      <c r="AG32" s="377">
        <f>INDEX('Summary sales'!$A$6:$CA$50,MATCH($B32,'Summary sales'!$A$6:$A$50,0),MATCH($AF$3,'Summary sales'!$A$7:$CA$7,0))</f>
        <v>739.89000000001397</v>
      </c>
      <c r="AH32" s="377">
        <f t="shared" ref="AH32:AH41" si="684">AG32-AF32</f>
        <v>66.614516129046933</v>
      </c>
      <c r="AI32" s="523">
        <f t="shared" si="585"/>
        <v>1.098940950212608</v>
      </c>
      <c r="AJ32" s="377">
        <f>INDEX('SO September 2026 Rev.6'!$B$6:$BK$52,MATCH(B32,'SO September 2026 Rev.6'!$B$6:$B$52,0),MATCH($AJ$3,'SO September 2026 Rev.6'!$B$5:$XK$5,0))</f>
        <v>5500</v>
      </c>
      <c r="AK32" s="377">
        <f>INDEX('Summary sales'!$A$6:$CA$50,MATCH($B32,'Summary sales'!$A$6:$A$50,0),MATCH($AJ$3,'Summary sales'!$A$7:$CA$7,0))</f>
        <v>5600.6200000010431</v>
      </c>
      <c r="AL32" s="377">
        <f t="shared" ref="AL32:AL41" si="685">AK32-AJ32</f>
        <v>100.62000000104308</v>
      </c>
      <c r="AM32" s="523">
        <f t="shared" si="587"/>
        <v>1.0182945454547352</v>
      </c>
      <c r="AN32" s="377">
        <f>INDEX('SO September 2026 Rev.6'!$B$6:$BK$52,MATCH(B32,'SO September 2026 Rev.6'!$B$6:$B$52,0),MATCH($AN$3,'SO September 2026 Rev.6'!$B$5:$XK$5,0))</f>
        <v>5000</v>
      </c>
      <c r="AO32" s="377">
        <f ca="1">INDEX('Summary sales'!$A$6:$CA$50,MATCH($B32,'Summary sales'!$A$6:$A$50,0),MATCH($AN$3,'Summary sales'!$A$7:$CA$7,0))</f>
        <v>3967.4799999995157</v>
      </c>
      <c r="AP32" s="377">
        <f t="shared" ref="AP32:AP41" ca="1" si="686">AO32-AN32</f>
        <v>-1032.5200000004843</v>
      </c>
      <c r="AQ32" s="523">
        <f t="shared" ca="1" si="589"/>
        <v>0.79349599999990317</v>
      </c>
      <c r="AR32" s="377">
        <f>INDEX('SO September 2026 Rev.6'!$B$6:$BK$52,MATCH(B32,'SO September 2026 Rev.6'!$B$6:$B$52,0),MATCH($AR$3,'SO September 2026 Rev.6'!$B$5:$XK$5,0))</f>
        <v>1500</v>
      </c>
      <c r="AS32" s="377">
        <f>INDEX('Summary sales'!$A$6:$CA$50,MATCH($B32,'Summary sales'!$A$6:$A$50,0),MATCH($AR$3,'Summary sales'!$A$7:$CA$7,0))</f>
        <v>455.14000000013039</v>
      </c>
      <c r="AT32" s="377">
        <f t="shared" ref="AT32:AT41" si="687">AS32-AR32</f>
        <v>-1044.8599999998696</v>
      </c>
      <c r="AU32" s="523">
        <f t="shared" si="591"/>
        <v>0.30342666666675361</v>
      </c>
      <c r="AV32" s="377">
        <f>INDEX('SO September 2026 Rev.6'!$B$6:$BK$52,MATCH(B32,'SO September 2026 Rev.6'!$B$6:$B$52,0),MATCH($AV$3,'SO September 2026 Rev.6'!$B$5:$XK$5,0))</f>
        <v>1300</v>
      </c>
      <c r="AW32" s="377">
        <f>INDEX('Summary sales'!$A$6:$CA$50,MATCH($B32,'Summary sales'!$A$6:$A$50,0),MATCH($AV$3,'Summary sales'!$A$7:$CA$7,0))</f>
        <v>793.88000000000466</v>
      </c>
      <c r="AX32" s="377">
        <f t="shared" ref="AX32:AX41" si="688">AW32-AV32</f>
        <v>-506.11999999999534</v>
      </c>
      <c r="AY32" s="523">
        <f t="shared" si="593"/>
        <v>0.61067692307692667</v>
      </c>
      <c r="AZ32" s="377">
        <f>INDEX('SO September 2026 Rev.6'!$B$6:$BK$52,MATCH(B32,'SO September 2026 Rev.6'!$B$6:$B$52,0),MATCH($AZ$3,'SO September 2026 Rev.6'!$B$5:$XK$5,0))</f>
        <v>10800</v>
      </c>
      <c r="BA32" s="377">
        <f>INDEX('Summary sales'!$A$6:$CA$50,MATCH($B32,'Summary sales'!$A$6:$A$50,0),MATCH($AZ$3,'Summary sales'!$A$7:$CA$7,0))</f>
        <v>11206.520000000019</v>
      </c>
      <c r="BB32" s="377">
        <f t="shared" ref="BB32:BB41" si="689">BA32-AZ32</f>
        <v>406.52000000001863</v>
      </c>
      <c r="BC32" s="523">
        <f t="shared" si="595"/>
        <v>1.0376407407407424</v>
      </c>
      <c r="BD32" s="377">
        <f>INDEX('SO September 2026 Rev.6'!$B$6:$BK$52,MATCH(B32,'SO September 2026 Rev.6'!$B$6:$B$52,0),MATCH($BD$3,'SO September 2026 Rev.6'!$B$5:$XK$5,0))</f>
        <v>8000</v>
      </c>
      <c r="BE32" s="377">
        <f>INDEX('Summary sales'!$A$6:$CA$50,MATCH($B32,'Summary sales'!$A$6:$A$50,0),MATCH($BD$3,'Summary sales'!$A$7:$CA$7,0))</f>
        <v>7299.3100000000559</v>
      </c>
      <c r="BF32" s="377">
        <f t="shared" ref="BF32:BF41" si="690">BE32-BD32</f>
        <v>-700.68999999994412</v>
      </c>
      <c r="BG32" s="523">
        <f t="shared" si="597"/>
        <v>0.91241375000000702</v>
      </c>
      <c r="BH32" s="377">
        <f>INDEX('SO September 2026 Rev.6'!$B$6:$BK$52,MATCH(B32,'SO September 2026 Rev.6'!$B$6:$B$52,0),MATCH($BH$3,'SO September 2026 Rev.6'!$B$5:$XK$5,0))</f>
        <v>1000</v>
      </c>
      <c r="BI32" s="377">
        <f>INDEX('Summary sales'!$A$6:$CA$50,MATCH($B32,'Summary sales'!$A$6:$A$50,0),MATCH($BH$3,'Summary sales'!$A$7:$CA$7,0))</f>
        <v>629.48799999989569</v>
      </c>
      <c r="BJ32" s="377">
        <f t="shared" ref="BJ32:BJ41" si="691">BI32-BH32</f>
        <v>-370.51200000010431</v>
      </c>
      <c r="BK32" s="523">
        <f t="shared" si="599"/>
        <v>0.62948799999989569</v>
      </c>
      <c r="BL32" s="377">
        <f>INDEX('SO September 2026 Rev.6'!$B$6:$BK$52,MATCH(B32,'SO September 2026 Rev.6'!$B$6:$B$52,0),MATCH($BL$3,'SO September 2026 Rev.6'!$B$5:$XK$5,0))</f>
        <v>5500</v>
      </c>
      <c r="BM32" s="377">
        <f ca="1">INDEX('Summary sales'!$A$6:$CA$50,MATCH($B32,'Summary sales'!$A$6:$A$50,0),MATCH($BL$3,'Summary sales'!$A$7:$CA$7,0))</f>
        <v>6298.4888471177946</v>
      </c>
      <c r="BN32" s="377">
        <f t="shared" ref="BN32:BN41" ca="1" si="692">BM32-BL32</f>
        <v>798.48884711779465</v>
      </c>
      <c r="BO32" s="523">
        <f t="shared" ca="1" si="601"/>
        <v>1.1451797903850536</v>
      </c>
      <c r="BP32" s="377">
        <f>INDEX('SO September 2026 Rev.6'!$B$6:$BK$52,MATCH(B32,'SO September 2026 Rev.6'!$B$6:$B$52,0),MATCH($BP$3,'SO September 2026 Rev.6'!$B$5:$XK$5,0))</f>
        <v>1000</v>
      </c>
      <c r="BQ32" s="377">
        <f>INDEX('Summary sales'!$A$6:$CA$50,MATCH($B32,'Summary sales'!$A$6:$A$50,0),MATCH($BP$3,'Summary sales'!$A$7:$CA$7,0))</f>
        <v>697.79000000003725</v>
      </c>
      <c r="BR32" s="377">
        <f t="shared" ref="BR32:BR41" si="693">BQ32-BP32</f>
        <v>-302.20999999996275</v>
      </c>
      <c r="BS32" s="523">
        <f t="shared" si="603"/>
        <v>0.69779000000003721</v>
      </c>
      <c r="BT32" s="377">
        <f>INDEX('SO September 2026 Rev.6'!$B$6:$BK$52,MATCH(B32,'SO September 2026 Rev.6'!$B$6:$B$52,0),MATCH($BT$3,'SO September 2026 Rev.6'!$B$5:$XK$5,0))</f>
        <v>89.451612903225808</v>
      </c>
      <c r="BU32" s="377">
        <f>INDEX('Summary sales'!$A$6:$CA$50,MATCH($B32,'Summary sales'!$A$6:$A$50,0),MATCH($BT$3,'Summary sales'!$A$7:$CA$7,0))</f>
        <v>64.080000000001746</v>
      </c>
      <c r="BV32" s="377">
        <f t="shared" ref="BV32:BV41" si="694">BU32-BT32</f>
        <v>-25.371612903224062</v>
      </c>
      <c r="BW32" s="523">
        <f t="shared" si="605"/>
        <v>0.71636494771008086</v>
      </c>
      <c r="BX32" s="377">
        <v>3100</v>
      </c>
      <c r="BY32" s="377">
        <f>INDEX('Summary sales'!$A$6:$CA$50,MATCH($B32,'Summary sales'!$A$6:$A$50,0),MATCH($BX$3,'Summary sales'!$A$7:$CA$7,0))</f>
        <v>3877.7999999998137</v>
      </c>
      <c r="BZ32" s="377">
        <f t="shared" ref="BZ32:BZ41" si="695">BY32-BX32</f>
        <v>777.79999999981374</v>
      </c>
      <c r="CA32" s="523">
        <f t="shared" si="607"/>
        <v>1.2509032258063915</v>
      </c>
      <c r="CB32" s="377">
        <f>INDEX('SO September 2026 Rev.6'!$B$6:$BK$52,MATCH(B32,'SO September 2026 Rev.6'!$B$6:$B$52,0),MATCH($CB$3,'SO September 2026 Rev.6'!$B$5:$XK$5,0))</f>
        <v>1300</v>
      </c>
      <c r="CC32" s="377">
        <f>INDEX('Summary sales'!$A$6:$CA$50,MATCH($B32,'Summary sales'!$A$6:$A$50,0),MATCH($CB$3,'Summary sales'!$A$7:$CA$7,0))</f>
        <v>1594.5200000000186</v>
      </c>
      <c r="CD32" s="377">
        <f t="shared" ref="CD32:CD41" si="696">CC32-CB32</f>
        <v>294.52000000001863</v>
      </c>
      <c r="CE32" s="523">
        <f t="shared" si="609"/>
        <v>1.2265538461538605</v>
      </c>
      <c r="CF32" s="377">
        <f>INDEX('SO September 2026 Rev.6'!$B$6:$BK$52,MATCH(B32,'SO September 2026 Rev.6'!$B$6:$B$52,0),MATCH($CF$3,'SO September 2026 Rev.6'!$B$5:$XK$5,0))</f>
        <v>3000</v>
      </c>
      <c r="CG32" s="377">
        <f>INDEX('Summary sales'!$A$6:$CA$50,MATCH($B32,'Summary sales'!$A$6:$A$50,0),MATCH($CF$3,'Summary sales'!$A$7:$CA$7,0))</f>
        <v>3222.3000000007451</v>
      </c>
      <c r="CH32" s="377">
        <f t="shared" ref="CH32:CH41" si="697">CG32-CF32</f>
        <v>222.30000000074506</v>
      </c>
      <c r="CI32" s="523">
        <f t="shared" si="611"/>
        <v>1.0741000000002483</v>
      </c>
      <c r="CJ32" s="377">
        <f>INDEX('SO September 2026 Rev.6'!$B$6:$BK$52,MATCH($B32,'SO September 2026 Rev.6'!$B$6:$B$52,0),MATCH($CJ$3,'SO September 2026 Rev.6'!$B$5:$XK$5,0))</f>
        <v>4000</v>
      </c>
      <c r="CK32" s="377">
        <f>INDEX('Summary sales'!$A$6:$CA$50,MATCH($B32,'Summary sales'!$A$6:$A$50,0),MATCH($CJ$3,'Summary sales'!$A$7:$CA$7,0))</f>
        <v>4445.1699999999255</v>
      </c>
      <c r="CL32" s="377">
        <f t="shared" ref="CL32:CL41" si="698">CK32-CJ32</f>
        <v>445.16999999992549</v>
      </c>
      <c r="CM32" s="523">
        <f t="shared" si="613"/>
        <v>1.1112924999999814</v>
      </c>
      <c r="CN32" s="377">
        <f>INDEX('SO September 2026 Rev.6'!$B$6:$BK$52,MATCH($B32,'SO September 2026 Rev.6'!$B$6:$B$52,0),MATCH(CN$3,'SO September 2026 Rev.6'!$B$5:$XK$5,0))</f>
        <v>0</v>
      </c>
      <c r="CO32" s="377">
        <f>INDEX('Summary sales'!$A$6:$CA$50,MATCH($B32,'Summary sales'!$A$6:$A$50,0),MATCH($CN$3,'Summary sales'!$A$7:$CA$7,0))</f>
        <v>6166.7000000001863</v>
      </c>
      <c r="CP32" s="377">
        <f t="shared" ref="CP32:CP41" si="699">CO32-CN32</f>
        <v>6166.7000000001863</v>
      </c>
      <c r="CQ32" s="523" t="e">
        <f t="shared" si="615"/>
        <v>#DIV/0!</v>
      </c>
      <c r="CR32" s="377">
        <f>INDEX('SO September 2026 Rev.6'!$B$6:$BK$52,MATCH($B32,'SO September 2026 Rev.6'!$B$6:$B$52,0),MATCH(CR$3,'SO September 2026 Rev.6'!$B$5:$XK$5,0))</f>
        <v>2000</v>
      </c>
      <c r="CS32" s="377">
        <f>INDEX('Summary sales'!$A$6:$CA$50,MATCH($B32,'Summary sales'!$A$6:$A$50,0),MATCH($CR$3,'Summary sales'!$A$7:$CA$7,0))</f>
        <v>2261.5900000000038</v>
      </c>
      <c r="CT32" s="377">
        <f t="shared" si="616"/>
        <v>261.59000000000378</v>
      </c>
      <c r="CU32" s="523">
        <f t="shared" si="617"/>
        <v>1.130795000000002</v>
      </c>
      <c r="CV32" s="377">
        <v>13500</v>
      </c>
      <c r="CW32" s="377">
        <f>INDEX('Summary sales'!$A$6:$CA$50,MATCH($B32,'Summary sales'!$A$6:$A$50,0),MATCH($CV$3,'Summary sales'!$A$7:$CA$7,0))</f>
        <v>11311.428000003099</v>
      </c>
      <c r="CX32" s="377">
        <f t="shared" ref="CX32:CX41" si="700">CW32-CV32</f>
        <v>-2188.5719999969006</v>
      </c>
      <c r="CY32" s="523">
        <f t="shared" si="619"/>
        <v>0.8378835555557852</v>
      </c>
      <c r="CZ32" s="377">
        <f>INDEX('SO September 2026 Rev.6'!$B$6:$BK$52,MATCH(B32,'SO September 2026 Rev.6'!$B$6:$B$52,0),MATCH($CZ$3,'SO September 2026 Rev.6'!$B$5:$XK$5,0))</f>
        <v>2000</v>
      </c>
      <c r="DA32" s="377">
        <f>INDEX('Summary sales'!$A$6:$CA$50,MATCH($B32,'Summary sales'!$A$6:$A$50,0),MATCH($CZ$3,'Summary sales'!$A$7:$CA$7,0))</f>
        <v>2071.8999999994412</v>
      </c>
      <c r="DB32" s="377">
        <f t="shared" ref="DB32:DB41" si="701">DA32-CZ32</f>
        <v>71.899999999441206</v>
      </c>
      <c r="DC32" s="523">
        <f t="shared" si="621"/>
        <v>1.0359499999997206</v>
      </c>
      <c r="DD32" s="377">
        <f>INDEX('SO September 2026 Rev.6'!$B$6:$BK$52,MATCH($B32,'SO September 2026 Rev.6'!$B$6:$B$52,0),MATCH(DD$3,'SO September 2026 Rev.6'!$B$5:$XK$5,0))</f>
        <v>800</v>
      </c>
      <c r="DE32" s="377">
        <f>INDEX('Summary sales'!$A$6:$CA$50,MATCH($B32,'Summary sales'!$A$6:$A$50,0),MATCH($DD$3,'Summary sales'!$A$7:$CA$7,0))</f>
        <v>946.90999999991618</v>
      </c>
      <c r="DF32" s="377">
        <f t="shared" ref="DF32:DF41" si="702">DE32-DD32</f>
        <v>146.90999999991618</v>
      </c>
      <c r="DG32" s="523">
        <f t="shared" si="623"/>
        <v>1.1836374999998953</v>
      </c>
      <c r="DH32" s="377">
        <f>INDEX('SO September 2026 Rev.6'!$B$6:$BK$52,MATCH($B32,'SO September 2026 Rev.6'!$B$6:$B$52,0),MATCH(DH$3,'SO September 2026 Rev.6'!$B$5:$XK$5,0))</f>
        <v>7200</v>
      </c>
      <c r="DI32" s="377">
        <f>INDEX('Summary sales'!$A$6:$CA$50,MATCH($B32,'Summary sales'!$A$6:$A$50,0),MATCH($DH$3,'Summary sales'!$A$7:$CA$7,0))</f>
        <v>6956.410000000149</v>
      </c>
      <c r="DJ32" s="377">
        <f t="shared" ref="DJ32:DJ41" si="703">DI32-DH32</f>
        <v>-243.58999999985099</v>
      </c>
      <c r="DK32" s="523">
        <f t="shared" si="625"/>
        <v>0.96616805555557628</v>
      </c>
      <c r="DL32" s="377">
        <f>INDEX('SO September 2026 Rev.6'!$B$6:$BK$52,MATCH(B32,'SO September 2026 Rev.6'!$B$6:$B$52,0),MATCH($DL$3,'SO September 2026 Rev.6'!$B$5:$XK$5,0))</f>
        <v>2000</v>
      </c>
      <c r="DM32" s="377">
        <f>INDEX('Summary sales'!$A$6:$CA$50,MATCH($B32,'Summary sales'!$A$6:$A$50,0),MATCH($DL$3,'Summary sales'!$A$7:$CA$7,0))</f>
        <v>2072.8400000000256</v>
      </c>
      <c r="DN32" s="377">
        <f t="shared" ref="DN32:DN41" si="704">DM32-DL32</f>
        <v>72.840000000025611</v>
      </c>
      <c r="DO32" s="523">
        <f t="shared" si="627"/>
        <v>1.0364200000000128</v>
      </c>
      <c r="DP32" s="377">
        <f>INDEX('SO September 2026 Rev.6'!$B$6:$BK$52,MATCH(B32,'SO September 2026 Rev.6'!$B$6:$B$52,0),MATCH($DP$3,'SO September 2026 Rev.6'!$B$5:$XK$5,0))</f>
        <v>2000</v>
      </c>
      <c r="DQ32" s="377">
        <f>INDEX('Summary sales'!$A$6:$CA$50,MATCH($B32,'Summary sales'!$A$6:$A$50,0),MATCH($DP$3,'Summary sales'!$A$7:$CA$7,0))</f>
        <v>1506.9499999999534</v>
      </c>
      <c r="DR32" s="377">
        <f t="shared" ref="DR32:DR41" si="705">DQ32-DP32</f>
        <v>-493.05000000004657</v>
      </c>
      <c r="DS32" s="523">
        <f t="shared" si="629"/>
        <v>0.75347499999997669</v>
      </c>
      <c r="DT32" s="377">
        <f>INDEX('SO September 2026 Rev.6'!$B$6:$BK$52,MATCH(B32,'SO September 2026 Rev.6'!$B$6:$B$52,0),MATCH($DT$3,'SO September 2026 Rev.6'!$B$5:$XK$5,0))</f>
        <v>1000</v>
      </c>
      <c r="DU32" s="377">
        <f>INDEX('Summary sales'!$A$6:$CA$50,MATCH($B32,'Summary sales'!$A$6:$A$50,0),MATCH($DT$3,'Summary sales'!$A$7:$CA$7,0))</f>
        <v>496.73999999999069</v>
      </c>
      <c r="DV32" s="377">
        <f t="shared" ref="DV32:DV41" si="706">DU32-DT32</f>
        <v>-503.26000000000931</v>
      </c>
      <c r="DW32" s="523">
        <f t="shared" si="631"/>
        <v>0.49673999999999069</v>
      </c>
      <c r="DX32" s="377">
        <f>INDEX('SO September 2026 Rev.6'!$B$6:$BK$52,MATCH(B32,'SO September 2026 Rev.6'!$B$6:$B$52,0),MATCH($DX$3,'SO September 2026 Rev.6'!$B$5:$XK$5,0))</f>
        <v>10000</v>
      </c>
      <c r="DY32" s="377">
        <f>INDEX('Summary sales'!$A$6:$CA$50,MATCH($B32,'Summary sales'!$A$6:$A$50,0),MATCH($DX$3,'Summary sales'!$A$7:$CA$7,0))</f>
        <v>10807.799999999814</v>
      </c>
      <c r="DZ32" s="377">
        <f t="shared" ref="DZ32:DZ41" si="707">DY32-DX32</f>
        <v>807.79999999981374</v>
      </c>
      <c r="EA32" s="523">
        <f t="shared" si="633"/>
        <v>1.0807799999999814</v>
      </c>
      <c r="EB32" s="377">
        <f>INDEX('SO September 2026 Rev.6'!$B$6:$BK$52,MATCH(B32,'SO September 2026 Rev.6'!$B$6:$B$52,0),MATCH($EB$3,'SO September 2026 Rev.6'!$B$5:$XK$5,0))</f>
        <v>2000</v>
      </c>
      <c r="EC32" s="377">
        <f>INDEX('Summary sales'!$A$6:$CA$50,MATCH($B32,'Summary sales'!$A$6:$A$50,0),MATCH($EB$3,'Summary sales'!$A$7:$CA$7,0))</f>
        <v>2933.6599999999162</v>
      </c>
      <c r="ED32" s="377">
        <f t="shared" ref="ED32:ED41" si="708">EC32-EB32</f>
        <v>933.65999999991618</v>
      </c>
      <c r="EE32" s="523">
        <f t="shared" si="635"/>
        <v>1.4668299999999581</v>
      </c>
      <c r="EF32" s="377">
        <f>INDEX('SO September 2026 Rev.6'!$B$6:$BK$52,MATCH($B32,'SO September 2026 Rev.6'!$B$6:$B$52,0),MATCH(EF$3,'SO September 2026 Rev.6'!$B$5:$XK$5,0))</f>
        <v>5500</v>
      </c>
      <c r="EG32" s="377">
        <f>INDEX('Summary sales'!$A$6:$CA$50,MATCH($B32,'Summary sales'!$A$6:$A$50,0),MATCH($EF$3,'Summary sales'!$A$7:$CA$7,0))</f>
        <v>4485.480000000447</v>
      </c>
      <c r="EH32" s="377">
        <f t="shared" ref="EH32:EH41" si="709">EG32-EF32</f>
        <v>-1014.519999999553</v>
      </c>
      <c r="EI32" s="523">
        <f t="shared" si="637"/>
        <v>0.81554181818189941</v>
      </c>
      <c r="EJ32" s="377">
        <f>INDEX('SO September 2026 Rev.6'!$B$6:$BK$52,MATCH(B32,'SO September 2026 Rev.6'!$B$6:$B$52,0),MATCH($EJ$3,'SO September 2026 Rev.6'!$B$5:$XK$5,0))</f>
        <v>12000</v>
      </c>
      <c r="EK32" s="377">
        <f>INDEX('Summary sales'!$A$6:$CA$50,MATCH(B32,'Summary sales'!$A$6:$A$50,0),MATCH($EJ$3,'Summary sales'!$A$7:$CA$7,0))</f>
        <v>7049.8799999998882</v>
      </c>
      <c r="EL32" s="377">
        <f t="shared" ref="EL32:EL41" si="710">EK32-EJ32</f>
        <v>-4950.1200000001118</v>
      </c>
      <c r="EM32" s="523">
        <f t="shared" si="639"/>
        <v>0.58748999999999074</v>
      </c>
      <c r="EN32" s="377">
        <f>INDEX('SO September 2026 Rev.6'!$B$6:$BK$52,MATCH(B32,'SO September 2026 Rev.6'!$B$6:$B$52,0),MATCH($EN$3,'SO September 2026 Rev.6'!$B$5:$XK$5,0))</f>
        <v>5000</v>
      </c>
      <c r="EO32" s="377">
        <f>INDEX('Summary sales'!$A$6:$CA$50,MATCH($B32,'Summary sales'!$A$6:$A$50,0),MATCH($EN$3,'Summary sales'!$A$7:$CA$7,0))</f>
        <v>8195.0099999997765</v>
      </c>
      <c r="EP32" s="377">
        <f t="shared" ref="EP32:EP41" si="711">EO32-EN32</f>
        <v>3195.0099999997765</v>
      </c>
      <c r="EQ32" s="523">
        <f t="shared" si="641"/>
        <v>1.6390019999999552</v>
      </c>
      <c r="ER32" s="377">
        <v>12000</v>
      </c>
      <c r="ES32" s="377">
        <f>INDEX('Summary sales'!$A$6:$CA$50,MATCH($B32,'Summary sales'!$A$6:$A$50,0),MATCH($ER$3,'Summary sales'!$A$7:$CA$7,0))</f>
        <v>12871.660000000149</v>
      </c>
      <c r="ET32" s="377">
        <f t="shared" ref="ET32:ET41" si="712">ES32-ER32</f>
        <v>871.66000000014901</v>
      </c>
      <c r="EU32" s="523">
        <f t="shared" si="643"/>
        <v>1.0726383333333458</v>
      </c>
      <c r="EV32" s="377">
        <f>INDEX('SO September 2026 Rev.6'!$B$6:$BK$52,MATCH($B32,'SO September 2026 Rev.6'!$B$6:$B$52,0),MATCH($EV$3,'SO September 2026 Rev.6'!$B$5:$XK$5,0))</f>
        <v>4000</v>
      </c>
      <c r="EW32" s="377">
        <f>INDEX('Summary sales'!$A$6:$CA$50,MATCH(B32,'Summary sales'!$A$6:$A$50,0),MATCH($EV$3,'Summary sales'!$A$7:$CA$7,0))</f>
        <v>5808.179999999702</v>
      </c>
      <c r="EX32" s="377">
        <f t="shared" ref="EX32:EX41" si="713">EW32-EV32</f>
        <v>1808.179999999702</v>
      </c>
      <c r="EY32" s="523">
        <f t="shared" si="645"/>
        <v>1.4520449999999254</v>
      </c>
      <c r="EZ32" s="377">
        <f>INDEX('SO September 2026 Rev.6'!$B$6:$BK$52,MATCH(B32,'SO September 2026 Rev.6'!$B$6:$B$52,0),MATCH($EZ$3,'SO September 2026 Rev.6'!$B$5:$XK$5,0))</f>
        <v>3000</v>
      </c>
      <c r="FA32" s="377">
        <f>INDEX('Summary sales'!$A$6:$CA$50,MATCH(B32,'Summary sales'!$A$6:$A$50,0),MATCH($EZ$3,'Summary sales'!$A$7:$CA$7,0))</f>
        <v>4193.8999999994412</v>
      </c>
      <c r="FB32" s="377">
        <f t="shared" ref="FB32:FB41" si="714">FA32-EZ32</f>
        <v>1193.8999999994412</v>
      </c>
      <c r="FC32" s="523">
        <f>FA32/EZ32</f>
        <v>1.3979666666664805</v>
      </c>
      <c r="FD32" s="377">
        <f>INDEX('SO September 2026 Rev.6'!$B$6:$BK$52,MATCH(B32,'SO September 2026 Rev.6'!$B$6:$B$52,0),MATCH($FD$3,'SO September 2026 Rev.6'!$B$5:$XK$5,0))</f>
        <v>7000</v>
      </c>
      <c r="FE32" s="377">
        <f>INDEX('Summary sales'!$A$6:$CA$50,MATCH(B32,'Summary sales'!$A$6:$A$50,0),MATCH($FD$3,'Summary sales'!$A$7:$CA$7,0))</f>
        <v>6880.5</v>
      </c>
      <c r="FF32" s="377">
        <f t="shared" ref="FF32:FF41" si="715">FE32-FD32</f>
        <v>-119.5</v>
      </c>
      <c r="FG32" s="523">
        <f t="shared" si="649"/>
        <v>1.3979666666664805</v>
      </c>
      <c r="FH32" s="377">
        <f>INDEX('SO September 2026 Rev.6'!$B$6:$BK$52,MATCH(B32,'SO September 2026 Rev.6'!$B$6:$B$52,0),MATCH($FH$3,'SO September 2026 Rev.6'!$B$5:$XK$5,0))</f>
        <v>10000</v>
      </c>
      <c r="FI32" s="377">
        <f>INDEX('Summary sales'!$A$6:$CA$50,MATCH(B32,'Summary sales'!$A$6:$A$50,0),MATCH($FH$3,'Summary sales'!$A$7:$CA$7,0))</f>
        <v>10227.689999999999</v>
      </c>
      <c r="FJ32" s="377">
        <f t="shared" si="650"/>
        <v>227.68999999999869</v>
      </c>
      <c r="FK32" s="523">
        <f t="shared" si="651"/>
        <v>0.98292857142857137</v>
      </c>
      <c r="FL32" s="377">
        <f>INDEX('SO September 2026 Rev.6'!$B$6:$BK$52,MATCH(B32,'SO September 2026 Rev.6'!$B$6:$B$52,0),MATCH($FL$3,'SO September 2026 Rev.6'!$B$5:$XK$5,0))</f>
        <v>700</v>
      </c>
      <c r="FM32" s="377">
        <f>INDEX('Summary sales'!$A$6:$CA$50,MATCH(B32,'Summary sales'!$A$6:$A$50,0),MATCH($FL$3,'Summary sales'!$A$7:$CA$7,0))</f>
        <v>233.08000000007451</v>
      </c>
      <c r="FN32" s="377">
        <f t="shared" ref="FN32:FN41" si="716">FM32-FL32</f>
        <v>-466.91999999992549</v>
      </c>
      <c r="FO32" s="523">
        <f t="shared" si="653"/>
        <v>0.332971428571535</v>
      </c>
      <c r="FP32" s="377">
        <v>6000</v>
      </c>
      <c r="FQ32" s="377">
        <f>INDEX('Summary sales'!$A$6:$CA$50,MATCH(B32,'Summary sales'!$A$6:$A$50,0),MATCH($FP$3,'Summary sales'!$A$7:$CA$7,0))</f>
        <v>6793.9200000000419</v>
      </c>
      <c r="FR32" s="377">
        <f t="shared" ref="FR32:FR41" si="717">FQ32-FP32</f>
        <v>793.92000000004191</v>
      </c>
      <c r="FS32" s="523">
        <f t="shared" si="655"/>
        <v>1.1323200000000069</v>
      </c>
      <c r="FT32" s="377">
        <f>INDEX('SO September 2026 Rev.6'!$B$6:$BK$52,MATCH(B32,'SO September 2026 Rev.6'!$B$6:$B$52,0),MATCH($FT$3,'SO September 2026 Rev.6'!$B$5:$XK$5,0))</f>
        <v>3500</v>
      </c>
      <c r="FU32" s="377">
        <f>INDEX('Summary sales'!$A$6:$CA$50,MATCH(B32,'Summary sales'!$A$6:$A$50,0),MATCH($FT$3,'Summary sales'!$A$7:$CA$7,0))</f>
        <v>0</v>
      </c>
      <c r="FV32" s="377">
        <f t="shared" ref="FV32:FV41" si="718">FU32-FT32</f>
        <v>-3500</v>
      </c>
      <c r="FW32" s="523">
        <f t="shared" si="657"/>
        <v>0</v>
      </c>
      <c r="FX32" s="377">
        <f>INDEX('SO September 2026 Rev.6'!$B$6:$BK$52,MATCH(B32,'SO September 2026 Rev.6'!$B$6:$B$52,0),MATCH($FX$3,'SO September 2026 Rev.6'!$B$5:$XK$5,0))</f>
        <v>2000</v>
      </c>
      <c r="FY32" s="377">
        <f>INDEX('Summary sales'!$A$6:$CA$50,MATCH(B32,'Summary sales'!$A$6:$A$50,0),MATCH($FX$3,'Summary sales'!$A$7:$CA$7,0))</f>
        <v>2618.059999999823</v>
      </c>
      <c r="FZ32" s="377">
        <f t="shared" ref="FZ32:FZ41" si="719">FY32-FX32</f>
        <v>618.05999999982305</v>
      </c>
      <c r="GA32" s="523">
        <f t="shared" si="659"/>
        <v>1.3090299999999115</v>
      </c>
      <c r="GB32" s="377">
        <f>INDEX('SO September 2026 Rev.6'!$B$6:$BK$52,MATCH(B32,'SO September 2026 Rev.6'!$B$6:$B$52,0),MATCH($GB$3,'SO September 2026 Rev.6'!$B$5:$XK$5,0))</f>
        <v>369.61070967741654</v>
      </c>
      <c r="GC32" s="377">
        <f>INDEX('Summary sales'!$A$6:$CA$50,MATCH(B32,'Summary sales'!$A$6:$A$50,0),MATCH($GB$3,'Summary sales'!$A$7:$CA$7,0))</f>
        <v>0</v>
      </c>
      <c r="GD32" s="377">
        <f t="shared" ref="GD32:GD41" si="720">GC32-GB32</f>
        <v>-369.61070967741654</v>
      </c>
      <c r="GE32" s="523">
        <f t="shared" si="661"/>
        <v>0</v>
      </c>
      <c r="GF32" s="377">
        <f>INDEX('SO September 2026 Rev.6'!$B$6:$BK$52,MATCH($B32,'SO September 2026 Rev.6'!$B$6:$B$52,0),MATCH(GF$3,'SO September 2026 Rev.6'!$B$5:$XK$5,0))</f>
        <v>9000</v>
      </c>
      <c r="GG32" s="377">
        <f>INDEX('Summary sales'!$A$6:$CA$50,MATCH(B32,'Summary sales'!$A$6:$A$50,0),MATCH($GF$3,'Summary sales'!$A$7:$CA$7,0))</f>
        <v>7889.0789999999997</v>
      </c>
      <c r="GH32" s="377">
        <f t="shared" ref="GH32:GH41" si="721">GG32-GF32</f>
        <v>-1110.9210000000003</v>
      </c>
      <c r="GI32" s="523">
        <f t="shared" si="663"/>
        <v>0.87656433333333328</v>
      </c>
      <c r="GJ32" s="377">
        <f>INDEX('SO September 2026 Rev.6'!$B$6:$BK$52,MATCH(B32,'SO September 2026 Rev.6'!$B$6:$B$52,0),MATCH($GJ$3,'SO September 2026 Rev.6'!$B$5:$XK$5,0))</f>
        <v>1121.900322580635</v>
      </c>
      <c r="GK32" s="377">
        <f>INDEX('Summary sales'!$A$6:$CA$50,MATCH($B32,'Summary sales'!$A$6:$A$50,0),MATCH($GJ$3,'Summary sales'!$A$7:$CA$7,0))</f>
        <v>485.68999999994412</v>
      </c>
      <c r="GL32" s="377">
        <f t="shared" ref="GL32:GL41" si="722">GK32-GJ32</f>
        <v>-636.2103225806909</v>
      </c>
      <c r="GM32" s="523">
        <f t="shared" si="665"/>
        <v>0.43291724783779606</v>
      </c>
      <c r="GN32" s="377">
        <f>INDEX('SO September 2026 Rev.6'!$B$6:$BK$52,MATCH(B32,'SO September 2026 Rev.6'!$B$6:$B$52,0),MATCH($GN$3,'SO September 2026 Rev.6'!$B$5:$XK$5,0))</f>
        <v>2499.7025806451697</v>
      </c>
      <c r="GO32" s="377">
        <f>INDEX('Summary sales'!$A$6:$CA$50,MATCH(B32,'Summary sales'!$A$6:$A$50,0),MATCH($GN$3,'Summary sales'!$A$7:$CA$7,0))</f>
        <v>2767.2800000000279</v>
      </c>
      <c r="GP32" s="377">
        <f t="shared" ref="GP32:GP41" si="723">GO32-GN32</f>
        <v>267.57741935485819</v>
      </c>
      <c r="GQ32" s="523">
        <f t="shared" si="667"/>
        <v>1.1070437024895166</v>
      </c>
      <c r="GR32" s="377">
        <f>INDEX('SO September 2026 Rev.6'!$B$6:$BK$52,MATCH(B32,'SO September 2026 Rev.6'!$B$6:$B$52,0),MATCH($GR$3,'SO September 2026 Rev.6'!$B$5:$XK$5,0))</f>
        <v>3587.0967741935483</v>
      </c>
      <c r="GS32" s="377">
        <f>INDEX('Summary sales'!$A$6:$CA$50,MATCH(B32,'Summary sales'!$A$6:$A$50,0),MATCH($GR$3,'Summary sales'!$A$7:$CA$7,0))</f>
        <v>4667.070000000007</v>
      </c>
      <c r="GT32" s="377">
        <f t="shared" si="668"/>
        <v>1079.9732258064587</v>
      </c>
      <c r="GU32" s="523">
        <f t="shared" si="669"/>
        <v>1.3010716726618725</v>
      </c>
      <c r="GV32" s="377">
        <f>INDEX('SO September 2026 Rev.6'!$B$6:$BK$52,MATCH(B32,'SO September 2026 Rev.6'!$B$6:$B$52,0),MATCH($GV$3,'SO September 2026 Rev.6'!$B$5:$XK$5,0))</f>
        <v>2499.7025806451697</v>
      </c>
      <c r="GW32" s="377">
        <f>INDEX('Summary sales'!$A$6:$CA$50,MATCH(B32,'Summary sales'!$A$6:$A$50,0),MATCH($GV$3,'Summary sales'!$A$7:$CA$7,0))</f>
        <v>0</v>
      </c>
      <c r="GX32" s="377">
        <f t="shared" ref="GX32:GX41" si="724">GW32-GV32</f>
        <v>-2499.7025806451697</v>
      </c>
      <c r="GY32" s="523">
        <f t="shared" si="671"/>
        <v>0</v>
      </c>
      <c r="GZ32" s="377">
        <f>INDEX('SO September 2026 Rev.6'!$B$6:$BK$52,MATCH(B32,'SO September 2026 Rev.6'!$B$6:$B$52,0),MATCH($GZ$3,'SO September 2026 Rev.6'!$B$5:$XK$5,0))</f>
        <v>31500</v>
      </c>
      <c r="HA32" s="377">
        <f>INDEX('Summary sales'!$A$6:$CA$50,MATCH(B32,'Summary sales'!$A$6:$A$50,0),MATCH($GZ$3,'Summary sales'!$A$7:$CA$7,0))</f>
        <v>31992.015999999829</v>
      </c>
      <c r="HB32" s="377">
        <f t="shared" ref="HB32:HB41" si="725">HA32-GZ32</f>
        <v>492.01599999982864</v>
      </c>
      <c r="HC32" s="524">
        <f t="shared" si="673"/>
        <v>1.0156195555555501</v>
      </c>
    </row>
    <row r="33" spans="1:211" ht="15" customHeight="1">
      <c r="A33" s="907"/>
      <c r="B33" s="451">
        <f t="shared" si="674"/>
        <v>46288</v>
      </c>
      <c r="C33" s="451" t="str">
        <f t="shared" ref="C33:C37" si="726">TEXT(B33,"ddd")</f>
        <v>Wed</v>
      </c>
      <c r="D33" s="377">
        <f t="shared" si="568"/>
        <v>224794.07619354836</v>
      </c>
      <c r="E33" s="377">
        <f t="shared" ca="1" si="569"/>
        <v>223492.61565162637</v>
      </c>
      <c r="F33" s="377">
        <f t="shared" ref="F33:F37" ca="1" si="727">E33-D33</f>
        <v>-1301.4605419219879</v>
      </c>
      <c r="G33" s="523">
        <f t="shared" ref="G33:G37" ca="1" si="728">E33/D33</f>
        <v>0.99421043221440841</v>
      </c>
      <c r="H33" s="377">
        <f>INDEX('SO September 2026 Rev.6'!$B$6:$BK$52,MATCH($B33,'SO September 2026 Rev.6'!$B$6:$B$52,0),MATCH($H$3,'SO September 2026 Rev.6'!$B$5:$XK$5,0))</f>
        <v>1199.5729032258068</v>
      </c>
      <c r="I33" s="377">
        <f>INDEX('Summary sales'!$A$6:$CA$50,MATCH($B33,'Summary sales'!$A$6:$A$50,0),MATCH($H$3,'Summary sales'!$A$7:$CA$7,0))</f>
        <v>981.81000000005588</v>
      </c>
      <c r="J33" s="377">
        <f t="shared" ref="J33:J37" si="729">I33-H33</f>
        <v>-217.76290322575096</v>
      </c>
      <c r="K33" s="523">
        <f t="shared" si="573"/>
        <v>0.81846630359842376</v>
      </c>
      <c r="L33" s="377">
        <f>INDEX('SO September 2026 Rev.6'!$B$6:$BK$52,MATCH($B33,'SO September 2026 Rev.6'!$B$6:$B$52,0),MATCH($L$3,'SO September 2026 Rev.6'!$B$5:$XK$5,0))</f>
        <v>1200</v>
      </c>
      <c r="M33" s="377">
        <f>INDEX('Summary sales'!$A$6:$CA$50,MATCH($B33,'Summary sales'!$A$6:$A$50,0),MATCH($L$3,'Summary sales'!$A$7:$CA$7,0))</f>
        <v>1182.0099999997765</v>
      </c>
      <c r="N33" s="377">
        <f t="shared" ref="N33:N37" si="730">M33-L33</f>
        <v>-17.990000000223517</v>
      </c>
      <c r="O33" s="523">
        <f t="shared" si="575"/>
        <v>0.98500833333314708</v>
      </c>
      <c r="P33" s="377">
        <f>INDEX('SO September 2026 Rev.6'!$B$6:$BK$52,MATCH(B33,'SO September 2026 Rev.6'!$B$6:$B$52,0),MATCH($P$3,'SO September 2026 Rev.6'!$B$5:$XK$5,0))</f>
        <v>3300</v>
      </c>
      <c r="Q33" s="377">
        <f>INDEX('Summary sales'!$A$6:$CA$50,MATCH($B33,'Summary sales'!$A$6:$A$50,0),MATCH($P$3,'Summary sales'!$A$7:$CA$7,0))</f>
        <v>3571.1200000001118</v>
      </c>
      <c r="R33" s="377">
        <f t="shared" ref="R33:R37" si="731">Q33-P33</f>
        <v>271.12000000011176</v>
      </c>
      <c r="S33" s="523">
        <f t="shared" si="577"/>
        <v>1.0821575757576096</v>
      </c>
      <c r="T33" s="377">
        <f>INDEX('SO September 2026 Rev.6'!$B$6:$BK$52,MATCH(B33,'SO September 2026 Rev.6'!$B$6:$B$52,0),MATCH($T$3,'SO September 2026 Rev.6'!$B$5:$XK$5,0))</f>
        <v>800</v>
      </c>
      <c r="U33" s="377">
        <f>INDEX('Summary sales'!$A$6:$CA$50,MATCH($B33,'Summary sales'!$A$6:$A$50,0),MATCH($T$3,'Summary sales'!$A$7:$CA$7,0))</f>
        <v>835.44999999995343</v>
      </c>
      <c r="V33" s="377">
        <f t="shared" ref="V33:V37" si="732">U33-T33</f>
        <v>35.449999999953434</v>
      </c>
      <c r="W33" s="523">
        <f t="shared" si="579"/>
        <v>1.0443124999999418</v>
      </c>
      <c r="X33" s="377">
        <f>INDEX('SO September 2026 Rev.6'!$B$6:$BK$52,MATCH(B33,'SO September 2026 Rev.6'!$B$6:$B$52,0),MATCH($X$3,'SO September 2026 Rev.6'!$B$5:$XK$5,0))</f>
        <v>150</v>
      </c>
      <c r="Y33" s="377">
        <f>INDEX('Summary sales'!$A$6:$CA$50,MATCH($B33,'Summary sales'!$A$6:$A$50,0),MATCH($X$3,'Summary sales'!$A$7:$CA$7,0))</f>
        <v>2.5100000000093132</v>
      </c>
      <c r="Z33" s="377">
        <f t="shared" ref="Z33:Z37" si="733">Y33-X33</f>
        <v>-147.48999999999069</v>
      </c>
      <c r="AA33" s="523">
        <f t="shared" si="581"/>
        <v>1.6733333333395422E-2</v>
      </c>
      <c r="AB33" s="377">
        <f>INDEX('SO September 2026 Rev.6'!$B$6:$BK$52,MATCH(B33,'SO September 2026 Rev.6'!$B$6:$B$52,0),MATCH($AB$3,'SO September 2026 Rev.6'!$B$5:$XK$5,0))</f>
        <v>603.76322580644887</v>
      </c>
      <c r="AC33" s="377">
        <f>INDEX('Summary sales'!$A$6:$CA$50,MATCH($B33,'Summary sales'!$A$6:$A$50,0),MATCH($AB$3,'Summary sales'!$A$7:$CA$7,0))</f>
        <v>1030.5500000000466</v>
      </c>
      <c r="AD33" s="377">
        <f t="shared" ref="AD33:AD37" si="734">AC33-AB33</f>
        <v>426.78677419359769</v>
      </c>
      <c r="AE33" s="523">
        <f t="shared" si="583"/>
        <v>1.7068777228416603</v>
      </c>
      <c r="AF33" s="377">
        <f>INDEX('SO September 2026 Rev.6'!$B$6:$BK$52,MATCH(B33,'SO September 2026 Rev.6'!$B$6:$B$52,0),MATCH($AF$3,'SO September 2026 Rev.6'!$B$5:$XK$5,0))</f>
        <v>673.27548387096704</v>
      </c>
      <c r="AG33" s="377">
        <f>INDEX('Summary sales'!$A$6:$CA$50,MATCH($B33,'Summary sales'!$A$6:$A$50,0),MATCH($AF$3,'Summary sales'!$A$7:$CA$7,0))</f>
        <v>706.72999999998137</v>
      </c>
      <c r="AH33" s="377">
        <f t="shared" ref="AH33:AH37" si="735">AG33-AF33</f>
        <v>33.454516129014337</v>
      </c>
      <c r="AI33" s="523">
        <f t="shared" si="585"/>
        <v>1.0496891939933251</v>
      </c>
      <c r="AJ33" s="377">
        <f>INDEX('SO September 2026 Rev.6'!$B$6:$BK$52,MATCH(B33,'SO September 2026 Rev.6'!$B$6:$B$52,0),MATCH($AJ$3,'SO September 2026 Rev.6'!$B$5:$XK$5,0))</f>
        <v>5500</v>
      </c>
      <c r="AK33" s="377">
        <f>INDEX('Summary sales'!$A$6:$CA$50,MATCH($B33,'Summary sales'!$A$6:$A$50,0),MATCH($AJ$3,'Summary sales'!$A$7:$CA$7,0))</f>
        <v>5878.9699999988079</v>
      </c>
      <c r="AL33" s="377">
        <f t="shared" ref="AL33:AL37" si="736">AK33-AJ33</f>
        <v>378.96999999880791</v>
      </c>
      <c r="AM33" s="523">
        <f t="shared" si="587"/>
        <v>1.0689036363634197</v>
      </c>
      <c r="AN33" s="377">
        <f>INDEX('SO September 2026 Rev.6'!$B$6:$BK$52,MATCH(B33,'SO September 2026 Rev.6'!$B$6:$B$52,0),MATCH($AN$3,'SO September 2026 Rev.6'!$B$5:$XK$5,0))</f>
        <v>5000</v>
      </c>
      <c r="AO33" s="377">
        <f ca="1">INDEX('Summary sales'!$A$6:$CA$50,MATCH($B33,'Summary sales'!$A$6:$A$50,0),MATCH($AN$3,'Summary sales'!$A$7:$CA$7,0))</f>
        <v>5495.8100000005215</v>
      </c>
      <c r="AP33" s="377">
        <f t="shared" ref="AP33:AP37" ca="1" si="737">AO33-AN33</f>
        <v>495.81000000052154</v>
      </c>
      <c r="AQ33" s="523">
        <f t="shared" ca="1" si="589"/>
        <v>1.0991620000001043</v>
      </c>
      <c r="AR33" s="377">
        <f>INDEX('SO September 2026 Rev.6'!$B$6:$BK$52,MATCH(B33,'SO September 2026 Rev.6'!$B$6:$B$52,0),MATCH($AR$3,'SO September 2026 Rev.6'!$B$5:$XK$5,0))</f>
        <v>1500</v>
      </c>
      <c r="AS33" s="377">
        <f>INDEX('Summary sales'!$A$6:$CA$50,MATCH($B33,'Summary sales'!$A$6:$A$50,0),MATCH($AR$3,'Summary sales'!$A$7:$CA$7,0))</f>
        <v>449.01000000000931</v>
      </c>
      <c r="AT33" s="377">
        <f t="shared" ref="AT33:AT37" si="738">AS33-AR33</f>
        <v>-1050.9899999999907</v>
      </c>
      <c r="AU33" s="523">
        <f t="shared" si="591"/>
        <v>0.29934000000000621</v>
      </c>
      <c r="AV33" s="377">
        <f>INDEX('SO September 2026 Rev.6'!$B$6:$BK$52,MATCH(B33,'SO September 2026 Rev.6'!$B$6:$B$52,0),MATCH($AV$3,'SO September 2026 Rev.6'!$B$5:$XK$5,0))</f>
        <v>1300</v>
      </c>
      <c r="AW33" s="377">
        <f>INDEX('Summary sales'!$A$6:$CA$50,MATCH($B33,'Summary sales'!$A$6:$A$50,0),MATCH($AV$3,'Summary sales'!$A$7:$CA$7,0))</f>
        <v>767.73999999999069</v>
      </c>
      <c r="AX33" s="377">
        <f t="shared" ref="AX33:AX37" si="739">AW33-AV33</f>
        <v>-532.26000000000931</v>
      </c>
      <c r="AY33" s="523">
        <f t="shared" si="593"/>
        <v>0.59056923076922363</v>
      </c>
      <c r="AZ33" s="377">
        <f>INDEX('SO September 2026 Rev.6'!$B$6:$BK$52,MATCH(B33,'SO September 2026 Rev.6'!$B$6:$B$52,0),MATCH($AZ$3,'SO September 2026 Rev.6'!$B$5:$XK$5,0))</f>
        <v>10800</v>
      </c>
      <c r="BA33" s="377">
        <f>INDEX('Summary sales'!$A$6:$CA$50,MATCH($B33,'Summary sales'!$A$6:$A$50,0),MATCH($AZ$3,'Summary sales'!$A$7:$CA$7,0))</f>
        <v>11504.179999999702</v>
      </c>
      <c r="BB33" s="377">
        <f t="shared" ref="BB33:BB37" si="740">BA33-AZ33</f>
        <v>704.17999999970198</v>
      </c>
      <c r="BC33" s="523">
        <f t="shared" si="595"/>
        <v>1.0652018518518243</v>
      </c>
      <c r="BD33" s="377">
        <f>INDEX('SO September 2026 Rev.6'!$B$6:$BK$52,MATCH(B33,'SO September 2026 Rev.6'!$B$6:$B$52,0),MATCH($BD$3,'SO September 2026 Rev.6'!$B$5:$XK$5,0))</f>
        <v>8000</v>
      </c>
      <c r="BE33" s="377">
        <f>INDEX('Summary sales'!$A$6:$CA$50,MATCH($B33,'Summary sales'!$A$6:$A$50,0),MATCH($BD$3,'Summary sales'!$A$7:$CA$7,0))</f>
        <v>7478.3100000000559</v>
      </c>
      <c r="BF33" s="377">
        <f t="shared" ref="BF33:BF37" si="741">BE33-BD33</f>
        <v>-521.68999999994412</v>
      </c>
      <c r="BG33" s="523">
        <f t="shared" si="597"/>
        <v>0.93478875000000694</v>
      </c>
      <c r="BH33" s="377">
        <f>INDEX('SO September 2026 Rev.6'!$B$6:$BK$52,MATCH(B33,'SO September 2026 Rev.6'!$B$6:$B$52,0),MATCH($BH$3,'SO September 2026 Rev.6'!$B$5:$XK$5,0))</f>
        <v>1000</v>
      </c>
      <c r="BI33" s="377">
        <f>INDEX('Summary sales'!$A$6:$CA$50,MATCH($B33,'Summary sales'!$A$6:$A$50,0),MATCH($BH$3,'Summary sales'!$A$7:$CA$7,0))</f>
        <v>1695.9940000001807</v>
      </c>
      <c r="BJ33" s="377">
        <f t="shared" ref="BJ33:BJ37" si="742">BI33-BH33</f>
        <v>695.99400000018068</v>
      </c>
      <c r="BK33" s="523">
        <f t="shared" si="599"/>
        <v>1.6959940000001807</v>
      </c>
      <c r="BL33" s="377">
        <f>INDEX('SO September 2026 Rev.6'!$B$6:$BK$52,MATCH(B33,'SO September 2026 Rev.6'!$B$6:$B$52,0),MATCH($BL$3,'SO September 2026 Rev.6'!$B$5:$XK$5,0))</f>
        <v>5500</v>
      </c>
      <c r="BM33" s="377">
        <f ca="1">INDEX('Summary sales'!$A$6:$CA$50,MATCH($B33,'Summary sales'!$A$6:$A$50,0),MATCH($BL$3,'Summary sales'!$A$7:$CA$7,0))</f>
        <v>4568.1006516290727</v>
      </c>
      <c r="BN33" s="377">
        <f t="shared" ref="BN33:BN37" ca="1" si="743">BM33-BL33</f>
        <v>-931.89934837092733</v>
      </c>
      <c r="BO33" s="523">
        <f t="shared" ca="1" si="601"/>
        <v>0.83056375484164957</v>
      </c>
      <c r="BP33" s="377">
        <f>INDEX('SO September 2026 Rev.6'!$B$6:$BK$52,MATCH(B33,'SO September 2026 Rev.6'!$B$6:$B$52,0),MATCH($BP$3,'SO September 2026 Rev.6'!$B$5:$XK$5,0))</f>
        <v>1000</v>
      </c>
      <c r="BQ33" s="377">
        <f>INDEX('Summary sales'!$A$6:$CA$50,MATCH($B33,'Summary sales'!$A$6:$A$50,0),MATCH($BP$3,'Summary sales'!$A$7:$CA$7,0))</f>
        <v>732.41000000014901</v>
      </c>
      <c r="BR33" s="377">
        <f t="shared" ref="BR33:BR37" si="744">BQ33-BP33</f>
        <v>-267.58999999985099</v>
      </c>
      <c r="BS33" s="523">
        <f t="shared" si="603"/>
        <v>0.732410000000149</v>
      </c>
      <c r="BT33" s="377">
        <f>INDEX('SO September 2026 Rev.6'!$B$6:$BK$52,MATCH(B33,'SO September 2026 Rev.6'!$B$6:$B$52,0),MATCH($BT$3,'SO September 2026 Rev.6'!$B$5:$XK$5,0))</f>
        <v>89.451612903225808</v>
      </c>
      <c r="BU33" s="377">
        <f>INDEX('Summary sales'!$A$6:$CA$50,MATCH($B33,'Summary sales'!$A$6:$A$50,0),MATCH($BT$3,'Summary sales'!$A$7:$CA$7,0))</f>
        <v>50.875</v>
      </c>
      <c r="BV33" s="377">
        <f t="shared" ref="BV33:BV37" si="745">BU33-BT33</f>
        <v>-38.576612903225808</v>
      </c>
      <c r="BW33" s="523">
        <f t="shared" si="605"/>
        <v>0.56874323836999641</v>
      </c>
      <c r="BX33" s="377">
        <v>3100</v>
      </c>
      <c r="BY33" s="377">
        <f>INDEX('Summary sales'!$A$6:$CA$50,MATCH($B33,'Summary sales'!$A$6:$A$50,0),MATCH($BX$3,'Summary sales'!$A$7:$CA$7,0))</f>
        <v>3847</v>
      </c>
      <c r="BZ33" s="377">
        <f t="shared" ref="BZ33:BZ37" si="746">BY33-BX33</f>
        <v>747</v>
      </c>
      <c r="CA33" s="523">
        <f t="shared" si="607"/>
        <v>1.2409677419354839</v>
      </c>
      <c r="CB33" s="377">
        <f>INDEX('SO September 2026 Rev.6'!$B$6:$BK$52,MATCH(B33,'SO September 2026 Rev.6'!$B$6:$B$52,0),MATCH($CB$3,'SO September 2026 Rev.6'!$B$5:$XK$5,0))</f>
        <v>1300</v>
      </c>
      <c r="CC33" s="377">
        <f>INDEX('Summary sales'!$A$6:$CA$50,MATCH($B33,'Summary sales'!$A$6:$A$50,0),MATCH($CB$3,'Summary sales'!$A$7:$CA$7,0))</f>
        <v>937.23999999999069</v>
      </c>
      <c r="CD33" s="377">
        <f t="shared" ref="CD33:CD37" si="747">CC33-CB33</f>
        <v>-362.76000000000931</v>
      </c>
      <c r="CE33" s="523">
        <f t="shared" si="609"/>
        <v>0.72095384615383895</v>
      </c>
      <c r="CF33" s="377">
        <f>INDEX('SO September 2026 Rev.6'!$B$6:$BK$52,MATCH(B33,'SO September 2026 Rev.6'!$B$6:$B$52,0),MATCH($CF$3,'SO September 2026 Rev.6'!$B$5:$XK$5,0))</f>
        <v>3000</v>
      </c>
      <c r="CG33" s="377">
        <f>INDEX('Summary sales'!$A$6:$CA$50,MATCH($B33,'Summary sales'!$A$6:$A$50,0),MATCH($CF$3,'Summary sales'!$A$7:$CA$7,0))</f>
        <v>3589.5999999996275</v>
      </c>
      <c r="CH33" s="377">
        <f t="shared" ref="CH33:CH37" si="748">CG33-CF33</f>
        <v>589.59999999962747</v>
      </c>
      <c r="CI33" s="523">
        <f t="shared" si="611"/>
        <v>1.1965333333332091</v>
      </c>
      <c r="CJ33" s="377">
        <f>INDEX('SO September 2026 Rev.6'!$B$6:$BK$52,MATCH($B33,'SO September 2026 Rev.6'!$B$6:$B$52,0),MATCH($CJ$3,'SO September 2026 Rev.6'!$B$5:$XK$5,0))</f>
        <v>4000</v>
      </c>
      <c r="CK33" s="377">
        <f>INDEX('Summary sales'!$A$6:$CA$50,MATCH($B33,'Summary sales'!$A$6:$A$50,0),MATCH($CJ$3,'Summary sales'!$A$7:$CA$7,0))</f>
        <v>4517.4499999999534</v>
      </c>
      <c r="CL33" s="377">
        <f t="shared" ref="CL33:CL37" si="749">CK33-CJ33</f>
        <v>517.44999999995343</v>
      </c>
      <c r="CM33" s="523">
        <f t="shared" si="613"/>
        <v>1.1293624999999883</v>
      </c>
      <c r="CN33" s="377">
        <f>INDEX('SO September 2026 Rev.6'!$B$6:$BK$52,MATCH($B33,'SO September 2026 Rev.6'!$B$6:$B$52,0),MATCH(CN$3,'SO September 2026 Rev.6'!$B$5:$XK$5,0))</f>
        <v>0</v>
      </c>
      <c r="CO33" s="377">
        <f>INDEX('Summary sales'!$A$6:$CA$50,MATCH($B33,'Summary sales'!$A$6:$A$50,0),MATCH($CN$3,'Summary sales'!$A$7:$CA$7,0))</f>
        <v>5476</v>
      </c>
      <c r="CP33" s="377">
        <f t="shared" ref="CP33:CP37" si="750">CO33-CN33</f>
        <v>5476</v>
      </c>
      <c r="CQ33" s="523" t="e">
        <f t="shared" si="615"/>
        <v>#DIV/0!</v>
      </c>
      <c r="CR33" s="377">
        <f>INDEX('SO September 2026 Rev.6'!$B$6:$BK$52,MATCH($B33,'SO September 2026 Rev.6'!$B$6:$B$52,0),MATCH(CR$3,'SO September 2026 Rev.6'!$B$5:$XK$5,0))</f>
        <v>2000</v>
      </c>
      <c r="CS33" s="377">
        <f>INDEX('Summary sales'!$A$6:$CA$50,MATCH($B33,'Summary sales'!$A$6:$A$50,0),MATCH($CR$3,'Summary sales'!$A$7:$CA$7,0))</f>
        <v>2009.9499999999971</v>
      </c>
      <c r="CT33" s="377">
        <f t="shared" si="616"/>
        <v>9.9499999999970896</v>
      </c>
      <c r="CU33" s="523">
        <f t="shared" si="617"/>
        <v>1.0049749999999986</v>
      </c>
      <c r="CV33" s="377">
        <v>13500</v>
      </c>
      <c r="CW33" s="377">
        <f>INDEX('Summary sales'!$A$6:$CA$50,MATCH($B33,'Summary sales'!$A$6:$A$50,0),MATCH($CV$3,'Summary sales'!$A$7:$CA$7,0))</f>
        <v>9567.3079999983311</v>
      </c>
      <c r="CX33" s="377">
        <f t="shared" ref="CX33:CX37" si="751">CW33-CV33</f>
        <v>-3932.6920000016689</v>
      </c>
      <c r="CY33" s="523">
        <f t="shared" si="619"/>
        <v>0.70868948148135791</v>
      </c>
      <c r="CZ33" s="377">
        <f>INDEX('SO September 2026 Rev.6'!$B$6:$BK$52,MATCH(B33,'SO September 2026 Rev.6'!$B$6:$B$52,0),MATCH($CZ$3,'SO September 2026 Rev.6'!$B$5:$XK$5,0))</f>
        <v>2000</v>
      </c>
      <c r="DA33" s="377">
        <f>INDEX('Summary sales'!$A$6:$CA$50,MATCH($B33,'Summary sales'!$A$6:$A$50,0),MATCH($CZ$3,'Summary sales'!$A$7:$CA$7,0))</f>
        <v>1921.5900000007823</v>
      </c>
      <c r="DB33" s="377">
        <f t="shared" ref="DB33:DB37" si="752">DA33-CZ33</f>
        <v>-78.409999999217689</v>
      </c>
      <c r="DC33" s="523">
        <f t="shared" si="621"/>
        <v>0.9607950000003912</v>
      </c>
      <c r="DD33" s="377">
        <f>INDEX('SO September 2026 Rev.6'!$B$6:$BK$52,MATCH($B33,'SO September 2026 Rev.6'!$B$6:$B$52,0),MATCH(DD$3,'SO September 2026 Rev.6'!$B$5:$XK$5,0))</f>
        <v>800</v>
      </c>
      <c r="DE33" s="377">
        <f>INDEX('Summary sales'!$A$6:$CA$50,MATCH($B33,'Summary sales'!$A$6:$A$50,0),MATCH($DD$3,'Summary sales'!$A$7:$CA$7,0))</f>
        <v>41.300000000046566</v>
      </c>
      <c r="DF33" s="377">
        <f t="shared" ref="DF33:DF37" si="753">DE33-DD33</f>
        <v>-758.69999999995343</v>
      </c>
      <c r="DG33" s="523">
        <f t="shared" si="623"/>
        <v>5.1625000000058208E-2</v>
      </c>
      <c r="DH33" s="377">
        <f>INDEX('SO September 2026 Rev.6'!$B$6:$BK$52,MATCH($B33,'SO September 2026 Rev.6'!$B$6:$B$52,0),MATCH(DH$3,'SO September 2026 Rev.6'!$B$5:$XK$5,0))</f>
        <v>7200</v>
      </c>
      <c r="DI33" s="377">
        <f>INDEX('Summary sales'!$A$6:$CA$50,MATCH($B33,'Summary sales'!$A$6:$A$50,0),MATCH($DH$3,'Summary sales'!$A$7:$CA$7,0))</f>
        <v>6504.5399999991059</v>
      </c>
      <c r="DJ33" s="377">
        <f t="shared" ref="DJ33:DJ37" si="754">DI33-DH33</f>
        <v>-695.46000000089407</v>
      </c>
      <c r="DK33" s="523">
        <f t="shared" si="625"/>
        <v>0.90340833333320913</v>
      </c>
      <c r="DL33" s="377">
        <f>INDEX('SO September 2026 Rev.6'!$B$6:$BK$52,MATCH(B33,'SO September 2026 Rev.6'!$B$6:$B$52,0),MATCH($DL$3,'SO September 2026 Rev.6'!$B$5:$XK$5,0))</f>
        <v>2000</v>
      </c>
      <c r="DM33" s="377">
        <f>INDEX('Summary sales'!$A$6:$CA$50,MATCH($B33,'Summary sales'!$A$6:$A$50,0),MATCH($DL$3,'Summary sales'!$A$7:$CA$7,0))</f>
        <v>1825.3899999999558</v>
      </c>
      <c r="DN33" s="377">
        <f t="shared" ref="DN33:DN37" si="755">DM33-DL33</f>
        <v>-174.61000000004424</v>
      </c>
      <c r="DO33" s="523">
        <f t="shared" si="627"/>
        <v>0.91269499999997783</v>
      </c>
      <c r="DP33" s="377">
        <f>INDEX('SO September 2026 Rev.6'!$B$6:$BK$52,MATCH(B33,'SO September 2026 Rev.6'!$B$6:$B$52,0),MATCH($DP$3,'SO September 2026 Rev.6'!$B$5:$XK$5,0))</f>
        <v>2000</v>
      </c>
      <c r="DQ33" s="377">
        <f>INDEX('Summary sales'!$A$6:$CA$50,MATCH($B33,'Summary sales'!$A$6:$A$50,0),MATCH($DP$3,'Summary sales'!$A$7:$CA$7,0))</f>
        <v>1356.690000000177</v>
      </c>
      <c r="DR33" s="377">
        <f t="shared" ref="DR33:DR37" si="756">DQ33-DP33</f>
        <v>-643.30999999982305</v>
      </c>
      <c r="DS33" s="523">
        <f t="shared" si="629"/>
        <v>0.67834500000008846</v>
      </c>
      <c r="DT33" s="377">
        <f>INDEX('SO September 2026 Rev.6'!$B$6:$BK$52,MATCH(B33,'SO September 2026 Rev.6'!$B$6:$B$52,0),MATCH($DT$3,'SO September 2026 Rev.6'!$B$5:$XK$5,0))</f>
        <v>1000</v>
      </c>
      <c r="DU33" s="377">
        <f>INDEX('Summary sales'!$A$6:$CA$50,MATCH($B33,'Summary sales'!$A$6:$A$50,0),MATCH($DT$3,'Summary sales'!$A$7:$CA$7,0))</f>
        <v>1090.4799999999814</v>
      </c>
      <c r="DV33" s="377">
        <f t="shared" ref="DV33:DV37" si="757">DU33-DT33</f>
        <v>90.479999999981374</v>
      </c>
      <c r="DW33" s="523">
        <f t="shared" si="631"/>
        <v>1.0904799999999815</v>
      </c>
      <c r="DX33" s="377">
        <f>INDEX('SO September 2026 Rev.6'!$B$6:$BK$52,MATCH(B33,'SO September 2026 Rev.6'!$B$6:$B$52,0),MATCH($DX$3,'SO September 2026 Rev.6'!$B$5:$XK$5,0))</f>
        <v>10000</v>
      </c>
      <c r="DY33" s="377">
        <f>INDEX('Summary sales'!$A$6:$CA$50,MATCH($B33,'Summary sales'!$A$6:$A$50,0),MATCH($DX$3,'Summary sales'!$A$7:$CA$7,0))</f>
        <v>10528.290000000037</v>
      </c>
      <c r="DZ33" s="377">
        <f t="shared" ref="DZ33:DZ37" si="758">DY33-DX33</f>
        <v>528.29000000003725</v>
      </c>
      <c r="EA33" s="523">
        <f t="shared" si="633"/>
        <v>1.0528290000000038</v>
      </c>
      <c r="EB33" s="377">
        <f>INDEX('SO September 2026 Rev.6'!$B$6:$BK$52,MATCH(B33,'SO September 2026 Rev.6'!$B$6:$B$52,0),MATCH($EB$3,'SO September 2026 Rev.6'!$B$5:$XK$5,0))</f>
        <v>2000</v>
      </c>
      <c r="EC33" s="377">
        <f>INDEX('Summary sales'!$A$6:$CA$50,MATCH($B33,'Summary sales'!$A$6:$A$50,0),MATCH($EB$3,'Summary sales'!$A$7:$CA$7,0))</f>
        <v>3113.4399999999441</v>
      </c>
      <c r="ED33" s="377">
        <f t="shared" ref="ED33:ED37" si="759">EC33-EB33</f>
        <v>1113.4399999999441</v>
      </c>
      <c r="EE33" s="523">
        <f t="shared" si="635"/>
        <v>1.5567199999999721</v>
      </c>
      <c r="EF33" s="377">
        <f>INDEX('SO September 2026 Rev.6'!$B$6:$BK$52,MATCH($B33,'SO September 2026 Rev.6'!$B$6:$B$52,0),MATCH(EF$3,'SO September 2026 Rev.6'!$B$5:$XK$5,0))</f>
        <v>5500</v>
      </c>
      <c r="EG33" s="377">
        <f>INDEX('Summary sales'!$A$6:$CA$50,MATCH($B33,'Summary sales'!$A$6:$A$50,0),MATCH($EF$3,'Summary sales'!$A$7:$CA$7,0))</f>
        <v>4408</v>
      </c>
      <c r="EH33" s="377">
        <f t="shared" ref="EH33:EH37" si="760">EG33-EF33</f>
        <v>-1092</v>
      </c>
      <c r="EI33" s="523">
        <f t="shared" si="637"/>
        <v>0.80145454545454542</v>
      </c>
      <c r="EJ33" s="377">
        <f>INDEX('SO September 2026 Rev.6'!$B$6:$BK$52,MATCH(B33,'SO September 2026 Rev.6'!$B$6:$B$52,0),MATCH($EJ$3,'SO September 2026 Rev.6'!$B$5:$XK$5,0))</f>
        <v>12000</v>
      </c>
      <c r="EK33" s="377">
        <f>INDEX('Summary sales'!$A$6:$CA$50,MATCH(B33,'Summary sales'!$A$6:$A$50,0),MATCH($EJ$3,'Summary sales'!$A$7:$CA$7,0))</f>
        <v>9163.5700000000652</v>
      </c>
      <c r="EL33" s="377">
        <f t="shared" ref="EL33:EL37" si="761">EK33-EJ33</f>
        <v>-2836.4299999999348</v>
      </c>
      <c r="EM33" s="523">
        <f t="shared" si="639"/>
        <v>0.76363083333333881</v>
      </c>
      <c r="EN33" s="377">
        <f>INDEX('SO September 2026 Rev.6'!$B$6:$BK$52,MATCH(B33,'SO September 2026 Rev.6'!$B$6:$B$52,0),MATCH($EN$3,'SO September 2026 Rev.6'!$B$5:$XK$5,0))</f>
        <v>5000</v>
      </c>
      <c r="EO33" s="377">
        <f>INDEX('Summary sales'!$A$6:$CA$50,MATCH($B33,'Summary sales'!$A$6:$A$50,0),MATCH($EN$3,'Summary sales'!$A$7:$CA$7,0))</f>
        <v>7677.070000000298</v>
      </c>
      <c r="EP33" s="377">
        <f t="shared" ref="EP33:EP37" si="762">EO33-EN33</f>
        <v>2677.070000000298</v>
      </c>
      <c r="EQ33" s="523">
        <f t="shared" si="641"/>
        <v>1.5354140000000596</v>
      </c>
      <c r="ER33" s="377">
        <v>12000</v>
      </c>
      <c r="ES33" s="377">
        <f>INDEX('Summary sales'!$A$6:$CA$50,MATCH($B33,'Summary sales'!$A$6:$A$50,0),MATCH($ER$3,'Summary sales'!$A$7:$CA$7,0))</f>
        <v>14340.059999998659</v>
      </c>
      <c r="ET33" s="377">
        <f t="shared" ref="ET33:ET37" si="763">ES33-ER33</f>
        <v>2340.0599999986589</v>
      </c>
      <c r="EU33" s="523">
        <f t="shared" si="643"/>
        <v>1.1950049999998882</v>
      </c>
      <c r="EV33" s="377">
        <f>INDEX('SO September 2026 Rev.6'!$B$6:$BK$52,MATCH($B33,'SO September 2026 Rev.6'!$B$6:$B$52,0),MATCH($EV$3,'SO September 2026 Rev.6'!$B$5:$XK$5,0))</f>
        <v>4000</v>
      </c>
      <c r="EW33" s="377">
        <f>INDEX('Summary sales'!$A$6:$CA$50,MATCH(B33,'Summary sales'!$A$6:$A$50,0),MATCH($EV$3,'Summary sales'!$A$7:$CA$7,0))</f>
        <v>4229.1500000003725</v>
      </c>
      <c r="EX33" s="377">
        <f t="shared" ref="EX33:EX37" si="764">EW33-EV33</f>
        <v>229.15000000037253</v>
      </c>
      <c r="EY33" s="523">
        <f t="shared" si="645"/>
        <v>1.0572875000000932</v>
      </c>
      <c r="EZ33" s="377">
        <f>INDEX('SO September 2026 Rev.6'!$B$6:$BK$52,MATCH(B33,'SO September 2026 Rev.6'!$B$6:$B$52,0),MATCH($EZ$3,'SO September 2026 Rev.6'!$B$5:$XK$5,0))</f>
        <v>3000</v>
      </c>
      <c r="FA33" s="377">
        <f>INDEX('Summary sales'!$A$6:$CA$50,MATCH(B33,'Summary sales'!$A$6:$A$50,0),MATCH($EZ$3,'Summary sales'!$A$7:$CA$7,0))</f>
        <v>3726.4000000003725</v>
      </c>
      <c r="FB33" s="377">
        <f t="shared" ref="FB33:FB37" si="765">FA33-EZ33</f>
        <v>726.40000000037253</v>
      </c>
      <c r="FC33" s="523">
        <f t="shared" si="647"/>
        <v>1.2421333333334574</v>
      </c>
      <c r="FD33" s="377">
        <f>INDEX('SO September 2026 Rev.6'!$B$6:$BK$52,MATCH(B33,'SO September 2026 Rev.6'!$B$6:$B$52,0),MATCH($FD$3,'SO September 2026 Rev.6'!$B$5:$XK$5,0))</f>
        <v>7000</v>
      </c>
      <c r="FE33" s="377">
        <f>INDEX('Summary sales'!$A$6:$CA$50,MATCH(B33,'Summary sales'!$A$6:$A$50,0),MATCH($FD$3,'Summary sales'!$A$7:$CA$7,0))</f>
        <v>6879.2699999999968</v>
      </c>
      <c r="FF33" s="377">
        <f t="shared" ref="FF33:FF37" si="766">FE33-FD33</f>
        <v>-120.7300000000032</v>
      </c>
      <c r="FG33" s="523">
        <f t="shared" si="649"/>
        <v>1.2421333333334574</v>
      </c>
      <c r="FH33" s="377">
        <f>INDEX('SO September 2026 Rev.6'!$B$6:$BK$52,MATCH(B33,'SO September 2026 Rev.6'!$B$6:$B$52,0),MATCH($FH$3,'SO September 2026 Rev.6'!$B$5:$XK$5,0))</f>
        <v>12000</v>
      </c>
      <c r="FI33" s="377">
        <f>INDEX('Summary sales'!$A$6:$CA$50,MATCH(B33,'Summary sales'!$A$6:$A$50,0),MATCH($FH$3,'Summary sales'!$A$7:$CA$7,0))</f>
        <v>12650.489999999998</v>
      </c>
      <c r="FJ33" s="377">
        <f t="shared" si="650"/>
        <v>650.48999999999796</v>
      </c>
      <c r="FK33" s="523">
        <f t="shared" si="651"/>
        <v>0.98275285714285665</v>
      </c>
      <c r="FL33" s="377">
        <f>INDEX('SO September 2026 Rev.6'!$B$6:$BK$52,MATCH(B33,'SO September 2026 Rev.6'!$B$6:$B$52,0),MATCH($FL$3,'SO September 2026 Rev.6'!$B$5:$XK$5,0))</f>
        <v>700</v>
      </c>
      <c r="FM33" s="377">
        <f>INDEX('Summary sales'!$A$6:$CA$50,MATCH(B33,'Summary sales'!$A$6:$A$50,0),MATCH($FL$3,'Summary sales'!$A$7:$CA$7,0))</f>
        <v>234.39999999990687</v>
      </c>
      <c r="FN33" s="377">
        <f t="shared" ref="FN33:FN37" si="767">FM33-FL33</f>
        <v>-465.60000000009313</v>
      </c>
      <c r="FO33" s="523">
        <f t="shared" si="653"/>
        <v>0.33485714285700979</v>
      </c>
      <c r="FP33" s="377">
        <v>6000</v>
      </c>
      <c r="FQ33" s="377">
        <f>INDEX('Summary sales'!$A$6:$CA$50,MATCH(B33,'Summary sales'!$A$6:$A$50,0),MATCH($FP$3,'Summary sales'!$A$7:$CA$7,0))</f>
        <v>6444.9899999999907</v>
      </c>
      <c r="FR33" s="377">
        <f t="shared" ref="FR33:FR37" si="768">FQ33-FP33</f>
        <v>444.98999999999069</v>
      </c>
      <c r="FS33" s="523">
        <f t="shared" si="655"/>
        <v>1.0741649999999985</v>
      </c>
      <c r="FT33" s="377">
        <f>INDEX('SO September 2026 Rev.6'!$B$6:$BK$52,MATCH(B33,'SO September 2026 Rev.6'!$B$6:$B$52,0),MATCH($FT$3,'SO September 2026 Rev.6'!$B$5:$XK$5,0))</f>
        <v>3500</v>
      </c>
      <c r="FU33" s="377">
        <f>INDEX('Summary sales'!$A$6:$CA$50,MATCH(B33,'Summary sales'!$A$6:$A$50,0),MATCH($FT$3,'Summary sales'!$A$7:$CA$7,0))</f>
        <v>0</v>
      </c>
      <c r="FV33" s="377">
        <f t="shared" ref="FV33:FV37" si="769">FU33-FT33</f>
        <v>-3500</v>
      </c>
      <c r="FW33" s="523">
        <f t="shared" si="657"/>
        <v>0</v>
      </c>
      <c r="FX33" s="377">
        <f>INDEX('SO September 2026 Rev.6'!$B$6:$BK$52,MATCH(B33,'SO September 2026 Rev.6'!$B$6:$B$52,0),MATCH($FX$3,'SO September 2026 Rev.6'!$B$5:$XK$5,0))</f>
        <v>2000</v>
      </c>
      <c r="FY33" s="377">
        <f>INDEX('Summary sales'!$A$6:$CA$50,MATCH(B33,'Summary sales'!$A$6:$A$50,0),MATCH($FX$3,'Summary sales'!$A$7:$CA$7,0))</f>
        <v>2922.2400000002235</v>
      </c>
      <c r="FZ33" s="377">
        <f t="shared" ref="FZ33:FZ37" si="770">FY33-FX33</f>
        <v>922.24000000022352</v>
      </c>
      <c r="GA33" s="523">
        <f t="shared" si="659"/>
        <v>1.4611200000001117</v>
      </c>
      <c r="GB33" s="377">
        <f>INDEX('SO September 2026 Rev.6'!$B$6:$BK$52,MATCH(B33,'SO September 2026 Rev.6'!$B$6:$B$52,0),MATCH($GB$3,'SO September 2026 Rev.6'!$B$5:$XK$5,0))</f>
        <v>369.61070967741654</v>
      </c>
      <c r="GC33" s="377">
        <f>INDEX('Summary sales'!$A$6:$CA$50,MATCH(B33,'Summary sales'!$A$6:$A$50,0),MATCH($GB$3,'Summary sales'!$A$7:$CA$7,0))</f>
        <v>1004.2800000000279</v>
      </c>
      <c r="GD33" s="377">
        <f t="shared" ref="GD33:GD37" si="771">GC33-GB33</f>
        <v>634.66929032261146</v>
      </c>
      <c r="GE33" s="523">
        <f t="shared" si="661"/>
        <v>2.7171290595895581</v>
      </c>
      <c r="GF33" s="377">
        <f>INDEX('SO September 2026 Rev.6'!$B$6:$BK$52,MATCH($B33,'SO September 2026 Rev.6'!$B$6:$B$52,0),MATCH(GF$3,'SO September 2026 Rev.6'!$B$5:$XK$5,0))</f>
        <v>9000</v>
      </c>
      <c r="GG33" s="377">
        <f>INDEX('Summary sales'!$A$6:$CA$50,MATCH(B33,'Summary sales'!$A$6:$A$50,0),MATCH($GF$3,'Summary sales'!$A$7:$CA$7,0))</f>
        <v>4106.1760000000004</v>
      </c>
      <c r="GH33" s="377">
        <f t="shared" ref="GH33:GH37" si="772">GG33-GF33</f>
        <v>-4893.8239999999996</v>
      </c>
      <c r="GI33" s="523">
        <f t="shared" si="663"/>
        <v>0.4562417777777778</v>
      </c>
      <c r="GJ33" s="377">
        <f>INDEX('SO September 2026 Rev.6'!$B$6:$BK$52,MATCH(B33,'SO September 2026 Rev.6'!$B$6:$B$52,0),MATCH($GJ$3,'SO September 2026 Rev.6'!$B$5:$XK$5,0))</f>
        <v>1121.900322580635</v>
      </c>
      <c r="GK33" s="377">
        <f>INDEX('Summary sales'!$A$6:$CA$50,MATCH($B33,'Summary sales'!$A$6:$A$50,0),MATCH($GJ$3,'Summary sales'!$A$7:$CA$7,0))</f>
        <v>602.65000000037253</v>
      </c>
      <c r="GL33" s="377">
        <f t="shared" ref="GL33:GL37" si="773">GK33-GJ33</f>
        <v>-519.25032258026249</v>
      </c>
      <c r="GM33" s="523">
        <f t="shared" si="665"/>
        <v>0.53716893370182439</v>
      </c>
      <c r="GN33" s="377">
        <f>INDEX('SO September 2026 Rev.6'!$B$6:$BK$52,MATCH(B33,'SO September 2026 Rev.6'!$B$6:$B$52,0),MATCH($GN$3,'SO September 2026 Rev.6'!$B$5:$XK$5,0))</f>
        <v>2499.7025806451697</v>
      </c>
      <c r="GO33" s="377">
        <f>INDEX('Summary sales'!$A$6:$CA$50,MATCH(B33,'Summary sales'!$A$6:$A$50,0),MATCH($GN$3,'Summary sales'!$A$7:$CA$7,0))</f>
        <v>2934.2799999999697</v>
      </c>
      <c r="GP33" s="377">
        <f t="shared" ref="GP33:GP37" si="774">GO33-GN33</f>
        <v>434.57741935479999</v>
      </c>
      <c r="GQ33" s="523">
        <f t="shared" si="667"/>
        <v>1.1738516504802088</v>
      </c>
      <c r="GR33" s="377">
        <f>INDEX('SO September 2026 Rev.6'!$B$6:$BK$52,MATCH(B33,'SO September 2026 Rev.6'!$B$6:$B$52,0),MATCH($GR$3,'SO September 2026 Rev.6'!$B$5:$XK$5,0))</f>
        <v>3587.0967741935483</v>
      </c>
      <c r="GS33" s="377">
        <f>INDEX('Summary sales'!$A$6:$CA$50,MATCH(B33,'Summary sales'!$A$6:$A$50,0),MATCH($GR$3,'Summary sales'!$A$7:$CA$7,0))</f>
        <v>8153.5899999999965</v>
      </c>
      <c r="GT33" s="377">
        <f t="shared" ref="GT33:GT37" si="775">GS33-GR33</f>
        <v>4566.4932258064482</v>
      </c>
      <c r="GU33" s="523">
        <f t="shared" si="669"/>
        <v>2.2730331834532365</v>
      </c>
      <c r="GV33" s="377">
        <f>INDEX('SO September 2026 Rev.6'!$B$6:$BK$52,MATCH(B33,'SO September 2026 Rev.6'!$B$6:$B$52,0),MATCH($GV$3,'SO September 2026 Rev.6'!$B$5:$XK$5,0))</f>
        <v>2499.7025806451697</v>
      </c>
      <c r="GW33" s="377">
        <f>INDEX('Summary sales'!$A$6:$CA$50,MATCH(B33,'Summary sales'!$A$6:$A$50,0),MATCH($GV$3,'Summary sales'!$A$7:$CA$7,0))</f>
        <v>1913.9499999997206</v>
      </c>
      <c r="GX33" s="377">
        <f t="shared" ref="GX33:GX37" si="776">GW33-GV33</f>
        <v>-585.75258064544914</v>
      </c>
      <c r="GY33" s="523">
        <f t="shared" si="671"/>
        <v>0.76567109016054735</v>
      </c>
      <c r="GZ33" s="377">
        <f>INDEX('SO September 2026 Rev.6'!$B$6:$BK$52,MATCH(B33,'SO September 2026 Rev.6'!$B$6:$B$52,0),MATCH($GZ$3,'SO September 2026 Rev.6'!$B$5:$XK$5,0))</f>
        <v>31500</v>
      </c>
      <c r="HA33" s="377">
        <f>INDEX('Summary sales'!$A$6:$CA$50,MATCH(B33,'Summary sales'!$A$6:$A$50,0),MATCH($GZ$3,'Summary sales'!$A$7:$CA$7,0))</f>
        <v>28844.202000000048</v>
      </c>
      <c r="HB33" s="377">
        <f t="shared" ref="HB33:HB37" si="777">HA33-GZ33</f>
        <v>-2655.7979999999516</v>
      </c>
      <c r="HC33" s="524">
        <f t="shared" si="673"/>
        <v>0.91568895238095394</v>
      </c>
    </row>
    <row r="34" spans="1:211" ht="15" customHeight="1">
      <c r="A34" s="907"/>
      <c r="B34" s="451">
        <f t="shared" si="674"/>
        <v>46289</v>
      </c>
      <c r="C34" s="451" t="str">
        <f t="shared" si="726"/>
        <v>Thu</v>
      </c>
      <c r="D34" s="377">
        <f t="shared" si="568"/>
        <v>223494.07619354836</v>
      </c>
      <c r="E34" s="377">
        <f t="shared" ca="1" si="569"/>
        <v>192014.47000000012</v>
      </c>
      <c r="F34" s="377">
        <f t="shared" ca="1" si="727"/>
        <v>-31479.606193548243</v>
      </c>
      <c r="G34" s="523">
        <f t="shared" ca="1" si="728"/>
        <v>0.85914791689473435</v>
      </c>
      <c r="H34" s="377">
        <f>INDEX('SO September 2026 Rev.6'!$B$6:$BK$52,MATCH($B34,'SO September 2026 Rev.6'!$B$6:$B$52,0),MATCH($H$3,'SO September 2026 Rev.6'!$B$5:$XK$5,0))</f>
        <v>1199.5729032258068</v>
      </c>
      <c r="I34" s="377">
        <f>INDEX('Summary sales'!$A$6:$CA$50,MATCH($B34,'Summary sales'!$A$6:$A$50,0),MATCH($H$3,'Summary sales'!$A$7:$CA$7,0))</f>
        <v>995</v>
      </c>
      <c r="J34" s="377">
        <f t="shared" si="729"/>
        <v>-204.57290322580684</v>
      </c>
      <c r="K34" s="523">
        <f t="shared" si="573"/>
        <v>0.82946188374571994</v>
      </c>
      <c r="L34" s="377">
        <f>INDEX('SO September 2026 Rev.6'!$B$6:$BK$52,MATCH($B34,'SO September 2026 Rev.6'!$B$6:$B$52,0),MATCH($L$3,'SO September 2026 Rev.6'!$B$5:$XK$5,0))</f>
        <v>1200</v>
      </c>
      <c r="M34" s="377">
        <f>INDEX('Summary sales'!$A$6:$CA$50,MATCH($B34,'Summary sales'!$A$6:$A$50,0),MATCH($L$3,'Summary sales'!$A$7:$CA$7,0))</f>
        <v>1282.7299999999814</v>
      </c>
      <c r="N34" s="377">
        <f t="shared" si="730"/>
        <v>82.729999999981374</v>
      </c>
      <c r="O34" s="523">
        <f t="shared" si="575"/>
        <v>1.0689416666666511</v>
      </c>
      <c r="P34" s="377">
        <f>INDEX('SO September 2026 Rev.6'!$B$6:$BK$52,MATCH(B34,'SO September 2026 Rev.6'!$B$6:$B$52,0),MATCH($P$3,'SO September 2026 Rev.6'!$B$5:$XK$5,0))</f>
        <v>3300</v>
      </c>
      <c r="Q34" s="377">
        <f>INDEX('Summary sales'!$A$6:$CA$50,MATCH($B34,'Summary sales'!$A$6:$A$50,0),MATCH($P$3,'Summary sales'!$A$7:$CA$7,0))</f>
        <v>4158.4599999999627</v>
      </c>
      <c r="R34" s="377">
        <f t="shared" si="731"/>
        <v>858.45999999996275</v>
      </c>
      <c r="S34" s="523">
        <f t="shared" si="577"/>
        <v>1.2601393939393826</v>
      </c>
      <c r="T34" s="377">
        <f>INDEX('SO September 2026 Rev.6'!$B$6:$BK$52,MATCH(B34,'SO September 2026 Rev.6'!$B$6:$B$52,0),MATCH($T$3,'SO September 2026 Rev.6'!$B$5:$XK$5,0))</f>
        <v>800</v>
      </c>
      <c r="U34" s="377">
        <f>INDEX('Summary sales'!$A$6:$CA$50,MATCH($B34,'Summary sales'!$A$6:$A$50,0),MATCH($T$3,'Summary sales'!$A$7:$CA$7,0))</f>
        <v>919.85000000009313</v>
      </c>
      <c r="V34" s="377">
        <f t="shared" si="732"/>
        <v>119.85000000009313</v>
      </c>
      <c r="W34" s="523">
        <f t="shared" si="579"/>
        <v>1.1498125000001165</v>
      </c>
      <c r="X34" s="377">
        <f>INDEX('SO September 2026 Rev.6'!$B$6:$BK$52,MATCH(B34,'SO September 2026 Rev.6'!$B$6:$B$52,0),MATCH($X$3,'SO September 2026 Rev.6'!$B$5:$XK$5,0))</f>
        <v>150</v>
      </c>
      <c r="Y34" s="377">
        <f>INDEX('Summary sales'!$A$6:$CA$50,MATCH($B34,'Summary sales'!$A$6:$A$50,0),MATCH($X$3,'Summary sales'!$A$7:$CA$7,0))</f>
        <v>62.589999999996508</v>
      </c>
      <c r="Z34" s="377">
        <f t="shared" si="733"/>
        <v>-87.410000000003492</v>
      </c>
      <c r="AA34" s="523">
        <f t="shared" si="581"/>
        <v>0.41726666666664336</v>
      </c>
      <c r="AB34" s="377">
        <f>INDEX('SO September 2026 Rev.6'!$B$6:$BK$52,MATCH(B34,'SO September 2026 Rev.6'!$B$6:$B$52,0),MATCH($AB$3,'SO September 2026 Rev.6'!$B$5:$XK$5,0))</f>
        <v>603.76322580644887</v>
      </c>
      <c r="AC34" s="377">
        <f>INDEX('Summary sales'!$A$6:$CA$50,MATCH($B34,'Summary sales'!$A$6:$A$50,0),MATCH($AB$3,'Summary sales'!$A$7:$CA$7,0))</f>
        <v>1138.2099999999627</v>
      </c>
      <c r="AD34" s="377">
        <f t="shared" si="734"/>
        <v>534.44677419351387</v>
      </c>
      <c r="AE34" s="523">
        <f t="shared" si="583"/>
        <v>1.8851926572368685</v>
      </c>
      <c r="AF34" s="377">
        <f>INDEX('SO September 2026 Rev.6'!$B$6:$BK$52,MATCH(B34,'SO September 2026 Rev.6'!$B$6:$B$52,0),MATCH($AF$3,'SO September 2026 Rev.6'!$B$5:$XK$5,0))</f>
        <v>673.27548387096704</v>
      </c>
      <c r="AG34" s="377">
        <f>INDEX('Summary sales'!$A$6:$CA$50,MATCH($B34,'Summary sales'!$A$6:$A$50,0),MATCH($AF$3,'Summary sales'!$A$7:$CA$7,0))</f>
        <v>698.35999999998603</v>
      </c>
      <c r="AH34" s="377">
        <f t="shared" si="735"/>
        <v>25.084516129018994</v>
      </c>
      <c r="AI34" s="523">
        <f t="shared" si="585"/>
        <v>1.0372574328487303</v>
      </c>
      <c r="AJ34" s="377">
        <f>INDEX('SO September 2026 Rev.6'!$B$6:$BK$52,MATCH(B34,'SO September 2026 Rev.6'!$B$6:$B$52,0),MATCH($AJ$3,'SO September 2026 Rev.6'!$B$5:$XK$5,0))</f>
        <v>5500</v>
      </c>
      <c r="AK34" s="377">
        <f>INDEX('Summary sales'!$A$6:$CA$50,MATCH($B34,'Summary sales'!$A$6:$A$50,0),MATCH($AJ$3,'Summary sales'!$A$7:$CA$7,0))</f>
        <v>5275.3700000010431</v>
      </c>
      <c r="AL34" s="377">
        <f t="shared" si="736"/>
        <v>-224.62999999895692</v>
      </c>
      <c r="AM34" s="523">
        <f t="shared" si="587"/>
        <v>0.95915818181837142</v>
      </c>
      <c r="AN34" s="377">
        <f>INDEX('SO September 2026 Rev.6'!$B$6:$BK$52,MATCH(B34,'SO September 2026 Rev.6'!$B$6:$B$52,0),MATCH($AN$3,'SO September 2026 Rev.6'!$B$5:$XK$5,0))</f>
        <v>5000</v>
      </c>
      <c r="AO34" s="377">
        <f ca="1">INDEX('Summary sales'!$A$6:$CA$50,MATCH($B34,'Summary sales'!$A$6:$A$50,0),MATCH($AN$3,'Summary sales'!$A$7:$CA$7,0))</f>
        <v>5403.019999999553</v>
      </c>
      <c r="AP34" s="377">
        <f t="shared" ca="1" si="737"/>
        <v>403.01999999955297</v>
      </c>
      <c r="AQ34" s="523">
        <f t="shared" ca="1" si="589"/>
        <v>1.0806039999999106</v>
      </c>
      <c r="AR34" s="377">
        <f>INDEX('SO September 2026 Rev.6'!$B$6:$BK$52,MATCH(B34,'SO September 2026 Rev.6'!$B$6:$B$52,0),MATCH($AR$3,'SO September 2026 Rev.6'!$B$5:$XK$5,0))</f>
        <v>1500</v>
      </c>
      <c r="AS34" s="377">
        <f>INDEX('Summary sales'!$A$6:$CA$50,MATCH($B34,'Summary sales'!$A$6:$A$50,0),MATCH($AR$3,'Summary sales'!$A$7:$CA$7,0))</f>
        <v>1528.7099999999627</v>
      </c>
      <c r="AT34" s="377">
        <f t="shared" si="738"/>
        <v>28.709999999962747</v>
      </c>
      <c r="AU34" s="523">
        <f t="shared" si="591"/>
        <v>1.0191399999999751</v>
      </c>
      <c r="AV34" s="377">
        <f>INDEX('SO September 2026 Rev.6'!$B$6:$BK$52,MATCH(B34,'SO September 2026 Rev.6'!$B$6:$B$52,0),MATCH($AV$3,'SO September 2026 Rev.6'!$B$5:$XK$5,0))</f>
        <v>1300</v>
      </c>
      <c r="AW34" s="377">
        <f>INDEX('Summary sales'!$A$6:$CA$50,MATCH($B34,'Summary sales'!$A$6:$A$50,0),MATCH($AV$3,'Summary sales'!$A$7:$CA$7,0))</f>
        <v>587.82000000000698</v>
      </c>
      <c r="AX34" s="377">
        <f t="shared" si="739"/>
        <v>-712.17999999999302</v>
      </c>
      <c r="AY34" s="523">
        <f t="shared" si="593"/>
        <v>0.45216923076923615</v>
      </c>
      <c r="AZ34" s="377">
        <f>INDEX('SO September 2026 Rev.6'!$B$6:$BK$52,MATCH(B34,'SO September 2026 Rev.6'!$B$6:$B$52,0),MATCH($AZ$3,'SO September 2026 Rev.6'!$B$5:$XK$5,0))</f>
        <v>10800</v>
      </c>
      <c r="BA34" s="377">
        <f>INDEX('Summary sales'!$A$6:$CA$50,MATCH($B34,'Summary sales'!$A$6:$A$50,0),MATCH($AZ$3,'Summary sales'!$A$7:$CA$7,0))</f>
        <v>11124.240000000224</v>
      </c>
      <c r="BB34" s="377">
        <f t="shared" si="740"/>
        <v>324.24000000022352</v>
      </c>
      <c r="BC34" s="523">
        <f t="shared" si="595"/>
        <v>1.0300222222222428</v>
      </c>
      <c r="BD34" s="377">
        <f>INDEX('SO September 2026 Rev.6'!$B$6:$BK$52,MATCH(B34,'SO September 2026 Rev.6'!$B$6:$B$52,0),MATCH($BD$3,'SO September 2026 Rev.6'!$B$5:$XK$5,0))</f>
        <v>8000</v>
      </c>
      <c r="BE34" s="377">
        <f>INDEX('Summary sales'!$A$6:$CA$50,MATCH($B34,'Summary sales'!$A$6:$A$50,0),MATCH($BD$3,'Summary sales'!$A$7:$CA$7,0))</f>
        <v>7069.6299999998882</v>
      </c>
      <c r="BF34" s="377">
        <f t="shared" si="741"/>
        <v>-930.37000000011176</v>
      </c>
      <c r="BG34" s="523">
        <f t="shared" si="597"/>
        <v>0.88370374999998602</v>
      </c>
      <c r="BH34" s="377">
        <f>INDEX('SO September 2026 Rev.6'!$B$6:$BK$52,MATCH(B34,'SO September 2026 Rev.6'!$B$6:$B$52,0),MATCH($BH$3,'SO September 2026 Rev.6'!$B$5:$XK$5,0))</f>
        <v>1000</v>
      </c>
      <c r="BI34" s="377">
        <f>INDEX('Summary sales'!$A$6:$CA$50,MATCH($B34,'Summary sales'!$A$6:$A$50,0),MATCH($BH$3,'Summary sales'!$A$7:$CA$7,0))</f>
        <v>1464.6059999999125</v>
      </c>
      <c r="BJ34" s="377">
        <f t="shared" si="742"/>
        <v>464.60599999991246</v>
      </c>
      <c r="BK34" s="523">
        <f t="shared" si="599"/>
        <v>1.4646059999999124</v>
      </c>
      <c r="BL34" s="377">
        <f>INDEX('SO September 2026 Rev.6'!$B$6:$BK$52,MATCH(B34,'SO September 2026 Rev.6'!$B$6:$B$52,0),MATCH($BL$3,'SO September 2026 Rev.6'!$B$5:$XK$5,0))</f>
        <v>5500</v>
      </c>
      <c r="BM34" s="377">
        <f ca="1">INDEX('Summary sales'!$A$6:$CA$50,MATCH($B34,'Summary sales'!$A$6:$A$50,0),MATCH($BL$3,'Summary sales'!$A$7:$CA$7,0))</f>
        <v>5208.8600000000006</v>
      </c>
      <c r="BN34" s="377">
        <f t="shared" ca="1" si="743"/>
        <v>-291.13999999999942</v>
      </c>
      <c r="BO34" s="523">
        <f t="shared" ca="1" si="601"/>
        <v>0.94706545454545465</v>
      </c>
      <c r="BP34" s="377">
        <f>INDEX('SO September 2026 Rev.6'!$B$6:$BK$52,MATCH(B34,'SO September 2026 Rev.6'!$B$6:$B$52,0),MATCH($BP$3,'SO September 2026 Rev.6'!$B$5:$XK$5,0))</f>
        <v>1000</v>
      </c>
      <c r="BQ34" s="377">
        <f>INDEX('Summary sales'!$A$6:$CA$50,MATCH($B34,'Summary sales'!$A$6:$A$50,0),MATCH($BP$3,'Summary sales'!$A$7:$CA$7,0))</f>
        <v>778.82000000029802</v>
      </c>
      <c r="BR34" s="377">
        <f t="shared" si="744"/>
        <v>-221.17999999970198</v>
      </c>
      <c r="BS34" s="523">
        <f t="shared" si="603"/>
        <v>0.77882000000029805</v>
      </c>
      <c r="BT34" s="377">
        <f>INDEX('SO September 2026 Rev.6'!$B$6:$BK$52,MATCH(B34,'SO September 2026 Rev.6'!$B$6:$B$52,0),MATCH($BT$3,'SO September 2026 Rev.6'!$B$5:$XK$5,0))</f>
        <v>89.451612903225808</v>
      </c>
      <c r="BU34" s="377">
        <f>INDEX('Summary sales'!$A$6:$CA$50,MATCH($B34,'Summary sales'!$A$6:$A$50,0),MATCH($BT$3,'Summary sales'!$A$7:$CA$7,0))</f>
        <v>83.315999999991618</v>
      </c>
      <c r="BV34" s="377">
        <f t="shared" si="745"/>
        <v>-6.1356129032341897</v>
      </c>
      <c r="BW34" s="523">
        <f t="shared" si="605"/>
        <v>0.93140858276225758</v>
      </c>
      <c r="BX34" s="377">
        <v>3100</v>
      </c>
      <c r="BY34" s="377">
        <f>INDEX('Summary sales'!$A$6:$CA$50,MATCH($B34,'Summary sales'!$A$6:$A$50,0),MATCH($BX$3,'Summary sales'!$A$7:$CA$7,0))</f>
        <v>108.3000000002794</v>
      </c>
      <c r="BZ34" s="377">
        <f t="shared" si="746"/>
        <v>-2991.6999999997206</v>
      </c>
      <c r="CA34" s="523">
        <f t="shared" si="607"/>
        <v>3.4935483871057868E-2</v>
      </c>
      <c r="CB34" s="377">
        <f>INDEX('SO September 2026 Rev.6'!$B$6:$BK$52,MATCH(B34,'SO September 2026 Rev.6'!$B$6:$B$52,0),MATCH($CB$3,'SO September 2026 Rev.6'!$B$5:$XK$5,0))</f>
        <v>0</v>
      </c>
      <c r="CC34" s="377">
        <f>INDEX('Summary sales'!$A$6:$CA$50,MATCH($B34,'Summary sales'!$A$6:$A$50,0),MATCH($CB$3,'Summary sales'!$A$7:$CA$7,0))</f>
        <v>973.47999999998137</v>
      </c>
      <c r="CD34" s="377">
        <f t="shared" si="747"/>
        <v>973.47999999998137</v>
      </c>
      <c r="CE34" s="523" t="e">
        <f t="shared" si="609"/>
        <v>#DIV/0!</v>
      </c>
      <c r="CF34" s="377">
        <f>INDEX('SO September 2026 Rev.6'!$B$6:$BK$52,MATCH(B34,'SO September 2026 Rev.6'!$B$6:$B$52,0),MATCH($CF$3,'SO September 2026 Rev.6'!$B$5:$XK$5,0))</f>
        <v>3000</v>
      </c>
      <c r="CG34" s="377">
        <f>INDEX('Summary sales'!$A$6:$CA$50,MATCH($B34,'Summary sales'!$A$6:$A$50,0),MATCH($CF$3,'Summary sales'!$A$7:$CA$7,0))</f>
        <v>3128.7999999998137</v>
      </c>
      <c r="CH34" s="377">
        <f t="shared" si="748"/>
        <v>128.79999999981374</v>
      </c>
      <c r="CI34" s="523">
        <f t="shared" si="611"/>
        <v>1.0429333333332713</v>
      </c>
      <c r="CJ34" s="377">
        <f>INDEX('SO September 2026 Rev.6'!$B$6:$BK$52,MATCH($B34,'SO September 2026 Rev.6'!$B$6:$B$52,0),MATCH($CJ$3,'SO September 2026 Rev.6'!$B$5:$XK$5,0))</f>
        <v>4000</v>
      </c>
      <c r="CK34" s="377">
        <f>INDEX('Summary sales'!$A$6:$CA$50,MATCH($B34,'Summary sales'!$A$6:$A$50,0),MATCH($CJ$3,'Summary sales'!$A$7:$CA$7,0))</f>
        <v>3740.8900000001304</v>
      </c>
      <c r="CL34" s="377">
        <f t="shared" si="749"/>
        <v>-259.10999999986961</v>
      </c>
      <c r="CM34" s="523">
        <f t="shared" si="613"/>
        <v>0.9352225000000326</v>
      </c>
      <c r="CN34" s="377">
        <f>INDEX('SO September 2026 Rev.6'!$B$6:$BK$52,MATCH($B34,'SO September 2026 Rev.6'!$B$6:$B$52,0),MATCH(CN$3,'SO September 2026 Rev.6'!$B$5:$XK$5,0))</f>
        <v>0</v>
      </c>
      <c r="CO34" s="377">
        <f>INDEX('Summary sales'!$A$6:$CA$50,MATCH($B34,'Summary sales'!$A$6:$A$50,0),MATCH($CN$3,'Summary sales'!$A$7:$CA$7,0))</f>
        <v>296</v>
      </c>
      <c r="CP34" s="377">
        <f t="shared" si="750"/>
        <v>296</v>
      </c>
      <c r="CQ34" s="523" t="e">
        <f t="shared" si="615"/>
        <v>#DIV/0!</v>
      </c>
      <c r="CR34" s="377">
        <f>INDEX('SO September 2026 Rev.6'!$B$6:$BK$52,MATCH($B34,'SO September 2026 Rev.6'!$B$6:$B$52,0),MATCH(CR$3,'SO September 2026 Rev.6'!$B$5:$XK$5,0))</f>
        <v>2000</v>
      </c>
      <c r="CS34" s="377">
        <f>INDEX('Summary sales'!$A$6:$CA$50,MATCH($B34,'Summary sales'!$A$6:$A$50,0),MATCH($CR$3,'Summary sales'!$A$7:$CA$7,0))</f>
        <v>2319.5299999999988</v>
      </c>
      <c r="CT34" s="377">
        <f t="shared" si="616"/>
        <v>319.52999999999884</v>
      </c>
      <c r="CU34" s="523">
        <f t="shared" si="617"/>
        <v>1.1597649999999995</v>
      </c>
      <c r="CV34" s="377">
        <v>13500</v>
      </c>
      <c r="CW34" s="377">
        <f>INDEX('Summary sales'!$A$6:$CA$50,MATCH($B34,'Summary sales'!$A$6:$A$50,0),MATCH($CV$3,'Summary sales'!$A$7:$CA$7,0))</f>
        <v>9775.7459999993443</v>
      </c>
      <c r="CX34" s="377">
        <f t="shared" si="751"/>
        <v>-3724.2540000006557</v>
      </c>
      <c r="CY34" s="523">
        <f t="shared" si="619"/>
        <v>0.72412933333328477</v>
      </c>
      <c r="CZ34" s="377">
        <f>INDEX('SO September 2026 Rev.6'!$B$6:$BK$52,MATCH(B34,'SO September 2026 Rev.6'!$B$6:$B$52,0),MATCH($CZ$3,'SO September 2026 Rev.6'!$B$5:$XK$5,0))</f>
        <v>2000</v>
      </c>
      <c r="DA34" s="377">
        <f>INDEX('Summary sales'!$A$6:$CA$50,MATCH($B34,'Summary sales'!$A$6:$A$50,0),MATCH($CZ$3,'Summary sales'!$A$7:$CA$7,0))</f>
        <v>2688.1699999999255</v>
      </c>
      <c r="DB34" s="377">
        <f t="shared" si="752"/>
        <v>688.16999999992549</v>
      </c>
      <c r="DC34" s="523">
        <f t="shared" si="621"/>
        <v>1.3440849999999627</v>
      </c>
      <c r="DD34" s="377">
        <f>INDEX('SO September 2026 Rev.6'!$B$6:$BK$52,MATCH($B34,'SO September 2026 Rev.6'!$B$6:$B$52,0),MATCH(DD$3,'SO September 2026 Rev.6'!$B$5:$XK$5,0))</f>
        <v>800</v>
      </c>
      <c r="DE34" s="377">
        <f>INDEX('Summary sales'!$A$6:$CA$50,MATCH($B34,'Summary sales'!$A$6:$A$50,0),MATCH($DD$3,'Summary sales'!$A$7:$CA$7,0))</f>
        <v>983.11999999999534</v>
      </c>
      <c r="DF34" s="377">
        <f t="shared" si="753"/>
        <v>183.11999999999534</v>
      </c>
      <c r="DG34" s="523">
        <f t="shared" si="623"/>
        <v>1.2288999999999941</v>
      </c>
      <c r="DH34" s="377">
        <f>INDEX('SO September 2026 Rev.6'!$B$6:$BK$52,MATCH($B34,'SO September 2026 Rev.6'!$B$6:$B$52,0),MATCH(DH$3,'SO September 2026 Rev.6'!$B$5:$XK$5,0))</f>
        <v>7200</v>
      </c>
      <c r="DI34" s="377">
        <f>INDEX('Summary sales'!$A$6:$CA$50,MATCH($B34,'Summary sales'!$A$6:$A$50,0),MATCH($DH$3,'Summary sales'!$A$7:$CA$7,0))</f>
        <v>7410.9700000006706</v>
      </c>
      <c r="DJ34" s="377">
        <f t="shared" si="754"/>
        <v>210.97000000067055</v>
      </c>
      <c r="DK34" s="523">
        <f t="shared" si="625"/>
        <v>1.0293013888889819</v>
      </c>
      <c r="DL34" s="377">
        <f>INDEX('SO September 2026 Rev.6'!$B$6:$BK$52,MATCH(B34,'SO September 2026 Rev.6'!$B$6:$B$52,0),MATCH($DL$3,'SO September 2026 Rev.6'!$B$5:$XK$5,0))</f>
        <v>2000</v>
      </c>
      <c r="DM34" s="377">
        <f>INDEX('Summary sales'!$A$6:$CA$50,MATCH($B34,'Summary sales'!$A$6:$A$50,0),MATCH($DL$3,'Summary sales'!$A$7:$CA$7,0))</f>
        <v>1645.2399999999907</v>
      </c>
      <c r="DN34" s="377">
        <f t="shared" si="755"/>
        <v>-354.76000000000931</v>
      </c>
      <c r="DO34" s="523">
        <f t="shared" si="627"/>
        <v>0.82261999999999535</v>
      </c>
      <c r="DP34" s="377">
        <f>INDEX('SO September 2026 Rev.6'!$B$6:$BK$52,MATCH(B34,'SO September 2026 Rev.6'!$B$6:$B$52,0),MATCH($DP$3,'SO September 2026 Rev.6'!$B$5:$XK$5,0))</f>
        <v>2000</v>
      </c>
      <c r="DQ34" s="377">
        <f>INDEX('Summary sales'!$A$6:$CA$50,MATCH($B34,'Summary sales'!$A$6:$A$50,0),MATCH($DP$3,'Summary sales'!$A$7:$CA$7,0))</f>
        <v>1447.6599999999162</v>
      </c>
      <c r="DR34" s="377">
        <f t="shared" si="756"/>
        <v>-552.34000000008382</v>
      </c>
      <c r="DS34" s="523">
        <f t="shared" si="629"/>
        <v>0.72382999999995812</v>
      </c>
      <c r="DT34" s="377">
        <f>INDEX('SO September 2026 Rev.6'!$B$6:$BK$52,MATCH(B34,'SO September 2026 Rev.6'!$B$6:$B$52,0),MATCH($DT$3,'SO September 2026 Rev.6'!$B$5:$XK$5,0))</f>
        <v>1000</v>
      </c>
      <c r="DU34" s="377">
        <f>INDEX('Summary sales'!$A$6:$CA$50,MATCH($B34,'Summary sales'!$A$6:$A$50,0),MATCH($DT$3,'Summary sales'!$A$7:$CA$7,0))</f>
        <v>997.19000000006054</v>
      </c>
      <c r="DV34" s="377">
        <f t="shared" si="757"/>
        <v>-2.809999999939464</v>
      </c>
      <c r="DW34" s="523">
        <f t="shared" si="631"/>
        <v>0.99719000000006053</v>
      </c>
      <c r="DX34" s="377">
        <f>INDEX('SO September 2026 Rev.6'!$B$6:$BK$52,MATCH(B34,'SO September 2026 Rev.6'!$B$6:$B$52,0),MATCH($DX$3,'SO September 2026 Rev.6'!$B$5:$XK$5,0))</f>
        <v>10000</v>
      </c>
      <c r="DY34" s="377">
        <f>INDEX('Summary sales'!$A$6:$CA$50,MATCH($B34,'Summary sales'!$A$6:$A$50,0),MATCH($DX$3,'Summary sales'!$A$7:$CA$7,0))</f>
        <v>8357.6200000001118</v>
      </c>
      <c r="DZ34" s="377">
        <f t="shared" si="758"/>
        <v>-1642.3799999998882</v>
      </c>
      <c r="EA34" s="523">
        <f t="shared" si="633"/>
        <v>0.83576200000001122</v>
      </c>
      <c r="EB34" s="377">
        <f>INDEX('SO September 2026 Rev.6'!$B$6:$BK$52,MATCH(B34,'SO September 2026 Rev.6'!$B$6:$B$52,0),MATCH($EB$3,'SO September 2026 Rev.6'!$B$5:$XK$5,0))</f>
        <v>2000</v>
      </c>
      <c r="EC34" s="377">
        <f>INDEX('Summary sales'!$A$6:$CA$50,MATCH($B34,'Summary sales'!$A$6:$A$50,0),MATCH($EB$3,'Summary sales'!$A$7:$CA$7,0))</f>
        <v>2737.9399999999441</v>
      </c>
      <c r="ED34" s="377">
        <f t="shared" si="759"/>
        <v>737.93999999994412</v>
      </c>
      <c r="EE34" s="523">
        <f t="shared" si="635"/>
        <v>1.368969999999972</v>
      </c>
      <c r="EF34" s="377">
        <f>INDEX('SO September 2026 Rev.6'!$B$6:$BK$52,MATCH($B34,'SO September 2026 Rev.6'!$B$6:$B$52,0),MATCH(EF$3,'SO September 2026 Rev.6'!$B$5:$XK$5,0))</f>
        <v>5500</v>
      </c>
      <c r="EG34" s="377">
        <f>INDEX('Summary sales'!$A$6:$CA$50,MATCH($B34,'Summary sales'!$A$6:$A$50,0),MATCH($EF$3,'Summary sales'!$A$7:$CA$7,0))</f>
        <v>4149.5599999995902</v>
      </c>
      <c r="EH34" s="377">
        <f t="shared" si="760"/>
        <v>-1350.4400000004098</v>
      </c>
      <c r="EI34" s="523">
        <f t="shared" si="637"/>
        <v>0.75446545454538005</v>
      </c>
      <c r="EJ34" s="377">
        <f>INDEX('SO September 2026 Rev.6'!$B$6:$BK$52,MATCH(B34,'SO September 2026 Rev.6'!$B$6:$B$52,0),MATCH($EJ$3,'SO September 2026 Rev.6'!$B$5:$XK$5,0))</f>
        <v>12000</v>
      </c>
      <c r="EK34" s="377">
        <f>INDEX('Summary sales'!$A$6:$CA$50,MATCH(B34,'Summary sales'!$A$6:$A$50,0),MATCH($EJ$3,'Summary sales'!$A$7:$CA$7,0))</f>
        <v>8980.8400000000838</v>
      </c>
      <c r="EL34" s="377">
        <f t="shared" si="761"/>
        <v>-3019.1599999999162</v>
      </c>
      <c r="EM34" s="523">
        <f t="shared" si="639"/>
        <v>0.7484033333333403</v>
      </c>
      <c r="EN34" s="377">
        <f>INDEX('SO September 2026 Rev.6'!$B$6:$BK$52,MATCH(B34,'SO September 2026 Rev.6'!$B$6:$B$52,0),MATCH($EN$3,'SO September 2026 Rev.6'!$B$5:$XK$5,0))</f>
        <v>5000</v>
      </c>
      <c r="EO34" s="377">
        <f>INDEX('Summary sales'!$A$6:$CA$50,MATCH($B34,'Summary sales'!$A$6:$A$50,0),MATCH($EN$3,'Summary sales'!$A$7:$CA$7,0))</f>
        <v>6079.4099999996834</v>
      </c>
      <c r="EP34" s="377">
        <f t="shared" si="762"/>
        <v>1079.4099999996834</v>
      </c>
      <c r="EQ34" s="523">
        <f t="shared" si="641"/>
        <v>1.2158819999999366</v>
      </c>
      <c r="ER34" s="377">
        <v>12000</v>
      </c>
      <c r="ES34" s="377">
        <f>INDEX('Summary sales'!$A$6:$CA$50,MATCH($B34,'Summary sales'!$A$6:$A$50,0),MATCH($ER$3,'Summary sales'!$A$7:$CA$7,0))</f>
        <v>15598.330000000075</v>
      </c>
      <c r="ET34" s="377">
        <f t="shared" si="763"/>
        <v>3598.3300000000745</v>
      </c>
      <c r="EU34" s="523">
        <f t="shared" si="643"/>
        <v>1.2998608333333395</v>
      </c>
      <c r="EV34" s="377">
        <f>INDEX('SO September 2026 Rev.6'!$B$6:$BK$52,MATCH($B34,'SO September 2026 Rev.6'!$B$6:$B$52,0),MATCH($EV$3,'SO September 2026 Rev.6'!$B$5:$XK$5,0))</f>
        <v>4000</v>
      </c>
      <c r="EW34" s="377">
        <f>INDEX('Summary sales'!$A$6:$CA$50,MATCH(B34,'Summary sales'!$A$6:$A$50,0),MATCH($EV$3,'Summary sales'!$A$7:$CA$7,0))</f>
        <v>3533.0400000000373</v>
      </c>
      <c r="EX34" s="377">
        <f t="shared" si="764"/>
        <v>-466.95999999996275</v>
      </c>
      <c r="EY34" s="523">
        <f t="shared" si="645"/>
        <v>0.88326000000000926</v>
      </c>
      <c r="EZ34" s="377">
        <f>INDEX('SO September 2026 Rev.6'!$B$6:$BK$52,MATCH(B34,'SO September 2026 Rev.6'!$B$6:$B$52,0),MATCH($EZ$3,'SO September 2026 Rev.6'!$B$5:$XK$5,0))</f>
        <v>3000</v>
      </c>
      <c r="FA34" s="377">
        <f>INDEX('Summary sales'!$A$6:$CA$50,MATCH(B34,'Summary sales'!$A$6:$A$50,0),MATCH($EZ$3,'Summary sales'!$A$7:$CA$7,0))</f>
        <v>4150</v>
      </c>
      <c r="FB34" s="377">
        <f t="shared" si="765"/>
        <v>1150</v>
      </c>
      <c r="FC34" s="523">
        <f t="shared" si="647"/>
        <v>1.3833333333333333</v>
      </c>
      <c r="FD34" s="377">
        <f>INDEX('SO September 2026 Rev.6'!$B$6:$BK$52,MATCH(B34,'SO September 2026 Rev.6'!$B$6:$B$52,0),MATCH($FD$3,'SO September 2026 Rev.6'!$B$5:$XK$5,0))</f>
        <v>7000</v>
      </c>
      <c r="FE34" s="377">
        <f>INDEX('Summary sales'!$A$6:$CA$50,MATCH(B34,'Summary sales'!$A$6:$A$50,0),MATCH($FD$3,'Summary sales'!$A$7:$CA$7,0))</f>
        <v>2003.3000000000029</v>
      </c>
      <c r="FF34" s="377">
        <f t="shared" si="766"/>
        <v>-4996.6999999999971</v>
      </c>
      <c r="FG34" s="523">
        <f t="shared" si="649"/>
        <v>1.3833333333333333</v>
      </c>
      <c r="FH34" s="377">
        <f>INDEX('SO September 2026 Rev.6'!$B$6:$BK$52,MATCH(B34,'SO September 2026 Rev.6'!$B$6:$B$52,0),MATCH($FH$3,'SO September 2026 Rev.6'!$B$5:$XK$5,0))</f>
        <v>12000</v>
      </c>
      <c r="FI34" s="377">
        <f>INDEX('Summary sales'!$A$6:$CA$50,MATCH(B34,'Summary sales'!$A$6:$A$50,0),MATCH($FH$3,'Summary sales'!$A$7:$CA$7,0))</f>
        <v>15798.07</v>
      </c>
      <c r="FJ34" s="377">
        <f t="shared" si="650"/>
        <v>3798.0699999999997</v>
      </c>
      <c r="FK34" s="523">
        <f t="shared" si="651"/>
        <v>0.28618571428571471</v>
      </c>
      <c r="FL34" s="377">
        <f>INDEX('SO September 2026 Rev.6'!$B$6:$BK$52,MATCH(B34,'SO September 2026 Rev.6'!$B$6:$B$52,0),MATCH($FL$3,'SO September 2026 Rev.6'!$B$5:$XK$5,0))</f>
        <v>700</v>
      </c>
      <c r="FM34" s="377">
        <f>INDEX('Summary sales'!$A$6:$CA$50,MATCH(B34,'Summary sales'!$A$6:$A$50,0),MATCH($FL$3,'Summary sales'!$A$7:$CA$7,0))</f>
        <v>225.25</v>
      </c>
      <c r="FN34" s="377">
        <f t="shared" si="767"/>
        <v>-474.75</v>
      </c>
      <c r="FO34" s="523">
        <f t="shared" si="653"/>
        <v>0.32178571428571429</v>
      </c>
      <c r="FP34" s="377">
        <v>6000</v>
      </c>
      <c r="FQ34" s="377">
        <f>INDEX('Summary sales'!$A$6:$CA$50,MATCH(B34,'Summary sales'!$A$6:$A$50,0),MATCH($FP$3,'Summary sales'!$A$7:$CA$7,0))</f>
        <v>5930.4199999999255</v>
      </c>
      <c r="FR34" s="377">
        <f t="shared" si="768"/>
        <v>-69.580000000074506</v>
      </c>
      <c r="FS34" s="523">
        <f t="shared" si="655"/>
        <v>0.98840333333332087</v>
      </c>
      <c r="FT34" s="377">
        <f>INDEX('SO September 2026 Rev.6'!$B$6:$BK$52,MATCH(B34,'SO September 2026 Rev.6'!$B$6:$B$52,0),MATCH($FT$3,'SO September 2026 Rev.6'!$B$5:$XK$5,0))</f>
        <v>3500</v>
      </c>
      <c r="FU34" s="377">
        <f>INDEX('Summary sales'!$A$6:$CA$50,MATCH(B34,'Summary sales'!$A$6:$A$50,0),MATCH($FT$3,'Summary sales'!$A$7:$CA$7,0))</f>
        <v>0</v>
      </c>
      <c r="FV34" s="377">
        <f t="shared" si="769"/>
        <v>-3500</v>
      </c>
      <c r="FW34" s="523">
        <f t="shared" si="657"/>
        <v>0</v>
      </c>
      <c r="FX34" s="377">
        <f>INDEX('SO September 2026 Rev.6'!$B$6:$BK$52,MATCH(B34,'SO September 2026 Rev.6'!$B$6:$B$52,0),MATCH($FX$3,'SO September 2026 Rev.6'!$B$5:$XK$5,0))</f>
        <v>2000</v>
      </c>
      <c r="FY34" s="377">
        <f>INDEX('Summary sales'!$A$6:$CA$50,MATCH(B34,'Summary sales'!$A$6:$A$50,0),MATCH($FX$3,'Summary sales'!$A$7:$CA$7,0))</f>
        <v>3058.2799999997951</v>
      </c>
      <c r="FZ34" s="377">
        <f t="shared" si="770"/>
        <v>1058.2799999997951</v>
      </c>
      <c r="GA34" s="523">
        <f t="shared" si="659"/>
        <v>1.5291399999998976</v>
      </c>
      <c r="GB34" s="377">
        <f>INDEX('SO September 2026 Rev.6'!$B$6:$BK$52,MATCH(B34,'SO September 2026 Rev.6'!$B$6:$B$52,0),MATCH($GB$3,'SO September 2026 Rev.6'!$B$5:$XK$5,0))</f>
        <v>369.61070967741654</v>
      </c>
      <c r="GC34" s="377">
        <f>INDEX('Summary sales'!$A$6:$CA$50,MATCH(B34,'Summary sales'!$A$6:$A$50,0),MATCH($GB$3,'Summary sales'!$A$7:$CA$7,0))</f>
        <v>1582.0399999999208</v>
      </c>
      <c r="GD34" s="377">
        <f t="shared" si="771"/>
        <v>1212.4292903225044</v>
      </c>
      <c r="GE34" s="523">
        <f t="shared" si="661"/>
        <v>4.2802872280964763</v>
      </c>
      <c r="GF34" s="377">
        <f>INDEX('SO September 2026 Rev.6'!$B$6:$BK$52,MATCH($B34,'SO September 2026 Rev.6'!$B$6:$B$52,0),MATCH(GF$3,'SO September 2026 Rev.6'!$B$5:$XK$5,0))</f>
        <v>9000</v>
      </c>
      <c r="GG34" s="377">
        <f>INDEX('Summary sales'!$A$6:$CA$50,MATCH(B34,'Summary sales'!$A$6:$A$50,0),MATCH($GF$3,'Summary sales'!$A$7:$CA$7,0))</f>
        <v>4147.6980000000003</v>
      </c>
      <c r="GH34" s="377">
        <f t="shared" si="772"/>
        <v>-4852.3019999999997</v>
      </c>
      <c r="GI34" s="523">
        <f t="shared" si="663"/>
        <v>0.46085533333333339</v>
      </c>
      <c r="GJ34" s="377">
        <f>INDEX('SO September 2026 Rev.6'!$B$6:$BK$52,MATCH(B34,'SO September 2026 Rev.6'!$B$6:$B$52,0),MATCH($GJ$3,'SO September 2026 Rev.6'!$B$5:$XK$5,0))</f>
        <v>1121.900322580635</v>
      </c>
      <c r="GK34" s="377">
        <f>INDEX('Summary sales'!$A$6:$CA$50,MATCH($B34,'Summary sales'!$A$6:$A$50,0),MATCH($GJ$3,'Summary sales'!$A$7:$CA$7,0))</f>
        <v>493.20999999996275</v>
      </c>
      <c r="GL34" s="377">
        <f t="shared" si="773"/>
        <v>-628.69032258067227</v>
      </c>
      <c r="GM34" s="523">
        <f t="shared" si="665"/>
        <v>0.43962016060879949</v>
      </c>
      <c r="GN34" s="377">
        <f>INDEX('SO September 2026 Rev.6'!$B$6:$BK$52,MATCH(B34,'SO September 2026 Rev.6'!$B$6:$B$52,0),MATCH($GN$3,'SO September 2026 Rev.6'!$B$5:$XK$5,0))</f>
        <v>2499.7025806451697</v>
      </c>
      <c r="GO34" s="377">
        <f>INDEX('Summary sales'!$A$6:$CA$50,MATCH(B34,'Summary sales'!$A$6:$A$50,0),MATCH($GN$3,'Summary sales'!$A$7:$CA$7,0))</f>
        <v>2842.1599999999744</v>
      </c>
      <c r="GP34" s="377">
        <f t="shared" si="774"/>
        <v>342.45741935480464</v>
      </c>
      <c r="GQ34" s="523">
        <f t="shared" si="667"/>
        <v>1.1369992662352721</v>
      </c>
      <c r="GR34" s="377">
        <f>INDEX('SO September 2026 Rev.6'!$B$6:$BK$52,MATCH(B34,'SO September 2026 Rev.6'!$B$6:$B$52,0),MATCH($GR$3,'SO September 2026 Rev.6'!$B$5:$XK$5,0))</f>
        <v>3587.0967741935483</v>
      </c>
      <c r="GS34" s="377">
        <f>INDEX('Summary sales'!$A$6:$CA$50,MATCH(B34,'Summary sales'!$A$6:$A$50,0),MATCH($GR$3,'Summary sales'!$A$7:$CA$7,0))</f>
        <v>5775.0200000000186</v>
      </c>
      <c r="GT34" s="377">
        <f t="shared" si="775"/>
        <v>2187.9232258064703</v>
      </c>
      <c r="GU34" s="523">
        <f t="shared" si="669"/>
        <v>1.6099426258992857</v>
      </c>
      <c r="GV34" s="377">
        <f>INDEX('SO September 2026 Rev.6'!$B$6:$BK$52,MATCH(B34,'SO September 2026 Rev.6'!$B$6:$B$52,0),MATCH($GV$3,'SO September 2026 Rev.6'!$B$5:$XK$5,0))</f>
        <v>2499.7025806451697</v>
      </c>
      <c r="GW34" s="377">
        <f>INDEX('Summary sales'!$A$6:$CA$50,MATCH(B34,'Summary sales'!$A$6:$A$50,0),MATCH($GV$3,'Summary sales'!$A$7:$CA$7,0))</f>
        <v>3136.4799999999814</v>
      </c>
      <c r="GX34" s="377">
        <f t="shared" si="776"/>
        <v>636.77741935481163</v>
      </c>
      <c r="GY34" s="523">
        <f t="shared" si="671"/>
        <v>1.2547412737360379</v>
      </c>
      <c r="GZ34" s="377">
        <f>INDEX('SO September 2026 Rev.6'!$B$6:$BK$52,MATCH(B34,'SO September 2026 Rev.6'!$B$6:$B$52,0),MATCH($GZ$3,'SO September 2026 Rev.6'!$B$5:$XK$5,0))</f>
        <v>31500</v>
      </c>
      <c r="HA34" s="377">
        <f>INDEX('Summary sales'!$A$6:$CA$50,MATCH(B34,'Summary sales'!$A$6:$A$50,0),MATCH($GZ$3,'Summary sales'!$A$7:$CA$7,0))</f>
        <v>10141.11400000006</v>
      </c>
      <c r="HB34" s="377">
        <f t="shared" si="777"/>
        <v>-21358.88599999994</v>
      </c>
      <c r="HC34" s="524">
        <f t="shared" si="673"/>
        <v>0.32194012698412888</v>
      </c>
    </row>
    <row r="35" spans="1:211" ht="15" customHeight="1">
      <c r="A35" s="907"/>
      <c r="B35" s="451">
        <f t="shared" si="674"/>
        <v>46290</v>
      </c>
      <c r="C35" s="451" t="str">
        <f t="shared" si="726"/>
        <v>Fri</v>
      </c>
      <c r="D35" s="377">
        <f t="shared" si="568"/>
        <v>223494.07619354836</v>
      </c>
      <c r="E35" s="377">
        <f t="shared" ca="1" si="569"/>
        <v>173370.58836841668</v>
      </c>
      <c r="F35" s="377">
        <f t="shared" ca="1" si="727"/>
        <v>-50123.487825131684</v>
      </c>
      <c r="G35" s="523">
        <f t="shared" ca="1" si="728"/>
        <v>0.7757278909633194</v>
      </c>
      <c r="H35" s="377">
        <f>INDEX('SO September 2026 Rev.6'!$B$6:$BK$52,MATCH($B35,'SO September 2026 Rev.6'!$B$6:$B$52,0),MATCH($H$3,'SO September 2026 Rev.6'!$B$5:$XK$5,0))</f>
        <v>1199.5729032258068</v>
      </c>
      <c r="I35" s="377">
        <f>INDEX('Summary sales'!$A$6:$CA$50,MATCH($B35,'Summary sales'!$A$6:$A$50,0),MATCH($H$3,'Summary sales'!$A$7:$CA$7,0))</f>
        <v>919.82999999984168</v>
      </c>
      <c r="J35" s="377">
        <f t="shared" si="729"/>
        <v>-279.74290322596516</v>
      </c>
      <c r="K35" s="523">
        <f t="shared" si="573"/>
        <v>0.76679791409617515</v>
      </c>
      <c r="L35" s="377">
        <f>INDEX('SO September 2026 Rev.6'!$B$6:$BK$52,MATCH($B35,'SO September 2026 Rev.6'!$B$6:$B$52,0),MATCH($L$3,'SO September 2026 Rev.6'!$B$5:$XK$5,0))</f>
        <v>1200</v>
      </c>
      <c r="M35" s="377">
        <f>INDEX('Summary sales'!$A$6:$CA$50,MATCH($B35,'Summary sales'!$A$6:$A$50,0),MATCH($L$3,'Summary sales'!$A$7:$CA$7,0))</f>
        <v>1184.8300000000745</v>
      </c>
      <c r="N35" s="377">
        <f t="shared" si="730"/>
        <v>-15.169999999925494</v>
      </c>
      <c r="O35" s="523">
        <f t="shared" si="575"/>
        <v>0.9873583333333954</v>
      </c>
      <c r="P35" s="377">
        <f>INDEX('SO September 2026 Rev.6'!$B$6:$BK$52,MATCH(B35,'SO September 2026 Rev.6'!$B$6:$B$52,0),MATCH($P$3,'SO September 2026 Rev.6'!$B$5:$XK$5,0))</f>
        <v>3300</v>
      </c>
      <c r="Q35" s="377">
        <f>INDEX('Summary sales'!$A$6:$CA$50,MATCH($B35,'Summary sales'!$A$6:$A$50,0),MATCH($P$3,'Summary sales'!$A$7:$CA$7,0))</f>
        <v>4390.0400000000373</v>
      </c>
      <c r="R35" s="377">
        <f t="shared" si="731"/>
        <v>1090.0400000000373</v>
      </c>
      <c r="S35" s="523">
        <f t="shared" si="577"/>
        <v>1.3303151515151628</v>
      </c>
      <c r="T35" s="377">
        <f>INDEX('SO September 2026 Rev.6'!$B$6:$BK$52,MATCH(B35,'SO September 2026 Rev.6'!$B$6:$B$52,0),MATCH($T$3,'SO September 2026 Rev.6'!$B$5:$XK$5,0))</f>
        <v>800</v>
      </c>
      <c r="U35" s="377">
        <f>INDEX('Summary sales'!$A$6:$CA$50,MATCH($B35,'Summary sales'!$A$6:$A$50,0),MATCH($T$3,'Summary sales'!$A$7:$CA$7,0))</f>
        <v>725.64999999990687</v>
      </c>
      <c r="V35" s="377">
        <f t="shared" si="732"/>
        <v>-74.350000000093132</v>
      </c>
      <c r="W35" s="523">
        <f t="shared" si="579"/>
        <v>0.90706249999988353</v>
      </c>
      <c r="X35" s="377">
        <f>INDEX('SO September 2026 Rev.6'!$B$6:$BK$52,MATCH(B35,'SO September 2026 Rev.6'!$B$6:$B$52,0),MATCH($X$3,'SO September 2026 Rev.6'!$B$5:$XK$5,0))</f>
        <v>150</v>
      </c>
      <c r="Y35" s="377">
        <f>INDEX('Summary sales'!$A$6:$CA$50,MATCH($B35,'Summary sales'!$A$6:$A$50,0),MATCH($X$3,'Summary sales'!$A$7:$CA$7,0))</f>
        <v>0</v>
      </c>
      <c r="Z35" s="377">
        <f t="shared" si="733"/>
        <v>-150</v>
      </c>
      <c r="AA35" s="523">
        <f t="shared" si="581"/>
        <v>0</v>
      </c>
      <c r="AB35" s="377">
        <f>INDEX('SO September 2026 Rev.6'!$B$6:$BK$52,MATCH(B35,'SO September 2026 Rev.6'!$B$6:$B$52,0),MATCH($AB$3,'SO September 2026 Rev.6'!$B$5:$XK$5,0))</f>
        <v>603.76322580644887</v>
      </c>
      <c r="AC35" s="377">
        <f>INDEX('Summary sales'!$A$6:$CA$50,MATCH($B35,'Summary sales'!$A$6:$A$50,0),MATCH($AB$3,'Summary sales'!$A$7:$CA$7,0))</f>
        <v>974.65000000002328</v>
      </c>
      <c r="AD35" s="377">
        <f t="shared" si="734"/>
        <v>370.88677419357441</v>
      </c>
      <c r="AE35" s="523">
        <f t="shared" si="583"/>
        <v>1.6142917593203521</v>
      </c>
      <c r="AF35" s="377">
        <f>INDEX('SO September 2026 Rev.6'!$B$6:$BK$52,MATCH(B35,'SO September 2026 Rev.6'!$B$6:$B$52,0),MATCH($AF$3,'SO September 2026 Rev.6'!$B$5:$XK$5,0))</f>
        <v>673.27548387096704</v>
      </c>
      <c r="AG35" s="377">
        <f>INDEX('Summary sales'!$A$6:$CA$50,MATCH($B35,'Summary sales'!$A$6:$A$50,0),MATCH($AF$3,'Summary sales'!$A$7:$CA$7,0))</f>
        <v>686.14000000001397</v>
      </c>
      <c r="AH35" s="377">
        <f t="shared" si="735"/>
        <v>12.864516129046933</v>
      </c>
      <c r="AI35" s="523">
        <f t="shared" si="585"/>
        <v>1.0191073586328778</v>
      </c>
      <c r="AJ35" s="377">
        <f>INDEX('SO September 2026 Rev.6'!$B$6:$BK$52,MATCH(B35,'SO September 2026 Rev.6'!$B$6:$B$52,0),MATCH($AJ$3,'SO September 2026 Rev.6'!$B$5:$XK$5,0))</f>
        <v>5500</v>
      </c>
      <c r="AK35" s="377">
        <f>INDEX('Summary sales'!$A$6:$CA$50,MATCH($B35,'Summary sales'!$A$6:$A$50,0),MATCH($AJ$3,'Summary sales'!$A$7:$CA$7,0))</f>
        <v>3272.0399999991059</v>
      </c>
      <c r="AL35" s="377">
        <f t="shared" si="736"/>
        <v>-2227.9600000008941</v>
      </c>
      <c r="AM35" s="523">
        <f t="shared" si="587"/>
        <v>0.59491636363620104</v>
      </c>
      <c r="AN35" s="377">
        <f>INDEX('SO September 2026 Rev.6'!$B$6:$BK$52,MATCH(B35,'SO September 2026 Rev.6'!$B$6:$B$52,0),MATCH($AN$3,'SO September 2026 Rev.6'!$B$5:$XK$5,0))</f>
        <v>5000</v>
      </c>
      <c r="AO35" s="377">
        <f ca="1">INDEX('Summary sales'!$A$6:$CA$50,MATCH($B35,'Summary sales'!$A$6:$A$50,0),MATCH($AN$3,'Summary sales'!$A$7:$CA$7,0))</f>
        <v>4659.410000000149</v>
      </c>
      <c r="AP35" s="377">
        <f t="shared" ca="1" si="737"/>
        <v>-340.58999999985099</v>
      </c>
      <c r="AQ35" s="523">
        <f t="shared" ca="1" si="589"/>
        <v>0.93188200000002985</v>
      </c>
      <c r="AR35" s="377">
        <f>INDEX('SO September 2026 Rev.6'!$B$6:$BK$52,MATCH(B35,'SO September 2026 Rev.6'!$B$6:$B$52,0),MATCH($AR$3,'SO September 2026 Rev.6'!$B$5:$XK$5,0))</f>
        <v>1500</v>
      </c>
      <c r="AS35" s="377">
        <f>INDEX('Summary sales'!$A$6:$CA$50,MATCH($B35,'Summary sales'!$A$6:$A$50,0),MATCH($AR$3,'Summary sales'!$A$7:$CA$7,0))</f>
        <v>1817.2900000000373</v>
      </c>
      <c r="AT35" s="377">
        <f t="shared" si="738"/>
        <v>317.29000000003725</v>
      </c>
      <c r="AU35" s="523">
        <f t="shared" si="591"/>
        <v>1.2115266666666915</v>
      </c>
      <c r="AV35" s="377">
        <f>INDEX('SO September 2026 Rev.6'!$B$6:$BK$52,MATCH(B35,'SO September 2026 Rev.6'!$B$6:$B$52,0),MATCH($AV$3,'SO September 2026 Rev.6'!$B$5:$XK$5,0))</f>
        <v>1300</v>
      </c>
      <c r="AW35" s="377">
        <f>INDEX('Summary sales'!$A$6:$CA$50,MATCH($B35,'Summary sales'!$A$6:$A$50,0),MATCH($AV$3,'Summary sales'!$A$7:$CA$7,0))</f>
        <v>329.85999999998603</v>
      </c>
      <c r="AX35" s="377">
        <f t="shared" si="739"/>
        <v>-970.14000000001397</v>
      </c>
      <c r="AY35" s="523">
        <f t="shared" si="593"/>
        <v>0.25373846153845081</v>
      </c>
      <c r="AZ35" s="377">
        <f>INDEX('SO September 2026 Rev.6'!$B$6:$BK$52,MATCH(B35,'SO September 2026 Rev.6'!$B$6:$B$52,0),MATCH($AZ$3,'SO September 2026 Rev.6'!$B$5:$XK$5,0))</f>
        <v>10800</v>
      </c>
      <c r="BA35" s="377">
        <f>INDEX('Summary sales'!$A$6:$CA$50,MATCH($B35,'Summary sales'!$A$6:$A$50,0),MATCH($AZ$3,'Summary sales'!$A$7:$CA$7,0))</f>
        <v>11169.520000000019</v>
      </c>
      <c r="BB35" s="377">
        <f t="shared" si="740"/>
        <v>369.52000000001863</v>
      </c>
      <c r="BC35" s="523">
        <f t="shared" si="595"/>
        <v>1.0342148148148165</v>
      </c>
      <c r="BD35" s="377">
        <f>INDEX('SO September 2026 Rev.6'!$B$6:$BK$52,MATCH(B35,'SO September 2026 Rev.6'!$B$6:$B$52,0),MATCH($BD$3,'SO September 2026 Rev.6'!$B$5:$XK$5,0))</f>
        <v>8000</v>
      </c>
      <c r="BE35" s="377">
        <f>INDEX('Summary sales'!$A$6:$CA$50,MATCH($B35,'Summary sales'!$A$6:$A$50,0),MATCH($BD$3,'Summary sales'!$A$7:$CA$7,0))</f>
        <v>7009.0099999997765</v>
      </c>
      <c r="BF35" s="377">
        <f t="shared" si="741"/>
        <v>-990.99000000022352</v>
      </c>
      <c r="BG35" s="523">
        <f t="shared" si="597"/>
        <v>0.87612624999997202</v>
      </c>
      <c r="BH35" s="377">
        <f>INDEX('SO September 2026 Rev.6'!$B$6:$BK$52,MATCH(B35,'SO September 2026 Rev.6'!$B$6:$B$52,0),MATCH($BH$3,'SO September 2026 Rev.6'!$B$5:$XK$5,0))</f>
        <v>1000</v>
      </c>
      <c r="BI35" s="377">
        <f>INDEX('Summary sales'!$A$6:$CA$50,MATCH($B35,'Summary sales'!$A$6:$A$50,0),MATCH($BH$3,'Summary sales'!$A$7:$CA$7,0))</f>
        <v>846.04899999988265</v>
      </c>
      <c r="BJ35" s="377">
        <f t="shared" si="742"/>
        <v>-153.95100000011735</v>
      </c>
      <c r="BK35" s="523">
        <f t="shared" si="599"/>
        <v>0.8460489999998827</v>
      </c>
      <c r="BL35" s="377">
        <f>INDEX('SO September 2026 Rev.6'!$B$6:$BK$52,MATCH(B35,'SO September 2026 Rev.6'!$B$6:$B$52,0),MATCH($BL$3,'SO September 2026 Rev.6'!$B$5:$XK$5,0))</f>
        <v>5500</v>
      </c>
      <c r="BM35" s="377">
        <f ca="1">INDEX('Summary sales'!$A$6:$CA$50,MATCH($B35,'Summary sales'!$A$6:$A$50,0),MATCH($BL$3,'Summary sales'!$A$7:$CA$7,0))</f>
        <v>6531.2673684210522</v>
      </c>
      <c r="BN35" s="377">
        <f t="shared" ca="1" si="743"/>
        <v>1031.2673684210522</v>
      </c>
      <c r="BO35" s="523">
        <f t="shared" ca="1" si="601"/>
        <v>1.1875031578947368</v>
      </c>
      <c r="BP35" s="377">
        <f>INDEX('SO September 2026 Rev.6'!$B$6:$BK$52,MATCH(B35,'SO September 2026 Rev.6'!$B$6:$B$52,0),MATCH($BP$3,'SO September 2026 Rev.6'!$B$5:$XK$5,0))</f>
        <v>1000</v>
      </c>
      <c r="BQ35" s="377">
        <f>INDEX('Summary sales'!$A$6:$CA$50,MATCH($B35,'Summary sales'!$A$6:$A$50,0),MATCH($BP$3,'Summary sales'!$A$7:$CA$7,0))</f>
        <v>716.85999999940395</v>
      </c>
      <c r="BR35" s="377">
        <f t="shared" si="744"/>
        <v>-283.14000000059605</v>
      </c>
      <c r="BS35" s="523">
        <f t="shared" si="603"/>
        <v>0.71685999999940397</v>
      </c>
      <c r="BT35" s="377">
        <f>INDEX('SO September 2026 Rev.6'!$B$6:$BK$52,MATCH(B35,'SO September 2026 Rev.6'!$B$6:$B$52,0),MATCH($BT$3,'SO September 2026 Rev.6'!$B$5:$XK$5,0))</f>
        <v>89.451612903225808</v>
      </c>
      <c r="BU35" s="377">
        <f>INDEX('Summary sales'!$A$6:$CA$50,MATCH($B35,'Summary sales'!$A$6:$A$50,0),MATCH($BT$3,'Summary sales'!$A$7:$CA$7,0))</f>
        <v>68.99900000001071</v>
      </c>
      <c r="BV35" s="377">
        <f t="shared" si="745"/>
        <v>-20.452612903215098</v>
      </c>
      <c r="BW35" s="523">
        <f t="shared" si="605"/>
        <v>0.77135557158324264</v>
      </c>
      <c r="BX35" s="377">
        <v>3100</v>
      </c>
      <c r="BY35" s="377">
        <f>INDEX('Summary sales'!$A$6:$CA$50,MATCH($B35,'Summary sales'!$A$6:$A$50,0),MATCH($BX$3,'Summary sales'!$A$7:$CA$7,0))</f>
        <v>2466.6000000000931</v>
      </c>
      <c r="BZ35" s="377">
        <f t="shared" si="746"/>
        <v>-633.39999999990687</v>
      </c>
      <c r="CA35" s="523">
        <f t="shared" si="607"/>
        <v>0.7956774193548688</v>
      </c>
      <c r="CB35" s="377">
        <f>INDEX('SO September 2026 Rev.6'!$B$6:$BK$52,MATCH(B35,'SO September 2026 Rev.6'!$B$6:$B$52,0),MATCH($CB$3,'SO September 2026 Rev.6'!$B$5:$XK$5,0))</f>
        <v>0</v>
      </c>
      <c r="CC35" s="377">
        <f>INDEX('Summary sales'!$A$6:$CA$50,MATCH($B35,'Summary sales'!$A$6:$A$50,0),MATCH($CB$3,'Summary sales'!$A$7:$CA$7,0))</f>
        <v>0</v>
      </c>
      <c r="CD35" s="377">
        <f t="shared" si="747"/>
        <v>0</v>
      </c>
      <c r="CE35" s="523" t="e">
        <f t="shared" si="609"/>
        <v>#DIV/0!</v>
      </c>
      <c r="CF35" s="377">
        <f>INDEX('SO September 2026 Rev.6'!$B$6:$BK$52,MATCH(B35,'SO September 2026 Rev.6'!$B$6:$B$52,0),MATCH($CF$3,'SO September 2026 Rev.6'!$B$5:$XK$5,0))</f>
        <v>3000</v>
      </c>
      <c r="CG35" s="377">
        <f>INDEX('Summary sales'!$A$6:$CA$50,MATCH($B35,'Summary sales'!$A$6:$A$50,0),MATCH($CF$3,'Summary sales'!$A$7:$CA$7,0))</f>
        <v>3054.1000000005588</v>
      </c>
      <c r="CH35" s="377">
        <f t="shared" si="748"/>
        <v>54.100000000558794</v>
      </c>
      <c r="CI35" s="523">
        <f t="shared" si="611"/>
        <v>1.0180333333335196</v>
      </c>
      <c r="CJ35" s="377">
        <f>INDEX('SO September 2026 Rev.6'!$B$6:$BK$52,MATCH($B35,'SO September 2026 Rev.6'!$B$6:$B$52,0),MATCH($CJ$3,'SO September 2026 Rev.6'!$B$5:$XK$5,0))</f>
        <v>4000</v>
      </c>
      <c r="CK35" s="377">
        <f>INDEX('Summary sales'!$A$6:$CA$50,MATCH($B35,'Summary sales'!$A$6:$A$50,0),MATCH($CJ$3,'Summary sales'!$A$7:$CA$7,0))</f>
        <v>3847.6599999999162</v>
      </c>
      <c r="CL35" s="377">
        <f t="shared" si="749"/>
        <v>-152.34000000008382</v>
      </c>
      <c r="CM35" s="523">
        <f t="shared" si="613"/>
        <v>0.96191499999997909</v>
      </c>
      <c r="CN35" s="377">
        <f>INDEX('SO September 2026 Rev.6'!$B$6:$BK$52,MATCH($B35,'SO September 2026 Rev.6'!$B$6:$B$52,0),MATCH(CN$3,'SO September 2026 Rev.6'!$B$5:$XK$5,0))</f>
        <v>0</v>
      </c>
      <c r="CO35" s="377">
        <f>INDEX('Summary sales'!$A$6:$CA$50,MATCH($B35,'Summary sales'!$A$6:$A$50,0),MATCH($CN$3,'Summary sales'!$A$7:$CA$7,0))</f>
        <v>0</v>
      </c>
      <c r="CP35" s="377">
        <f t="shared" si="750"/>
        <v>0</v>
      </c>
      <c r="CQ35" s="523" t="e">
        <f t="shared" si="615"/>
        <v>#DIV/0!</v>
      </c>
      <c r="CR35" s="377">
        <f>INDEX('SO September 2026 Rev.6'!$B$6:$BK$52,MATCH($B35,'SO September 2026 Rev.6'!$B$6:$B$52,0),MATCH(CR$3,'SO September 2026 Rev.6'!$B$5:$XK$5,0))</f>
        <v>2000</v>
      </c>
      <c r="CS35" s="377">
        <f>INDEX('Summary sales'!$A$6:$CA$50,MATCH($B35,'Summary sales'!$A$6:$A$50,0),MATCH($CR$3,'Summary sales'!$A$7:$CA$7,0))</f>
        <v>2040.6400000000067</v>
      </c>
      <c r="CT35" s="377">
        <f t="shared" si="616"/>
        <v>40.640000000006694</v>
      </c>
      <c r="CU35" s="523">
        <f t="shared" si="617"/>
        <v>1.0203200000000034</v>
      </c>
      <c r="CV35" s="377">
        <v>13500</v>
      </c>
      <c r="CW35" s="377">
        <f>INDEX('Summary sales'!$A$6:$CA$50,MATCH($B35,'Summary sales'!$A$6:$A$50,0),MATCH($CV$3,'Summary sales'!$A$7:$CA$7,0))</f>
        <v>10988.27499999851</v>
      </c>
      <c r="CX35" s="377">
        <f t="shared" si="751"/>
        <v>-2511.7250000014901</v>
      </c>
      <c r="CY35" s="523">
        <f t="shared" si="619"/>
        <v>0.81394629629618587</v>
      </c>
      <c r="CZ35" s="377">
        <f>INDEX('SO September 2026 Rev.6'!$B$6:$BK$52,MATCH(B35,'SO September 2026 Rev.6'!$B$6:$B$52,0),MATCH($CZ$3,'SO September 2026 Rev.6'!$B$5:$XK$5,0))</f>
        <v>2000</v>
      </c>
      <c r="DA35" s="377">
        <f>INDEX('Summary sales'!$A$6:$CA$50,MATCH($B35,'Summary sales'!$A$6:$A$50,0),MATCH($CZ$3,'Summary sales'!$A$7:$CA$7,0))</f>
        <v>2417.2399999992922</v>
      </c>
      <c r="DB35" s="377">
        <f t="shared" si="752"/>
        <v>417.23999999929219</v>
      </c>
      <c r="DC35" s="523">
        <f t="shared" si="621"/>
        <v>1.2086199999996461</v>
      </c>
      <c r="DD35" s="377">
        <f>INDEX('SO September 2026 Rev.6'!$B$6:$BK$52,MATCH($B35,'SO September 2026 Rev.6'!$B$6:$B$52,0),MATCH(DD$3,'SO September 2026 Rev.6'!$B$5:$XK$5,0))</f>
        <v>800</v>
      </c>
      <c r="DE35" s="377">
        <f>INDEX('Summary sales'!$A$6:$CA$50,MATCH($B35,'Summary sales'!$A$6:$A$50,0),MATCH($DD$3,'Summary sales'!$A$7:$CA$7,0))</f>
        <v>954.54000000003725</v>
      </c>
      <c r="DF35" s="377">
        <f t="shared" si="753"/>
        <v>154.54000000003725</v>
      </c>
      <c r="DG35" s="523">
        <f t="shared" si="623"/>
        <v>1.1931750000000465</v>
      </c>
      <c r="DH35" s="377">
        <f>INDEX('SO September 2026 Rev.6'!$B$6:$BK$52,MATCH($B35,'SO September 2026 Rev.6'!$B$6:$B$52,0),MATCH(DH$3,'SO September 2026 Rev.6'!$B$5:$XK$5,0))</f>
        <v>7200</v>
      </c>
      <c r="DI35" s="377">
        <f>INDEX('Summary sales'!$A$6:$CA$50,MATCH($B35,'Summary sales'!$A$6:$A$50,0),MATCH($DH$3,'Summary sales'!$A$7:$CA$7,0))</f>
        <v>9020.519999999553</v>
      </c>
      <c r="DJ35" s="377">
        <f t="shared" si="754"/>
        <v>1820.519999999553</v>
      </c>
      <c r="DK35" s="523">
        <f t="shared" si="625"/>
        <v>1.2528499999999378</v>
      </c>
      <c r="DL35" s="377">
        <f>INDEX('SO September 2026 Rev.6'!$B$6:$BK$52,MATCH(B35,'SO September 2026 Rev.6'!$B$6:$B$52,0),MATCH($DL$3,'SO September 2026 Rev.6'!$B$5:$XK$5,0))</f>
        <v>2000</v>
      </c>
      <c r="DM35" s="377">
        <f>INDEX('Summary sales'!$A$6:$CA$50,MATCH($B35,'Summary sales'!$A$6:$A$50,0),MATCH($DL$3,'Summary sales'!$A$7:$CA$7,0))</f>
        <v>29.230000000039581</v>
      </c>
      <c r="DN35" s="377">
        <f t="shared" si="755"/>
        <v>-1970.7699999999604</v>
      </c>
      <c r="DO35" s="523">
        <f t="shared" si="627"/>
        <v>1.4615000000019791E-2</v>
      </c>
      <c r="DP35" s="377">
        <f>INDEX('SO September 2026 Rev.6'!$B$6:$BK$52,MATCH(B35,'SO September 2026 Rev.6'!$B$6:$B$52,0),MATCH($DP$3,'SO September 2026 Rev.6'!$B$5:$XK$5,0))</f>
        <v>2000</v>
      </c>
      <c r="DQ35" s="377">
        <f>INDEX('Summary sales'!$A$6:$CA$50,MATCH($B35,'Summary sales'!$A$6:$A$50,0),MATCH($DP$3,'Summary sales'!$A$7:$CA$7,0))</f>
        <v>1426.7900000000373</v>
      </c>
      <c r="DR35" s="377">
        <f t="shared" si="756"/>
        <v>-573.20999999996275</v>
      </c>
      <c r="DS35" s="523">
        <f t="shared" si="629"/>
        <v>0.71339500000001865</v>
      </c>
      <c r="DT35" s="377">
        <f>INDEX('SO September 2026 Rev.6'!$B$6:$BK$52,MATCH(B35,'SO September 2026 Rev.6'!$B$6:$B$52,0),MATCH($DT$3,'SO September 2026 Rev.6'!$B$5:$XK$5,0))</f>
        <v>1000</v>
      </c>
      <c r="DU35" s="377">
        <f>INDEX('Summary sales'!$A$6:$CA$50,MATCH($B35,'Summary sales'!$A$6:$A$50,0),MATCH($DT$3,'Summary sales'!$A$7:$CA$7,0))</f>
        <v>443.25</v>
      </c>
      <c r="DV35" s="377">
        <f t="shared" si="757"/>
        <v>-556.75</v>
      </c>
      <c r="DW35" s="523">
        <f t="shared" si="631"/>
        <v>0.44324999999999998</v>
      </c>
      <c r="DX35" s="377">
        <f>INDEX('SO September 2026 Rev.6'!$B$6:$BK$52,MATCH(B35,'SO September 2026 Rev.6'!$B$6:$B$52,0),MATCH($DX$3,'SO September 2026 Rev.6'!$B$5:$XK$5,0))</f>
        <v>10000</v>
      </c>
      <c r="DY35" s="377">
        <f>INDEX('Summary sales'!$A$6:$CA$50,MATCH($B35,'Summary sales'!$A$6:$A$50,0),MATCH($DX$3,'Summary sales'!$A$7:$CA$7,0))</f>
        <v>8503.2099999999627</v>
      </c>
      <c r="DZ35" s="377">
        <f t="shared" si="758"/>
        <v>-1496.7900000000373</v>
      </c>
      <c r="EA35" s="523">
        <f t="shared" si="633"/>
        <v>0.85032099999999633</v>
      </c>
      <c r="EB35" s="377">
        <f>INDEX('SO September 2026 Rev.6'!$B$6:$BK$52,MATCH(B35,'SO September 2026 Rev.6'!$B$6:$B$52,0),MATCH($EB$3,'SO September 2026 Rev.6'!$B$5:$XK$5,0))</f>
        <v>2000</v>
      </c>
      <c r="EC35" s="377">
        <f>INDEX('Summary sales'!$A$6:$CA$50,MATCH($B35,'Summary sales'!$A$6:$A$50,0),MATCH($EB$3,'Summary sales'!$A$7:$CA$7,0))</f>
        <v>3203.3600000001024</v>
      </c>
      <c r="ED35" s="377">
        <f t="shared" si="759"/>
        <v>1203.3600000001024</v>
      </c>
      <c r="EE35" s="523">
        <f t="shared" si="635"/>
        <v>1.6016800000000513</v>
      </c>
      <c r="EF35" s="377">
        <f>INDEX('SO September 2026 Rev.6'!$B$6:$BK$52,MATCH($B35,'SO September 2026 Rev.6'!$B$6:$B$52,0),MATCH(EF$3,'SO September 2026 Rev.6'!$B$5:$XK$5,0))</f>
        <v>5500</v>
      </c>
      <c r="EG35" s="377">
        <f>INDEX('Summary sales'!$A$6:$CA$50,MATCH($B35,'Summary sales'!$A$6:$A$50,0),MATCH($EF$3,'Summary sales'!$A$7:$CA$7,0))</f>
        <v>0</v>
      </c>
      <c r="EH35" s="377">
        <f t="shared" si="760"/>
        <v>-5500</v>
      </c>
      <c r="EI35" s="523">
        <f t="shared" si="637"/>
        <v>0</v>
      </c>
      <c r="EJ35" s="377">
        <f>INDEX('SO September 2026 Rev.6'!$B$6:$BK$52,MATCH(B35,'SO September 2026 Rev.6'!$B$6:$B$52,0),MATCH($EJ$3,'SO September 2026 Rev.6'!$B$5:$XK$5,0))</f>
        <v>12000</v>
      </c>
      <c r="EK35" s="377">
        <f>INDEX('Summary sales'!$A$6:$CA$50,MATCH(B35,'Summary sales'!$A$6:$A$50,0),MATCH($EJ$3,'Summary sales'!$A$7:$CA$7,0))</f>
        <v>4806.6399999998976</v>
      </c>
      <c r="EL35" s="377">
        <f t="shared" si="761"/>
        <v>-7193.3600000001024</v>
      </c>
      <c r="EM35" s="523">
        <f t="shared" si="639"/>
        <v>0.40055333333332482</v>
      </c>
      <c r="EN35" s="377">
        <f>INDEX('SO September 2026 Rev.6'!$B$6:$BK$52,MATCH(B35,'SO September 2026 Rev.6'!$B$6:$B$52,0),MATCH($EN$3,'SO September 2026 Rev.6'!$B$5:$XK$5,0))</f>
        <v>5000</v>
      </c>
      <c r="EO35" s="377">
        <f>INDEX('Summary sales'!$A$6:$CA$50,MATCH($B35,'Summary sales'!$A$6:$A$50,0),MATCH($EN$3,'Summary sales'!$A$7:$CA$7,0))</f>
        <v>4839.4500000001863</v>
      </c>
      <c r="EP35" s="377">
        <f t="shared" si="762"/>
        <v>-160.54999999981374</v>
      </c>
      <c r="EQ35" s="523">
        <f t="shared" si="641"/>
        <v>0.96789000000003722</v>
      </c>
      <c r="ER35" s="377">
        <v>12000</v>
      </c>
      <c r="ES35" s="377">
        <f>INDEX('Summary sales'!$A$6:$CA$50,MATCH($B35,'Summary sales'!$A$6:$A$50,0),MATCH($ER$3,'Summary sales'!$A$7:$CA$7,0))</f>
        <v>15539.679999999702</v>
      </c>
      <c r="ET35" s="377">
        <f t="shared" si="763"/>
        <v>3539.679999999702</v>
      </c>
      <c r="EU35" s="523">
        <f t="shared" si="643"/>
        <v>1.2949733333333084</v>
      </c>
      <c r="EV35" s="377">
        <f>INDEX('SO September 2026 Rev.6'!$B$6:$BK$52,MATCH($B35,'SO September 2026 Rev.6'!$B$6:$B$52,0),MATCH($EV$3,'SO September 2026 Rev.6'!$B$5:$XK$5,0))</f>
        <v>4000</v>
      </c>
      <c r="EW35" s="377">
        <f>INDEX('Summary sales'!$A$6:$CA$50,MATCH(B35,'Summary sales'!$A$6:$A$50,0),MATCH($EV$3,'Summary sales'!$A$7:$CA$7,0))</f>
        <v>5899.2700000000186</v>
      </c>
      <c r="EX35" s="377">
        <f t="shared" si="764"/>
        <v>1899.2700000000186</v>
      </c>
      <c r="EY35" s="523">
        <f t="shared" si="645"/>
        <v>1.4748175000000046</v>
      </c>
      <c r="EZ35" s="377">
        <f>INDEX('SO September 2026 Rev.6'!$B$6:$BK$52,MATCH(B35,'SO September 2026 Rev.6'!$B$6:$B$52,0),MATCH($EZ$3,'SO September 2026 Rev.6'!$B$5:$XK$5,0))</f>
        <v>3000</v>
      </c>
      <c r="FA35" s="377">
        <f>INDEX('Summary sales'!$A$6:$CA$50,MATCH(B35,'Summary sales'!$A$6:$A$50,0),MATCH($EZ$3,'Summary sales'!$A$7:$CA$7,0))</f>
        <v>3970.8999999994412</v>
      </c>
      <c r="FB35" s="377">
        <f t="shared" si="765"/>
        <v>970.89999999944121</v>
      </c>
      <c r="FC35" s="523">
        <f t="shared" si="647"/>
        <v>1.3236333333331471</v>
      </c>
      <c r="FD35" s="377">
        <f>INDEX('SO September 2026 Rev.6'!$B$6:$BK$52,MATCH(B35,'SO September 2026 Rev.6'!$B$6:$B$52,0),MATCH($FD$3,'SO September 2026 Rev.6'!$B$5:$XK$5,0))</f>
        <v>7000</v>
      </c>
      <c r="FE35" s="377">
        <f>INDEX('Summary sales'!$A$6:$CA$50,MATCH(B35,'Summary sales'!$A$6:$A$50,0),MATCH($FD$3,'Summary sales'!$A$7:$CA$7,0))</f>
        <v>0</v>
      </c>
      <c r="FF35" s="377">
        <f t="shared" si="766"/>
        <v>-7000</v>
      </c>
      <c r="FG35" s="523">
        <f t="shared" si="649"/>
        <v>1.3236333333331471</v>
      </c>
      <c r="FH35" s="377">
        <f>INDEX('SO September 2026 Rev.6'!$B$6:$BK$52,MATCH(B35,'SO September 2026 Rev.6'!$B$6:$B$52,0),MATCH($FH$3,'SO September 2026 Rev.6'!$B$5:$XK$5,0))</f>
        <v>12000</v>
      </c>
      <c r="FI35" s="377">
        <f>INDEX('Summary sales'!$A$6:$CA$50,MATCH(B35,'Summary sales'!$A$6:$A$50,0),MATCH($FH$3,'Summary sales'!$A$7:$CA$7,0))</f>
        <v>17478.000000000007</v>
      </c>
      <c r="FJ35" s="377">
        <f t="shared" si="650"/>
        <v>5478.0000000000073</v>
      </c>
      <c r="FK35" s="523">
        <f t="shared" si="651"/>
        <v>0</v>
      </c>
      <c r="FL35" s="377">
        <f>INDEX('SO September 2026 Rev.6'!$B$6:$BK$52,MATCH(B35,'SO September 2026 Rev.6'!$B$6:$B$52,0),MATCH($FL$3,'SO September 2026 Rev.6'!$B$5:$XK$5,0))</f>
        <v>700</v>
      </c>
      <c r="FM35" s="377">
        <f>INDEX('Summary sales'!$A$6:$CA$50,MATCH(B35,'Summary sales'!$A$6:$A$50,0),MATCH($FL$3,'Summary sales'!$A$7:$CA$7,0))</f>
        <v>243</v>
      </c>
      <c r="FN35" s="377">
        <f t="shared" si="767"/>
        <v>-457</v>
      </c>
      <c r="FO35" s="523">
        <f t="shared" si="653"/>
        <v>0.34714285714285714</v>
      </c>
      <c r="FP35" s="377">
        <v>6000</v>
      </c>
      <c r="FQ35" s="377">
        <f>INDEX('Summary sales'!$A$6:$CA$50,MATCH(B35,'Summary sales'!$A$6:$A$50,0),MATCH($FP$3,'Summary sales'!$A$7:$CA$7,0))</f>
        <v>6963.9100000000326</v>
      </c>
      <c r="FR35" s="377">
        <f t="shared" si="768"/>
        <v>963.9100000000326</v>
      </c>
      <c r="FS35" s="523">
        <f t="shared" si="655"/>
        <v>1.1606516666666722</v>
      </c>
      <c r="FT35" s="377">
        <f>INDEX('SO September 2026 Rev.6'!$B$6:$BK$52,MATCH(B35,'SO September 2026 Rev.6'!$B$6:$B$52,0),MATCH($FT$3,'SO September 2026 Rev.6'!$B$5:$XK$5,0))</f>
        <v>3500</v>
      </c>
      <c r="FU35" s="377">
        <f>INDEX('Summary sales'!$A$6:$CA$50,MATCH(B35,'Summary sales'!$A$6:$A$50,0),MATCH($FT$3,'Summary sales'!$A$7:$CA$7,0))</f>
        <v>0</v>
      </c>
      <c r="FV35" s="377">
        <f t="shared" si="769"/>
        <v>-3500</v>
      </c>
      <c r="FW35" s="523">
        <f t="shared" si="657"/>
        <v>0</v>
      </c>
      <c r="FX35" s="377">
        <f>INDEX('SO September 2026 Rev.6'!$B$6:$BK$52,MATCH(B35,'SO September 2026 Rev.6'!$B$6:$B$52,0),MATCH($FX$3,'SO September 2026 Rev.6'!$B$5:$XK$5,0))</f>
        <v>2000</v>
      </c>
      <c r="FY35" s="377">
        <f>INDEX('Summary sales'!$A$6:$CA$50,MATCH(B35,'Summary sales'!$A$6:$A$50,0),MATCH($FX$3,'Summary sales'!$A$7:$CA$7,0))</f>
        <v>1351.6400000001304</v>
      </c>
      <c r="FZ35" s="377">
        <f t="shared" si="770"/>
        <v>-648.35999999986961</v>
      </c>
      <c r="GA35" s="523">
        <f t="shared" si="659"/>
        <v>0.67582000000006515</v>
      </c>
      <c r="GB35" s="377">
        <f>INDEX('SO September 2026 Rev.6'!$B$6:$BK$52,MATCH(B35,'SO September 2026 Rev.6'!$B$6:$B$52,0),MATCH($GB$3,'SO September 2026 Rev.6'!$B$5:$XK$5,0))</f>
        <v>369.61070967741654</v>
      </c>
      <c r="GC35" s="377">
        <f>INDEX('Summary sales'!$A$6:$CA$50,MATCH(B35,'Summary sales'!$A$6:$A$50,0),MATCH($GB$3,'Summary sales'!$A$7:$CA$7,0))</f>
        <v>0</v>
      </c>
      <c r="GD35" s="377">
        <f t="shared" si="771"/>
        <v>-369.61070967741654</v>
      </c>
      <c r="GE35" s="523">
        <f t="shared" si="661"/>
        <v>0</v>
      </c>
      <c r="GF35" s="377">
        <f>INDEX('SO September 2026 Rev.6'!$B$6:$BK$52,MATCH($B35,'SO September 2026 Rev.6'!$B$6:$B$52,0),MATCH(GF$3,'SO September 2026 Rev.6'!$B$5:$XK$5,0))</f>
        <v>9000</v>
      </c>
      <c r="GG35" s="377">
        <f>INDEX('Summary sales'!$A$6:$CA$50,MATCH(B35,'Summary sales'!$A$6:$A$50,0),MATCH($GF$3,'Summary sales'!$A$7:$CA$7,0))</f>
        <v>3981.6120000000001</v>
      </c>
      <c r="GH35" s="377">
        <f t="shared" si="772"/>
        <v>-5018.3879999999999</v>
      </c>
      <c r="GI35" s="523">
        <f t="shared" si="663"/>
        <v>0.44240133333333337</v>
      </c>
      <c r="GJ35" s="377">
        <f>INDEX('SO September 2026 Rev.6'!$B$6:$BK$52,MATCH(B35,'SO September 2026 Rev.6'!$B$6:$B$52,0),MATCH($GJ$3,'SO September 2026 Rev.6'!$B$5:$XK$5,0))</f>
        <v>1121.900322580635</v>
      </c>
      <c r="GK35" s="377">
        <f>INDEX('Summary sales'!$A$6:$CA$50,MATCH($B35,'Summary sales'!$A$6:$A$50,0),MATCH($GJ$3,'Summary sales'!$A$7:$CA$7,0))</f>
        <v>814.18999999994412</v>
      </c>
      <c r="GL35" s="377">
        <f t="shared" si="773"/>
        <v>-307.7103225806909</v>
      </c>
      <c r="GM35" s="523">
        <f t="shared" si="665"/>
        <v>0.72572400917678259</v>
      </c>
      <c r="GN35" s="377">
        <f>INDEX('SO September 2026 Rev.6'!$B$6:$BK$52,MATCH(B35,'SO September 2026 Rev.6'!$B$6:$B$52,0),MATCH($GN$3,'SO September 2026 Rev.6'!$B$5:$XK$5,0))</f>
        <v>2499.7025806451697</v>
      </c>
      <c r="GO35" s="377">
        <f>INDEX('Summary sales'!$A$6:$CA$50,MATCH(B35,'Summary sales'!$A$6:$A$50,0),MATCH($GN$3,'Summary sales'!$A$7:$CA$7,0))</f>
        <v>2735.710000000021</v>
      </c>
      <c r="GP35" s="377">
        <f t="shared" si="774"/>
        <v>236.00741935485121</v>
      </c>
      <c r="GQ35" s="523">
        <f t="shared" si="667"/>
        <v>1.0944141999861192</v>
      </c>
      <c r="GR35" s="377">
        <f>INDEX('SO September 2026 Rev.6'!$B$6:$BK$52,MATCH(B35,'SO September 2026 Rev.6'!$B$6:$B$52,0),MATCH($GR$3,'SO September 2026 Rev.6'!$B$5:$XK$5,0))</f>
        <v>3587.0967741935483</v>
      </c>
      <c r="GS35" s="377">
        <f>INDEX('Summary sales'!$A$6:$CA$50,MATCH(B35,'Summary sales'!$A$6:$A$50,0),MATCH($GR$3,'Summary sales'!$A$7:$CA$7,0))</f>
        <v>4471.8999999999942</v>
      </c>
      <c r="GT35" s="377">
        <f t="shared" si="775"/>
        <v>884.80322580644588</v>
      </c>
      <c r="GU35" s="523">
        <f t="shared" si="669"/>
        <v>1.246662769784171</v>
      </c>
      <c r="GV35" s="377">
        <f>INDEX('SO September 2026 Rev.6'!$B$6:$BK$52,MATCH(B35,'SO September 2026 Rev.6'!$B$6:$B$52,0),MATCH($GV$3,'SO September 2026 Rev.6'!$B$5:$XK$5,0))</f>
        <v>2499.7025806451697</v>
      </c>
      <c r="GW35" s="377">
        <f>INDEX('Summary sales'!$A$6:$CA$50,MATCH(B35,'Summary sales'!$A$6:$A$50,0),MATCH($GV$3,'Summary sales'!$A$7:$CA$7,0))</f>
        <v>0</v>
      </c>
      <c r="GX35" s="377">
        <f t="shared" si="776"/>
        <v>-2499.7025806451697</v>
      </c>
      <c r="GY35" s="523">
        <f t="shared" si="671"/>
        <v>0</v>
      </c>
      <c r="GZ35" s="377">
        <f>INDEX('SO September 2026 Rev.6'!$B$6:$BK$52,MATCH(B35,'SO September 2026 Rev.6'!$B$6:$B$52,0),MATCH($GZ$3,'SO September 2026 Rev.6'!$B$5:$XK$5,0))</f>
        <v>31500</v>
      </c>
      <c r="HA35" s="377">
        <f>INDEX('Summary sales'!$A$6:$CA$50,MATCH(B35,'Summary sales'!$A$6:$A$50,0),MATCH($GZ$3,'Summary sales'!$A$7:$CA$7,0))</f>
        <v>6577.8259999998845</v>
      </c>
      <c r="HB35" s="377">
        <f t="shared" si="777"/>
        <v>-24922.174000000115</v>
      </c>
      <c r="HC35" s="524">
        <f t="shared" si="673"/>
        <v>0.20881987301586935</v>
      </c>
    </row>
    <row r="36" spans="1:211" s="393" customFormat="1" ht="15" customHeight="1">
      <c r="A36" s="907"/>
      <c r="B36" s="454">
        <f t="shared" si="674"/>
        <v>46291</v>
      </c>
      <c r="C36" s="454" t="str">
        <f t="shared" si="726"/>
        <v>Sat</v>
      </c>
      <c r="D36" s="379">
        <f t="shared" si="568"/>
        <v>225872.60296774193</v>
      </c>
      <c r="E36" s="379">
        <f t="shared" ca="1" si="569"/>
        <v>170591.19700000394</v>
      </c>
      <c r="F36" s="379">
        <f t="shared" ca="1" si="727"/>
        <v>-55281.405967737985</v>
      </c>
      <c r="G36" s="801">
        <f t="shared" ca="1" si="728"/>
        <v>0.75525404479607017</v>
      </c>
      <c r="H36" s="379">
        <f>INDEX('SO September 2026 Rev.6'!$B$6:$BK$52,MATCH($B36,'SO September 2026 Rev.6'!$B$6:$B$52,0),MATCH($H$3,'SO September 2026 Rev.6'!$B$5:$XK$5,0))</f>
        <v>700</v>
      </c>
      <c r="I36" s="379">
        <f>INDEX('Summary sales'!$A$6:$CA$50,MATCH($B36,'Summary sales'!$A$6:$A$50,0),MATCH($H$3,'Summary sales'!$A$7:$CA$7,0))</f>
        <v>963.98999999999069</v>
      </c>
      <c r="J36" s="379">
        <f t="shared" si="729"/>
        <v>263.98999999999069</v>
      </c>
      <c r="K36" s="801">
        <f t="shared" si="573"/>
        <v>1.3771285714285582</v>
      </c>
      <c r="L36" s="379">
        <f>INDEX('SO September 2026 Rev.6'!$B$6:$BK$52,MATCH($B36,'SO September 2026 Rev.6'!$B$6:$B$52,0),MATCH($L$3,'SO September 2026 Rev.6'!$B$5:$XK$5,0))</f>
        <v>1000</v>
      </c>
      <c r="M36" s="379">
        <f>INDEX('Summary sales'!$A$6:$CA$50,MATCH($B36,'Summary sales'!$A$6:$A$50,0),MATCH($L$3,'Summary sales'!$A$7:$CA$7,0))</f>
        <v>896.89999999990687</v>
      </c>
      <c r="N36" s="379">
        <f t="shared" si="730"/>
        <v>-103.10000000009313</v>
      </c>
      <c r="O36" s="801">
        <f t="shared" si="575"/>
        <v>0.89689999999990688</v>
      </c>
      <c r="P36" s="379">
        <f>INDEX('SO September 2026 Rev.6'!$B$6:$BK$52,MATCH(B36,'SO September 2026 Rev.6'!$B$6:$B$52,0),MATCH($P$3,'SO September 2026 Rev.6'!$B$5:$XK$5,0))</f>
        <v>3300</v>
      </c>
      <c r="Q36" s="379">
        <f>INDEX('Summary sales'!$A$6:$CA$50,MATCH($B36,'Summary sales'!$A$6:$A$50,0),MATCH($P$3,'Summary sales'!$A$7:$CA$7,0))</f>
        <v>4322.3799999998882</v>
      </c>
      <c r="R36" s="379">
        <f t="shared" si="731"/>
        <v>1022.3799999998882</v>
      </c>
      <c r="S36" s="801">
        <f t="shared" si="577"/>
        <v>1.3098121212120875</v>
      </c>
      <c r="T36" s="379">
        <f>INDEX('SO September 2026 Rev.6'!$B$6:$BK$52,MATCH(B36,'SO September 2026 Rev.6'!$B$6:$B$52,0),MATCH($T$3,'SO September 2026 Rev.6'!$B$5:$XK$5,0))</f>
        <v>500</v>
      </c>
      <c r="U36" s="379">
        <f>INDEX('Summary sales'!$A$6:$CA$50,MATCH($B36,'Summary sales'!$A$6:$A$50,0),MATCH($T$3,'Summary sales'!$A$7:$CA$7,0))</f>
        <v>836.10000000009313</v>
      </c>
      <c r="V36" s="379">
        <f t="shared" si="732"/>
        <v>336.10000000009313</v>
      </c>
      <c r="W36" s="801">
        <f t="shared" si="579"/>
        <v>1.6722000000001862</v>
      </c>
      <c r="X36" s="379">
        <f>INDEX('SO September 2026 Rev.6'!$B$6:$BK$52,MATCH(B36,'SO September 2026 Rev.6'!$B$6:$B$52,0),MATCH($X$3,'SO September 2026 Rev.6'!$B$5:$XK$5,0))</f>
        <v>150</v>
      </c>
      <c r="Y36" s="379">
        <f>INDEX('Summary sales'!$A$6:$CA$50,MATCH($B36,'Summary sales'!$A$6:$A$50,0),MATCH($X$3,'Summary sales'!$A$7:$CA$7,0))</f>
        <v>0</v>
      </c>
      <c r="Z36" s="379">
        <f t="shared" si="733"/>
        <v>-150</v>
      </c>
      <c r="AA36" s="801">
        <f t="shared" si="581"/>
        <v>0</v>
      </c>
      <c r="AB36" s="379">
        <f>INDEX('SO September 2026 Rev.6'!$B$6:$BK$52,MATCH(B36,'SO September 2026 Rev.6'!$B$6:$B$52,0),MATCH($AB$3,'SO September 2026 Rev.6'!$B$5:$XK$5,0))</f>
        <v>603.76322580644887</v>
      </c>
      <c r="AC36" s="379">
        <f>INDEX('Summary sales'!$A$6:$CA$50,MATCH($B36,'Summary sales'!$A$6:$A$50,0),MATCH($AB$3,'Summary sales'!$A$7:$CA$7,0))</f>
        <v>525.48999999999069</v>
      </c>
      <c r="AD36" s="379">
        <f t="shared" si="734"/>
        <v>-78.273225806458186</v>
      </c>
      <c r="AE36" s="801">
        <f t="shared" si="583"/>
        <v>0.87035774545243572</v>
      </c>
      <c r="AF36" s="379">
        <f>INDEX('SO September 2026 Rev.6'!$B$6:$BK$52,MATCH(B36,'SO September 2026 Rev.6'!$B$6:$B$52,0),MATCH($AF$3,'SO September 2026 Rev.6'!$B$5:$XK$5,0))</f>
        <v>673.27548387096704</v>
      </c>
      <c r="AG36" s="379">
        <f>INDEX('Summary sales'!$A$6:$CA$50,MATCH($B36,'Summary sales'!$A$6:$A$50,0),MATCH($AF$3,'Summary sales'!$A$7:$CA$7,0))</f>
        <v>355.21999999997206</v>
      </c>
      <c r="AH36" s="379">
        <f t="shared" si="735"/>
        <v>-318.05548387099498</v>
      </c>
      <c r="AI36" s="801">
        <f t="shared" si="585"/>
        <v>0.52759978420371212</v>
      </c>
      <c r="AJ36" s="379">
        <f>INDEX('SO September 2026 Rev.6'!$B$6:$BK$52,MATCH(B36,'SO September 2026 Rev.6'!$B$6:$B$52,0),MATCH($AJ$3,'SO September 2026 Rev.6'!$B$5:$XK$5,0))</f>
        <v>4500</v>
      </c>
      <c r="AK36" s="379">
        <f>INDEX('Summary sales'!$A$6:$CA$50,MATCH($B36,'Summary sales'!$A$6:$A$50,0),MATCH($AJ$3,'Summary sales'!$A$7:$CA$7,0))</f>
        <v>0</v>
      </c>
      <c r="AL36" s="379">
        <f t="shared" si="736"/>
        <v>-4500</v>
      </c>
      <c r="AM36" s="801">
        <f t="shared" si="587"/>
        <v>0</v>
      </c>
      <c r="AN36" s="379">
        <f>INDEX('SO September 2026 Rev.6'!$B$6:$BK$52,MATCH(B36,'SO September 2026 Rev.6'!$B$6:$B$52,0),MATCH($AN$3,'SO September 2026 Rev.6'!$B$5:$XK$5,0))</f>
        <v>2000</v>
      </c>
      <c r="AO36" s="379">
        <f ca="1">INDEX('Summary sales'!$A$6:$CA$50,MATCH($B36,'Summary sales'!$A$6:$A$50,0),MATCH($AN$3,'Summary sales'!$A$7:$CA$7,0))</f>
        <v>3186.9500000001863</v>
      </c>
      <c r="AP36" s="379">
        <f t="shared" ca="1" si="737"/>
        <v>1186.9500000001863</v>
      </c>
      <c r="AQ36" s="801">
        <f t="shared" ca="1" si="589"/>
        <v>1.5934750000000932</v>
      </c>
      <c r="AR36" s="379">
        <f>INDEX('SO September 2026 Rev.6'!$B$6:$BK$52,MATCH(B36,'SO September 2026 Rev.6'!$B$6:$B$52,0),MATCH($AR$3,'SO September 2026 Rev.6'!$B$5:$XK$5,0))</f>
        <v>1000</v>
      </c>
      <c r="AS36" s="379">
        <f>INDEX('Summary sales'!$A$6:$CA$50,MATCH($B36,'Summary sales'!$A$6:$A$50,0),MATCH($AR$3,'Summary sales'!$A$7:$CA$7,0))</f>
        <v>985.82999999984168</v>
      </c>
      <c r="AT36" s="379">
        <f t="shared" si="738"/>
        <v>-14.170000000158325</v>
      </c>
      <c r="AU36" s="801">
        <f t="shared" si="591"/>
        <v>0.98582999999984167</v>
      </c>
      <c r="AV36" s="379">
        <f>INDEX('SO September 2026 Rev.6'!$B$6:$BK$52,MATCH(B36,'SO September 2026 Rev.6'!$B$6:$B$52,0),MATCH($AV$3,'SO September 2026 Rev.6'!$B$5:$XK$5,0))</f>
        <v>1300</v>
      </c>
      <c r="AW36" s="379">
        <f>INDEX('Summary sales'!$A$6:$CA$50,MATCH($B36,'Summary sales'!$A$6:$A$50,0),MATCH($AV$3,'Summary sales'!$A$7:$CA$7,0))</f>
        <v>0</v>
      </c>
      <c r="AX36" s="379">
        <f t="shared" si="739"/>
        <v>-1300</v>
      </c>
      <c r="AY36" s="801">
        <f t="shared" si="593"/>
        <v>0</v>
      </c>
      <c r="AZ36" s="379">
        <f>INDEX('SO September 2026 Rev.6'!$B$6:$BK$52,MATCH(B36,'SO September 2026 Rev.6'!$B$6:$B$52,0),MATCH($AZ$3,'SO September 2026 Rev.6'!$B$5:$XK$5,0))</f>
        <v>10800</v>
      </c>
      <c r="BA36" s="379">
        <f>INDEX('Summary sales'!$A$6:$CA$50,MATCH($B36,'Summary sales'!$A$6:$A$50,0),MATCH($AZ$3,'Summary sales'!$A$7:$CA$7,0))</f>
        <v>11924.979999999981</v>
      </c>
      <c r="BB36" s="379">
        <f t="shared" si="740"/>
        <v>1124.9799999999814</v>
      </c>
      <c r="BC36" s="801">
        <f t="shared" si="595"/>
        <v>1.1041648148148131</v>
      </c>
      <c r="BD36" s="379">
        <f>INDEX('SO September 2026 Rev.6'!$B$6:$BK$52,MATCH(B36,'SO September 2026 Rev.6'!$B$6:$B$52,0),MATCH($BD$3,'SO September 2026 Rev.6'!$B$5:$XK$5,0))</f>
        <v>6000</v>
      </c>
      <c r="BE36" s="379">
        <f>INDEX('Summary sales'!$A$6:$CA$50,MATCH($B36,'Summary sales'!$A$6:$A$50,0),MATCH($BD$3,'Summary sales'!$A$7:$CA$7,0))</f>
        <v>5554.6100000003353</v>
      </c>
      <c r="BF36" s="379">
        <f t="shared" si="741"/>
        <v>-445.38999999966472</v>
      </c>
      <c r="BG36" s="801">
        <f t="shared" si="597"/>
        <v>0.92576833333338926</v>
      </c>
      <c r="BH36" s="379">
        <f>INDEX('SO September 2026 Rev.6'!$B$6:$BK$52,MATCH(B36,'SO September 2026 Rev.6'!$B$6:$B$52,0),MATCH($BH$3,'SO September 2026 Rev.6'!$B$5:$XK$5,0))</f>
        <v>1000</v>
      </c>
      <c r="BI36" s="379">
        <f>INDEX('Summary sales'!$A$6:$CA$50,MATCH($B36,'Summary sales'!$A$6:$A$50,0),MATCH($BH$3,'Summary sales'!$A$7:$CA$7,0))</f>
        <v>1418.9640000001527</v>
      </c>
      <c r="BJ36" s="379">
        <f t="shared" si="742"/>
        <v>418.96400000015274</v>
      </c>
      <c r="BK36" s="801">
        <f t="shared" si="599"/>
        <v>1.4189640000001527</v>
      </c>
      <c r="BL36" s="379">
        <f>INDEX('SO September 2026 Rev.6'!$B$6:$BK$52,MATCH(B36,'SO September 2026 Rev.6'!$B$6:$B$52,0),MATCH($BL$3,'SO September 2026 Rev.6'!$B$5:$XK$5,0))</f>
        <v>5500</v>
      </c>
      <c r="BM36" s="379">
        <f ca="1">INDEX('Summary sales'!$A$6:$CA$50,MATCH($B36,'Summary sales'!$A$6:$A$50,0),MATCH($BL$3,'Summary sales'!$A$7:$CA$7,0))</f>
        <v>5631.75</v>
      </c>
      <c r="BN36" s="379">
        <f t="shared" ca="1" si="743"/>
        <v>131.75</v>
      </c>
      <c r="BO36" s="801">
        <f t="shared" ca="1" si="601"/>
        <v>1.0239545454545456</v>
      </c>
      <c r="BP36" s="379">
        <f>INDEX('SO September 2026 Rev.6'!$B$6:$BK$52,MATCH(B36,'SO September 2026 Rev.6'!$B$6:$B$52,0),MATCH($BP$3,'SO September 2026 Rev.6'!$B$5:$XK$5,0))</f>
        <v>1000</v>
      </c>
      <c r="BQ36" s="379">
        <f>INDEX('Summary sales'!$A$6:$CA$50,MATCH($B36,'Summary sales'!$A$6:$A$50,0),MATCH($BP$3,'Summary sales'!$A$7:$CA$7,0))</f>
        <v>549.20999999996275</v>
      </c>
      <c r="BR36" s="379">
        <f t="shared" si="744"/>
        <v>-450.79000000003725</v>
      </c>
      <c r="BS36" s="801">
        <f t="shared" si="603"/>
        <v>0.54920999999996278</v>
      </c>
      <c r="BT36" s="379">
        <f>INDEX('SO September 2026 Rev.6'!$B$6:$BK$52,MATCH(B36,'SO September 2026 Rev.6'!$B$6:$B$52,0),MATCH($BT$3,'SO September 2026 Rev.6'!$B$5:$XK$5,0))</f>
        <v>89.451612903225808</v>
      </c>
      <c r="BU36" s="379">
        <f>INDEX('Summary sales'!$A$6:$CA$50,MATCH($B36,'Summary sales'!$A$6:$A$50,0),MATCH($BT$3,'Summary sales'!$A$7:$CA$7,0))</f>
        <v>84.209999999991851</v>
      </c>
      <c r="BV36" s="379">
        <f t="shared" si="745"/>
        <v>-5.2416129032339569</v>
      </c>
      <c r="BW36" s="801">
        <f t="shared" si="605"/>
        <v>0.94140281283799043</v>
      </c>
      <c r="BX36" s="379">
        <v>3100</v>
      </c>
      <c r="BY36" s="379">
        <f>INDEX('Summary sales'!$A$6:$CA$50,MATCH($B36,'Summary sales'!$A$6:$A$50,0),MATCH($BX$3,'Summary sales'!$A$7:$CA$7,0))</f>
        <v>3810.0999999996275</v>
      </c>
      <c r="BZ36" s="379">
        <f t="shared" si="746"/>
        <v>710.09999999962747</v>
      </c>
      <c r="CA36" s="801">
        <f t="shared" si="607"/>
        <v>1.229064516128912</v>
      </c>
      <c r="CB36" s="379">
        <f>INDEX('SO September 2026 Rev.6'!$B$6:$BK$52,MATCH(B36,'SO September 2026 Rev.6'!$B$6:$B$52,0),MATCH($CB$3,'SO September 2026 Rev.6'!$B$5:$XK$5,0))</f>
        <v>0</v>
      </c>
      <c r="CC36" s="379">
        <f>INDEX('Summary sales'!$A$6:$CA$50,MATCH($B36,'Summary sales'!$A$6:$A$50,0),MATCH($CB$3,'Summary sales'!$A$7:$CA$7,0))</f>
        <v>0</v>
      </c>
      <c r="CD36" s="379">
        <f t="shared" si="747"/>
        <v>0</v>
      </c>
      <c r="CE36" s="801" t="e">
        <f t="shared" si="609"/>
        <v>#DIV/0!</v>
      </c>
      <c r="CF36" s="379">
        <f>INDEX('SO September 2026 Rev.6'!$B$6:$BK$52,MATCH(B36,'SO September 2026 Rev.6'!$B$6:$B$52,0),MATCH($CF$3,'SO September 2026 Rev.6'!$B$5:$XK$5,0))</f>
        <v>0</v>
      </c>
      <c r="CG36" s="379">
        <f>INDEX('Summary sales'!$A$6:$CA$50,MATCH($B36,'Summary sales'!$A$6:$A$50,0),MATCH($CF$3,'Summary sales'!$A$7:$CA$7,0))</f>
        <v>0</v>
      </c>
      <c r="CH36" s="379">
        <f t="shared" si="748"/>
        <v>0</v>
      </c>
      <c r="CI36" s="801" t="e">
        <f t="shared" si="611"/>
        <v>#DIV/0!</v>
      </c>
      <c r="CJ36" s="379">
        <f>INDEX('SO September 2026 Rev.6'!$B$6:$BK$52,MATCH($B36,'SO September 2026 Rev.6'!$B$6:$B$52,0),MATCH($CJ$3,'SO September 2026 Rev.6'!$B$5:$XK$5,0))</f>
        <v>4000</v>
      </c>
      <c r="CK36" s="379">
        <f>INDEX('Summary sales'!$A$6:$CA$50,MATCH($B36,'Summary sales'!$A$6:$A$50,0),MATCH($CJ$3,'Summary sales'!$A$7:$CA$7,0))</f>
        <v>3743.4199999999255</v>
      </c>
      <c r="CL36" s="379">
        <f t="shared" si="749"/>
        <v>-256.58000000007451</v>
      </c>
      <c r="CM36" s="801">
        <f t="shared" si="613"/>
        <v>0.93585499999998134</v>
      </c>
      <c r="CN36" s="379">
        <f>INDEX('SO September 2026 Rev.6'!$B$6:$BK$52,MATCH($B36,'SO September 2026 Rev.6'!$B$6:$B$52,0),MATCH(CN$3,'SO September 2026 Rev.6'!$B$5:$XK$5,0))</f>
        <v>0</v>
      </c>
      <c r="CO36" s="379">
        <f>INDEX('Summary sales'!$A$6:$CA$50,MATCH($B36,'Summary sales'!$A$6:$A$50,0),MATCH($CN$3,'Summary sales'!$A$7:$CA$7,0))</f>
        <v>0</v>
      </c>
      <c r="CP36" s="379">
        <f t="shared" si="750"/>
        <v>0</v>
      </c>
      <c r="CQ36" s="801" t="e">
        <f t="shared" si="615"/>
        <v>#DIV/0!</v>
      </c>
      <c r="CR36" s="379">
        <f>INDEX('SO September 2026 Rev.6'!$B$6:$BK$52,MATCH($B36,'SO September 2026 Rev.6'!$B$6:$B$52,0),MATCH(CR$3,'SO September 2026 Rev.6'!$B$5:$XK$5,0))</f>
        <v>0</v>
      </c>
      <c r="CS36" s="379">
        <f>INDEX('Summary sales'!$A$6:$CA$50,MATCH($B36,'Summary sales'!$A$6:$A$50,0),MATCH($CR$3,'Summary sales'!$A$7:$CA$7,0))</f>
        <v>0</v>
      </c>
      <c r="CT36" s="377">
        <f t="shared" si="616"/>
        <v>0</v>
      </c>
      <c r="CU36" s="801" t="e">
        <f t="shared" si="617"/>
        <v>#DIV/0!</v>
      </c>
      <c r="CV36" s="379">
        <v>13500</v>
      </c>
      <c r="CW36" s="379">
        <f>INDEX('Summary sales'!$A$6:$CA$50,MATCH($B36,'Summary sales'!$A$6:$A$50,0),MATCH($CV$3,'Summary sales'!$A$7:$CA$7,0))</f>
        <v>9317.4670000001788</v>
      </c>
      <c r="CX36" s="379">
        <f t="shared" si="751"/>
        <v>-4182.5329999998212</v>
      </c>
      <c r="CY36" s="801">
        <f t="shared" si="619"/>
        <v>0.69018274074075403</v>
      </c>
      <c r="CZ36" s="379">
        <f>INDEX('SO September 2026 Rev.6'!$B$6:$BK$52,MATCH(B36,'SO September 2026 Rev.6'!$B$6:$B$52,0),MATCH($CZ$3,'SO September 2026 Rev.6'!$B$5:$XK$5,0))</f>
        <v>2000</v>
      </c>
      <c r="DA36" s="379">
        <f>INDEX('Summary sales'!$A$6:$CA$50,MATCH($B36,'Summary sales'!$A$6:$A$50,0),MATCH($CZ$3,'Summary sales'!$A$7:$CA$7,0))</f>
        <v>1913.9000000003725</v>
      </c>
      <c r="DB36" s="379">
        <f t="shared" si="752"/>
        <v>-86.099999999627471</v>
      </c>
      <c r="DC36" s="801">
        <f t="shared" si="621"/>
        <v>0.95695000000018626</v>
      </c>
      <c r="DD36" s="379">
        <f>INDEX('SO September 2026 Rev.6'!$B$6:$BK$52,MATCH($B36,'SO September 2026 Rev.6'!$B$6:$B$52,0),MATCH(DD$3,'SO September 2026 Rev.6'!$B$5:$XK$5,0))</f>
        <v>800</v>
      </c>
      <c r="DE36" s="379">
        <f>INDEX('Summary sales'!$A$6:$CA$50,MATCH($B36,'Summary sales'!$A$6:$A$50,0),MATCH($DD$3,'Summary sales'!$A$7:$CA$7,0))</f>
        <v>893.22999999998137</v>
      </c>
      <c r="DF36" s="379">
        <f t="shared" si="753"/>
        <v>93.229999999981374</v>
      </c>
      <c r="DG36" s="801">
        <f t="shared" si="623"/>
        <v>1.1165374999999766</v>
      </c>
      <c r="DH36" s="379">
        <f>INDEX('SO September 2026 Rev.6'!$B$6:$BK$52,MATCH($B36,'SO September 2026 Rev.6'!$B$6:$B$52,0),MATCH(DH$3,'SO September 2026 Rev.6'!$B$5:$XK$5,0))</f>
        <v>7200</v>
      </c>
      <c r="DI36" s="379">
        <f>INDEX('Summary sales'!$A$6:$CA$50,MATCH($B36,'Summary sales'!$A$6:$A$50,0),MATCH($DH$3,'Summary sales'!$A$7:$CA$7,0))</f>
        <v>8367.1900000013411</v>
      </c>
      <c r="DJ36" s="379">
        <f t="shared" si="754"/>
        <v>1167.1900000013411</v>
      </c>
      <c r="DK36" s="801">
        <f t="shared" si="625"/>
        <v>1.1621097222224084</v>
      </c>
      <c r="DL36" s="379">
        <f>INDEX('SO September 2026 Rev.6'!$B$6:$BK$52,MATCH(B36,'SO September 2026 Rev.6'!$B$6:$B$52,0),MATCH($DL$3,'SO September 2026 Rev.6'!$B$5:$XK$5,0))</f>
        <v>0</v>
      </c>
      <c r="DM36" s="379">
        <f>INDEX('Summary sales'!$A$6:$CA$50,MATCH($B36,'Summary sales'!$A$6:$A$50,0),MATCH($DL$3,'Summary sales'!$A$7:$CA$7,0))</f>
        <v>0</v>
      </c>
      <c r="DN36" s="379">
        <f t="shared" si="755"/>
        <v>0</v>
      </c>
      <c r="DO36" s="801" t="e">
        <f t="shared" si="627"/>
        <v>#DIV/0!</v>
      </c>
      <c r="DP36" s="379">
        <f>INDEX('SO September 2026 Rev.6'!$B$6:$BK$52,MATCH(B36,'SO September 2026 Rev.6'!$B$6:$B$52,0),MATCH($DP$3,'SO September 2026 Rev.6'!$B$5:$XK$5,0))</f>
        <v>2000</v>
      </c>
      <c r="DQ36" s="379">
        <f>INDEX('Summary sales'!$A$6:$CA$50,MATCH($B36,'Summary sales'!$A$6:$A$50,0),MATCH($DP$3,'Summary sales'!$A$7:$CA$7,0))</f>
        <v>1512.3699999998789</v>
      </c>
      <c r="DR36" s="379">
        <f t="shared" si="756"/>
        <v>-487.63000000012107</v>
      </c>
      <c r="DS36" s="801">
        <f t="shared" si="629"/>
        <v>0.75618499999993949</v>
      </c>
      <c r="DT36" s="379">
        <f>INDEX('SO September 2026 Rev.6'!$B$6:$BK$52,MATCH(B36,'SO September 2026 Rev.6'!$B$6:$B$52,0),MATCH($DT$3,'SO September 2026 Rev.6'!$B$5:$XK$5,0))</f>
        <v>1000</v>
      </c>
      <c r="DU36" s="379">
        <f>INDEX('Summary sales'!$A$6:$CA$50,MATCH($B36,'Summary sales'!$A$6:$A$50,0),MATCH($DT$3,'Summary sales'!$A$7:$CA$7,0))</f>
        <v>0</v>
      </c>
      <c r="DV36" s="379">
        <f t="shared" si="757"/>
        <v>-1000</v>
      </c>
      <c r="DW36" s="801">
        <f t="shared" si="631"/>
        <v>0</v>
      </c>
      <c r="DX36" s="379">
        <f>INDEX('SO September 2026 Rev.6'!$B$6:$BK$52,MATCH(B36,'SO September 2026 Rev.6'!$B$6:$B$52,0),MATCH($DX$3,'SO September 2026 Rev.6'!$B$5:$XK$5,0))</f>
        <v>10000</v>
      </c>
      <c r="DY36" s="379">
        <f>INDEX('Summary sales'!$A$6:$CA$50,MATCH($B36,'Summary sales'!$A$6:$A$50,0),MATCH($DX$3,'Summary sales'!$A$7:$CA$7,0))</f>
        <v>9310.910000000149</v>
      </c>
      <c r="DZ36" s="379">
        <f t="shared" si="758"/>
        <v>-689.08999999985099</v>
      </c>
      <c r="EA36" s="801">
        <f t="shared" si="633"/>
        <v>0.93109100000001488</v>
      </c>
      <c r="EB36" s="379">
        <f>INDEX('SO September 2026 Rev.6'!$B$6:$BK$52,MATCH(B36,'SO September 2026 Rev.6'!$B$6:$B$52,0),MATCH($EB$3,'SO September 2026 Rev.6'!$B$5:$XK$5,0))</f>
        <v>2000</v>
      </c>
      <c r="EC36" s="379">
        <f>INDEX('Summary sales'!$A$6:$CA$50,MATCH($B36,'Summary sales'!$A$6:$A$50,0),MATCH($EB$3,'Summary sales'!$A$7:$CA$7,0))</f>
        <v>3155.0400000000373</v>
      </c>
      <c r="ED36" s="379">
        <f t="shared" si="759"/>
        <v>1155.0400000000373</v>
      </c>
      <c r="EE36" s="801">
        <f t="shared" si="635"/>
        <v>1.5775200000000187</v>
      </c>
      <c r="EF36" s="379">
        <f>INDEX('SO September 2026 Rev.6'!$B$6:$BK$52,MATCH($B36,'SO September 2026 Rev.6'!$B$6:$B$52,0),MATCH(EF$3,'SO September 2026 Rev.6'!$B$5:$XK$5,0))</f>
        <v>5500</v>
      </c>
      <c r="EG36" s="379">
        <f>INDEX('Summary sales'!$A$6:$CA$50,MATCH($B36,'Summary sales'!$A$6:$A$50,0),MATCH($EF$3,'Summary sales'!$A$7:$CA$7,0))</f>
        <v>0</v>
      </c>
      <c r="EH36" s="379">
        <f t="shared" si="760"/>
        <v>-5500</v>
      </c>
      <c r="EI36" s="801">
        <f t="shared" si="637"/>
        <v>0</v>
      </c>
      <c r="EJ36" s="379">
        <f>INDEX('SO September 2026 Rev.6'!$B$6:$BK$52,MATCH(B36,'SO September 2026 Rev.6'!$B$6:$B$52,0),MATCH($EJ$3,'SO September 2026 Rev.6'!$B$5:$XK$5,0))</f>
        <v>12000</v>
      </c>
      <c r="EK36" s="379">
        <f>INDEX('Summary sales'!$A$6:$CA$50,MATCH(B36,'Summary sales'!$A$6:$A$50,0),MATCH($EJ$3,'Summary sales'!$A$7:$CA$7,0))</f>
        <v>3893.4499999999534</v>
      </c>
      <c r="EL36" s="379">
        <f t="shared" si="761"/>
        <v>-8106.5500000000466</v>
      </c>
      <c r="EM36" s="801">
        <f t="shared" si="639"/>
        <v>0.32445416666666277</v>
      </c>
      <c r="EN36" s="379">
        <f>INDEX('SO September 2026 Rev.6'!$B$6:$BK$52,MATCH(B36,'SO September 2026 Rev.6'!$B$6:$B$52,0),MATCH($EN$3,'SO September 2026 Rev.6'!$B$5:$XK$5,0))</f>
        <v>5000</v>
      </c>
      <c r="EO36" s="379">
        <f>INDEX('Summary sales'!$A$6:$CA$50,MATCH($B36,'Summary sales'!$A$6:$A$50,0),MATCH($EN$3,'Summary sales'!$A$7:$CA$7,0))</f>
        <v>6503.7099999999627</v>
      </c>
      <c r="EP36" s="379">
        <f t="shared" si="762"/>
        <v>1503.7099999999627</v>
      </c>
      <c r="EQ36" s="801">
        <f t="shared" si="641"/>
        <v>1.3007419999999925</v>
      </c>
      <c r="ER36" s="379">
        <v>30000</v>
      </c>
      <c r="ES36" s="379">
        <f>INDEX('Summary sales'!$A$6:$CA$50,MATCH($B36,'Summary sales'!$A$6:$A$50,0),MATCH($ER$3,'Summary sales'!$A$7:$CA$7,0))</f>
        <v>21248.35000000149</v>
      </c>
      <c r="ET36" s="379">
        <f t="shared" si="763"/>
        <v>-8751.6499999985099</v>
      </c>
      <c r="EU36" s="801">
        <f t="shared" si="643"/>
        <v>0.70827833333338297</v>
      </c>
      <c r="EV36" s="379">
        <f>INDEX('SO September 2026 Rev.6'!$B$6:$BK$52,MATCH($B36,'SO September 2026 Rev.6'!$B$6:$B$52,0),MATCH($EV$3,'SO September 2026 Rev.6'!$B$5:$XK$5,0))</f>
        <v>4000</v>
      </c>
      <c r="EW36" s="379">
        <f>INDEX('Summary sales'!$A$6:$CA$50,MATCH(B36,'Summary sales'!$A$6:$A$50,0),MATCH($EV$3,'Summary sales'!$A$7:$CA$7,0))</f>
        <v>5971.9499999997206</v>
      </c>
      <c r="EX36" s="379">
        <f t="shared" si="764"/>
        <v>1971.9499999997206</v>
      </c>
      <c r="EY36" s="801">
        <f t="shared" si="645"/>
        <v>1.4929874999999302</v>
      </c>
      <c r="EZ36" s="379">
        <f>INDEX('SO September 2026 Rev.6'!$B$6:$BK$52,MATCH(B36,'SO September 2026 Rev.6'!$B$6:$B$52,0),MATCH($EZ$3,'SO September 2026 Rev.6'!$B$5:$XK$5,0))</f>
        <v>3000</v>
      </c>
      <c r="FA36" s="379">
        <f>INDEX('Summary sales'!$A$6:$CA$50,MATCH(B36,'Summary sales'!$A$6:$A$50,0),MATCH($EZ$3,'Summary sales'!$A$7:$CA$7,0))</f>
        <v>1908.8000000007451</v>
      </c>
      <c r="FB36" s="379">
        <f t="shared" si="765"/>
        <v>-1091.1999999992549</v>
      </c>
      <c r="FC36" s="801">
        <f t="shared" si="647"/>
        <v>0.636266666666915</v>
      </c>
      <c r="FD36" s="379">
        <f>INDEX('SO September 2026 Rev.6'!$B$6:$BK$52,MATCH(B36,'SO September 2026 Rev.6'!$B$6:$B$52,0),MATCH($FD$3,'SO September 2026 Rev.6'!$B$5:$XK$5,0))</f>
        <v>7000</v>
      </c>
      <c r="FE36" s="379">
        <f>INDEX('Summary sales'!$A$6:$CA$50,MATCH(B36,'Summary sales'!$A$6:$A$50,0),MATCH($FD$3,'Summary sales'!$A$7:$CA$7,0))</f>
        <v>0</v>
      </c>
      <c r="FF36" s="379">
        <f t="shared" si="766"/>
        <v>-7000</v>
      </c>
      <c r="FG36" s="801">
        <f t="shared" si="649"/>
        <v>0.636266666666915</v>
      </c>
      <c r="FH36" s="379">
        <f>INDEX('SO September 2026 Rev.6'!$B$6:$BK$52,MATCH(B36,'SO September 2026 Rev.6'!$B$6:$B$52,0),MATCH($FH$3,'SO September 2026 Rev.6'!$B$5:$XK$5,0))</f>
        <v>12000</v>
      </c>
      <c r="FI36" s="377">
        <f>INDEX('Summary sales'!$A$6:$CA$50,MATCH(B36,'Summary sales'!$A$6:$A$50,0),MATCH($FH$3,'Summary sales'!$A$7:$CA$7,0))</f>
        <v>18977.179999999993</v>
      </c>
      <c r="FJ36" s="379">
        <f t="shared" si="650"/>
        <v>6977.179999999993</v>
      </c>
      <c r="FK36" s="801">
        <f t="shared" si="651"/>
        <v>0</v>
      </c>
      <c r="FL36" s="379">
        <f>INDEX('SO September 2026 Rev.6'!$B$6:$BK$52,MATCH(B36,'SO September 2026 Rev.6'!$B$6:$B$52,0),MATCH($FL$3,'SO September 2026 Rev.6'!$B$5:$XK$5,0))</f>
        <v>700</v>
      </c>
      <c r="FM36" s="379">
        <f>INDEX('Summary sales'!$A$6:$CA$50,MATCH(B36,'Summary sales'!$A$6:$A$50,0),MATCH($FL$3,'Summary sales'!$A$7:$CA$7,0))</f>
        <v>248.93000000005122</v>
      </c>
      <c r="FN36" s="379">
        <f t="shared" si="767"/>
        <v>-451.06999999994878</v>
      </c>
      <c r="FO36" s="801">
        <f t="shared" si="653"/>
        <v>0.35561428571435888</v>
      </c>
      <c r="FP36" s="379">
        <v>6000</v>
      </c>
      <c r="FQ36" s="379">
        <f>INDEX('Summary sales'!$A$6:$CA$50,MATCH(B36,'Summary sales'!$A$6:$A$50,0),MATCH($FP$3,'Summary sales'!$A$7:$CA$7,0))</f>
        <v>6314.4000000000233</v>
      </c>
      <c r="FR36" s="379">
        <f t="shared" si="768"/>
        <v>314.40000000002328</v>
      </c>
      <c r="FS36" s="801">
        <f t="shared" si="655"/>
        <v>1.0524000000000038</v>
      </c>
      <c r="FT36" s="379">
        <f>INDEX('SO September 2026 Rev.6'!$B$6:$BK$52,MATCH(B36,'SO September 2026 Rev.6'!$B$6:$B$52,0),MATCH($FT$3,'SO September 2026 Rev.6'!$B$5:$XK$5,0))</f>
        <v>3500</v>
      </c>
      <c r="FU36" s="379">
        <f>INDEX('Summary sales'!$A$6:$CA$50,MATCH(B36,'Summary sales'!$A$6:$A$50,0),MATCH($FT$3,'Summary sales'!$A$7:$CA$7,0))</f>
        <v>0</v>
      </c>
      <c r="FV36" s="379">
        <f t="shared" si="769"/>
        <v>-3500</v>
      </c>
      <c r="FW36" s="801">
        <f t="shared" si="657"/>
        <v>0</v>
      </c>
      <c r="FX36" s="379">
        <f>INDEX('SO September 2026 Rev.6'!$B$6:$BK$52,MATCH(B36,'SO September 2026 Rev.6'!$B$6:$B$52,0),MATCH($FX$3,'SO September 2026 Rev.6'!$B$5:$XK$5,0))</f>
        <v>2000</v>
      </c>
      <c r="FY36" s="379">
        <f>INDEX('Summary sales'!$A$6:$CA$50,MATCH(B36,'Summary sales'!$A$6:$A$50,0),MATCH($FX$3,'Summary sales'!$A$7:$CA$7,0))</f>
        <v>1344.8699999998789</v>
      </c>
      <c r="FZ36" s="379">
        <f t="shared" si="770"/>
        <v>-655.13000000012107</v>
      </c>
      <c r="GA36" s="801">
        <f t="shared" si="659"/>
        <v>0.6724349999999395</v>
      </c>
      <c r="GB36" s="379">
        <f>INDEX('SO September 2026 Rev.6'!$B$6:$BK$52,MATCH(B36,'SO September 2026 Rev.6'!$B$6:$B$52,0),MATCH($GB$3,'SO September 2026 Rev.6'!$B$5:$XK$5,0))</f>
        <v>369.61070967741654</v>
      </c>
      <c r="GC36" s="379">
        <f>INDEX('Summary sales'!$A$6:$CA$50,MATCH(B36,'Summary sales'!$A$6:$A$50,0),MATCH($GB$3,'Summary sales'!$A$7:$CA$7,0))</f>
        <v>276.58000000007451</v>
      </c>
      <c r="GD36" s="379">
        <f t="shared" si="771"/>
        <v>-93.030709677342031</v>
      </c>
      <c r="GE36" s="801">
        <f t="shared" si="661"/>
        <v>0.74830082775865447</v>
      </c>
      <c r="GF36" s="379">
        <f>INDEX('SO September 2026 Rev.6'!$B$6:$BK$52,MATCH($B36,'SO September 2026 Rev.6'!$B$6:$B$52,0),MATCH(GF$3,'SO September 2026 Rev.6'!$B$5:$XK$5,0))</f>
        <v>9000</v>
      </c>
      <c r="GG36" s="379">
        <f>INDEX('Summary sales'!$A$6:$CA$50,MATCH(B36,'Summary sales'!$A$6:$A$50,0),MATCH($GF$3,'Summary sales'!$A$7:$CA$7,0))</f>
        <v>4004.5970000000002</v>
      </c>
      <c r="GH36" s="379">
        <f t="shared" si="772"/>
        <v>-4995.4030000000002</v>
      </c>
      <c r="GI36" s="801">
        <f t="shared" si="663"/>
        <v>0.44495522222222222</v>
      </c>
      <c r="GJ36" s="379">
        <f>INDEX('SO September 2026 Rev.6'!$B$6:$BK$52,MATCH(B36,'SO September 2026 Rev.6'!$B$6:$B$52,0),MATCH($GJ$3,'SO September 2026 Rev.6'!$B$5:$XK$5,0))</f>
        <v>0</v>
      </c>
      <c r="GK36" s="379">
        <f>INDEX('Summary sales'!$A$6:$CA$50,MATCH($B36,'Summary sales'!$A$6:$A$50,0),MATCH($GJ$3,'Summary sales'!$A$7:$CA$7,0))</f>
        <v>0</v>
      </c>
      <c r="GL36" s="379">
        <f t="shared" si="773"/>
        <v>0</v>
      </c>
      <c r="GM36" s="801" t="e">
        <f t="shared" si="665"/>
        <v>#DIV/0!</v>
      </c>
      <c r="GN36" s="379">
        <f>INDEX('SO September 2026 Rev.6'!$B$6:$BK$52,MATCH(B36,'SO September 2026 Rev.6'!$B$6:$B$52,0),MATCH($GN$3,'SO September 2026 Rev.6'!$B$5:$XK$5,0))</f>
        <v>2499.7025806451697</v>
      </c>
      <c r="GO36" s="379">
        <f>INDEX('Summary sales'!$A$6:$CA$50,MATCH(B36,'Summary sales'!$A$6:$A$50,0),MATCH($GN$3,'Summary sales'!$A$7:$CA$7,0))</f>
        <v>2723.7299999999814</v>
      </c>
      <c r="GP36" s="379">
        <f t="shared" si="774"/>
        <v>224.02741935481163</v>
      </c>
      <c r="GQ36" s="801">
        <f t="shared" si="667"/>
        <v>1.0896216298248531</v>
      </c>
      <c r="GR36" s="379">
        <f>INDEX('SO September 2026 Rev.6'!$B$6:$BK$52,MATCH(B36,'SO September 2026 Rev.6'!$B$6:$B$52,0),MATCH($GR$3,'SO September 2026 Rev.6'!$B$5:$XK$5,0))</f>
        <v>3587.0967741935483</v>
      </c>
      <c r="GS36" s="379">
        <f>INDEX('Summary sales'!$A$6:$CA$50,MATCH(B36,'Summary sales'!$A$6:$A$50,0),MATCH($GR$3,'Summary sales'!$A$7:$CA$7,0))</f>
        <v>1645.7099999999919</v>
      </c>
      <c r="GT36" s="379">
        <f t="shared" si="775"/>
        <v>-1941.3867741935564</v>
      </c>
      <c r="GU36" s="801">
        <f t="shared" si="669"/>
        <v>0.4587860611510769</v>
      </c>
      <c r="GV36" s="379">
        <f>INDEX('SO September 2026 Rev.6'!$B$6:$BK$52,MATCH(B36,'SO September 2026 Rev.6'!$B$6:$B$52,0),MATCH($GV$3,'SO September 2026 Rev.6'!$B$5:$XK$5,0))</f>
        <v>2499.7025806451697</v>
      </c>
      <c r="GW36" s="379">
        <f>INDEX('Summary sales'!$A$6:$CA$50,MATCH(B36,'Summary sales'!$A$6:$A$50,0),MATCH($GV$3,'Summary sales'!$A$7:$CA$7,0))</f>
        <v>2349.660000000149</v>
      </c>
      <c r="GX36" s="379">
        <f t="shared" si="776"/>
        <v>-150.04258064502073</v>
      </c>
      <c r="GY36" s="801">
        <f t="shared" si="671"/>
        <v>0.93997582680164493</v>
      </c>
      <c r="GZ36" s="379">
        <f>INDEX('SO September 2026 Rev.6'!$B$6:$BK$52,MATCH(B36,'SO September 2026 Rev.6'!$B$6:$B$52,0),MATCH($GZ$3,'SO September 2026 Rev.6'!$B$5:$XK$5,0))</f>
        <v>31500</v>
      </c>
      <c r="HA36" s="379">
        <f>INDEX('Summary sales'!$A$6:$CA$50,MATCH(B36,'Summary sales'!$A$6:$A$50,0),MATCH($GZ$3,'Summary sales'!$A$7:$CA$7,0))</f>
        <v>13919.069000000134</v>
      </c>
      <c r="HB36" s="379">
        <f t="shared" si="777"/>
        <v>-17580.930999999866</v>
      </c>
      <c r="HC36" s="802">
        <f t="shared" si="673"/>
        <v>0.44187520634921063</v>
      </c>
    </row>
    <row r="37" spans="1:211" s="393" customFormat="1" ht="15" customHeight="1">
      <c r="A37" s="907"/>
      <c r="B37" s="454">
        <f t="shared" si="674"/>
        <v>46292</v>
      </c>
      <c r="C37" s="454" t="str">
        <f t="shared" si="726"/>
        <v>Sun</v>
      </c>
      <c r="D37" s="379">
        <f t="shared" si="568"/>
        <v>210781.52558064513</v>
      </c>
      <c r="E37" s="379">
        <f t="shared" ca="1" si="569"/>
        <v>0</v>
      </c>
      <c r="F37" s="379">
        <f t="shared" ca="1" si="727"/>
        <v>-210781.52558064513</v>
      </c>
      <c r="G37" s="801">
        <f t="shared" ca="1" si="728"/>
        <v>0</v>
      </c>
      <c r="H37" s="379">
        <f>INDEX('SO September 2026 Rev.6'!$B$6:$BK$52,MATCH($B37,'SO September 2026 Rev.6'!$B$6:$B$52,0),MATCH($H$3,'SO September 2026 Rev.6'!$B$5:$XK$5,0))</f>
        <v>700</v>
      </c>
      <c r="I37" s="379">
        <f>INDEX('Summary sales'!$A$6:$CA$50,MATCH($B37,'Summary sales'!$A$6:$A$50,0),MATCH($H$3,'Summary sales'!$A$7:$CA$7,0))</f>
        <v>0</v>
      </c>
      <c r="J37" s="379">
        <f t="shared" si="729"/>
        <v>-700</v>
      </c>
      <c r="K37" s="801">
        <f t="shared" si="573"/>
        <v>0</v>
      </c>
      <c r="L37" s="379">
        <f>INDEX('SO September 2026 Rev.6'!$B$6:$BK$52,MATCH($B37,'SO September 2026 Rev.6'!$B$6:$B$52,0),MATCH($L$3,'SO September 2026 Rev.6'!$B$5:$XK$5,0))</f>
        <v>1000</v>
      </c>
      <c r="M37" s="379">
        <f>INDEX('Summary sales'!$A$6:$CA$50,MATCH($B37,'Summary sales'!$A$6:$A$50,0),MATCH($L$3,'Summary sales'!$A$7:$CA$7,0))</f>
        <v>0</v>
      </c>
      <c r="N37" s="379">
        <f t="shared" si="730"/>
        <v>-1000</v>
      </c>
      <c r="O37" s="801">
        <f t="shared" si="575"/>
        <v>0</v>
      </c>
      <c r="P37" s="379">
        <f>INDEX('SO September 2026 Rev.6'!$B$6:$BK$52,MATCH(B37,'SO September 2026 Rev.6'!$B$6:$B$52,0),MATCH($P$3,'SO September 2026 Rev.6'!$B$5:$XK$5,0))</f>
        <v>999.51612903226578</v>
      </c>
      <c r="Q37" s="379">
        <f>INDEX('Summary sales'!$A$6:$CA$50,MATCH($B37,'Summary sales'!$A$6:$A$50,0),MATCH($P$3,'Summary sales'!$A$7:$CA$7,0))</f>
        <v>0</v>
      </c>
      <c r="R37" s="379">
        <f t="shared" si="731"/>
        <v>-999.51612903226578</v>
      </c>
      <c r="S37" s="801">
        <f t="shared" si="577"/>
        <v>0</v>
      </c>
      <c r="T37" s="379">
        <f>INDEX('SO September 2026 Rev.6'!$B$6:$BK$52,MATCH(B37,'SO September 2026 Rev.6'!$B$6:$B$52,0),MATCH($T$3,'SO September 2026 Rev.6'!$B$5:$XK$5,0))</f>
        <v>500</v>
      </c>
      <c r="U37" s="379">
        <f>INDEX('Summary sales'!$A$6:$CA$50,MATCH($B37,'Summary sales'!$A$6:$A$50,0),MATCH($T$3,'Summary sales'!$A$7:$CA$7,0))</f>
        <v>0</v>
      </c>
      <c r="V37" s="379">
        <f t="shared" si="732"/>
        <v>-500</v>
      </c>
      <c r="W37" s="801">
        <f t="shared" si="579"/>
        <v>0</v>
      </c>
      <c r="X37" s="379">
        <f>INDEX('SO September 2026 Rev.6'!$B$6:$BK$52,MATCH(B37,'SO September 2026 Rev.6'!$B$6:$B$52,0),MATCH($X$3,'SO September 2026 Rev.6'!$B$5:$XK$5,0))</f>
        <v>0</v>
      </c>
      <c r="Y37" s="379">
        <f>INDEX('Summary sales'!$A$6:$CA$50,MATCH($B37,'Summary sales'!$A$6:$A$50,0),MATCH($X$3,'Summary sales'!$A$7:$CA$7,0))</f>
        <v>0</v>
      </c>
      <c r="Z37" s="379">
        <f t="shared" si="733"/>
        <v>0</v>
      </c>
      <c r="AA37" s="801" t="e">
        <f t="shared" si="581"/>
        <v>#DIV/0!</v>
      </c>
      <c r="AB37" s="379">
        <f>INDEX('SO September 2026 Rev.6'!$B$6:$BK$52,MATCH(B37,'SO September 2026 Rev.6'!$B$6:$B$52,0),MATCH($AB$3,'SO September 2026 Rev.6'!$B$5:$XK$5,0))</f>
        <v>603.76322580644887</v>
      </c>
      <c r="AC37" s="379">
        <f>INDEX('Summary sales'!$A$6:$CA$50,MATCH($B37,'Summary sales'!$A$6:$A$50,0),MATCH($AB$3,'Summary sales'!$A$7:$CA$7,0))</f>
        <v>0</v>
      </c>
      <c r="AD37" s="379">
        <f t="shared" si="734"/>
        <v>-603.76322580644887</v>
      </c>
      <c r="AE37" s="801">
        <f t="shared" si="583"/>
        <v>0</v>
      </c>
      <c r="AF37" s="379">
        <f>INDEX('SO September 2026 Rev.6'!$B$6:$BK$52,MATCH(B37,'SO September 2026 Rev.6'!$B$6:$B$52,0),MATCH($AF$3,'SO September 2026 Rev.6'!$B$5:$XK$5,0))</f>
        <v>673.27548387096704</v>
      </c>
      <c r="AG37" s="379">
        <f>INDEX('Summary sales'!$A$6:$CA$50,MATCH($B37,'Summary sales'!$A$6:$A$50,0),MATCH($AF$3,'Summary sales'!$A$7:$CA$7,0))</f>
        <v>0</v>
      </c>
      <c r="AH37" s="379">
        <f t="shared" si="735"/>
        <v>-673.27548387096704</v>
      </c>
      <c r="AI37" s="801">
        <f t="shared" si="585"/>
        <v>0</v>
      </c>
      <c r="AJ37" s="379">
        <f>INDEX('SO September 2026 Rev.6'!$B$6:$BK$52,MATCH(B37,'SO September 2026 Rev.6'!$B$6:$B$52,0),MATCH($AJ$3,'SO September 2026 Rev.6'!$B$5:$XK$5,0))</f>
        <v>0</v>
      </c>
      <c r="AK37" s="379">
        <f>INDEX('Summary sales'!$A$6:$CA$50,MATCH($B37,'Summary sales'!$A$6:$A$50,0),MATCH($AJ$3,'Summary sales'!$A$7:$CA$7,0))</f>
        <v>0</v>
      </c>
      <c r="AL37" s="379">
        <f t="shared" si="736"/>
        <v>0</v>
      </c>
      <c r="AM37" s="801" t="e">
        <f t="shared" si="587"/>
        <v>#DIV/0!</v>
      </c>
      <c r="AN37" s="379">
        <f>INDEX('SO September 2026 Rev.6'!$B$6:$BK$52,MATCH(B37,'SO September 2026 Rev.6'!$B$6:$B$52,0),MATCH($AN$3,'SO September 2026 Rev.6'!$B$5:$XK$5,0))</f>
        <v>2000</v>
      </c>
      <c r="AO37" s="379">
        <f ca="1">INDEX('Summary sales'!$A$6:$CA$50,MATCH($B37,'Summary sales'!$A$6:$A$50,0),MATCH($AN$3,'Summary sales'!$A$7:$CA$7,0))</f>
        <v>0</v>
      </c>
      <c r="AP37" s="379">
        <f t="shared" ca="1" si="737"/>
        <v>-2000</v>
      </c>
      <c r="AQ37" s="801">
        <f t="shared" ca="1" si="589"/>
        <v>0</v>
      </c>
      <c r="AR37" s="379">
        <f>INDEX('SO September 2026 Rev.6'!$B$6:$BK$52,MATCH(B37,'SO September 2026 Rev.6'!$B$6:$B$52,0),MATCH($AR$3,'SO September 2026 Rev.6'!$B$5:$XK$5,0))</f>
        <v>300</v>
      </c>
      <c r="AS37" s="379">
        <f>INDEX('Summary sales'!$A$6:$CA$50,MATCH($B37,'Summary sales'!$A$6:$A$50,0),MATCH($AR$3,'Summary sales'!$A$7:$CA$7,0))</f>
        <v>0</v>
      </c>
      <c r="AT37" s="379">
        <f t="shared" si="738"/>
        <v>-300</v>
      </c>
      <c r="AU37" s="801">
        <f t="shared" si="591"/>
        <v>0</v>
      </c>
      <c r="AV37" s="379">
        <f>INDEX('SO September 2026 Rev.6'!$B$6:$BK$52,MATCH(B37,'SO September 2026 Rev.6'!$B$6:$B$52,0),MATCH($AV$3,'SO September 2026 Rev.6'!$B$5:$XK$5,0))</f>
        <v>1300</v>
      </c>
      <c r="AW37" s="379">
        <f>INDEX('Summary sales'!$A$6:$CA$50,MATCH($B37,'Summary sales'!$A$6:$A$50,0),MATCH($AV$3,'Summary sales'!$A$7:$CA$7,0))</f>
        <v>0</v>
      </c>
      <c r="AX37" s="379">
        <f t="shared" si="739"/>
        <v>-1300</v>
      </c>
      <c r="AY37" s="801">
        <f t="shared" si="593"/>
        <v>0</v>
      </c>
      <c r="AZ37" s="379">
        <f>INDEX('SO September 2026 Rev.6'!$B$6:$BK$52,MATCH(B37,'SO September 2026 Rev.6'!$B$6:$B$52,0),MATCH($AZ$3,'SO September 2026 Rev.6'!$B$5:$XK$5,0))</f>
        <v>10800</v>
      </c>
      <c r="BA37" s="379">
        <f>INDEX('Summary sales'!$A$6:$CA$50,MATCH($B37,'Summary sales'!$A$6:$A$50,0),MATCH($AZ$3,'Summary sales'!$A$7:$CA$7,0))</f>
        <v>0</v>
      </c>
      <c r="BB37" s="379">
        <f t="shared" si="740"/>
        <v>-10800</v>
      </c>
      <c r="BC37" s="801">
        <f t="shared" si="595"/>
        <v>0</v>
      </c>
      <c r="BD37" s="379">
        <f>INDEX('SO September 2026 Rev.6'!$B$6:$BK$52,MATCH(B37,'SO September 2026 Rev.6'!$B$6:$B$52,0),MATCH($BD$3,'SO September 2026 Rev.6'!$B$5:$XK$5,0))</f>
        <v>5000</v>
      </c>
      <c r="BE37" s="379">
        <f>INDEX('Summary sales'!$A$6:$CA$50,MATCH($B37,'Summary sales'!$A$6:$A$50,0),MATCH($BD$3,'Summary sales'!$A$7:$CA$7,0))</f>
        <v>0</v>
      </c>
      <c r="BF37" s="379">
        <f t="shared" si="741"/>
        <v>-5000</v>
      </c>
      <c r="BG37" s="801">
        <f t="shared" si="597"/>
        <v>0</v>
      </c>
      <c r="BH37" s="379">
        <f>INDEX('SO September 2026 Rev.6'!$B$6:$BK$52,MATCH(B37,'SO September 2026 Rev.6'!$B$6:$B$52,0),MATCH($BH$3,'SO September 2026 Rev.6'!$B$5:$XK$5,0))</f>
        <v>0</v>
      </c>
      <c r="BI37" s="379">
        <f>INDEX('Summary sales'!$A$6:$CA$50,MATCH($B37,'Summary sales'!$A$6:$A$50,0),MATCH($BH$3,'Summary sales'!$A$7:$CA$7,0))</f>
        <v>0</v>
      </c>
      <c r="BJ37" s="379">
        <f t="shared" si="742"/>
        <v>0</v>
      </c>
      <c r="BK37" s="801" t="e">
        <f t="shared" si="599"/>
        <v>#DIV/0!</v>
      </c>
      <c r="BL37" s="379">
        <f>INDEX('SO September 2026 Rev.6'!$B$6:$BK$52,MATCH(B37,'SO September 2026 Rev.6'!$B$6:$B$52,0),MATCH($BL$3,'SO September 2026 Rev.6'!$B$5:$XK$5,0))</f>
        <v>2500</v>
      </c>
      <c r="BM37" s="379">
        <f ca="1">INDEX('Summary sales'!$A$6:$CA$50,MATCH($B37,'Summary sales'!$A$6:$A$50,0),MATCH($BL$3,'Summary sales'!$A$7:$CA$7,0))</f>
        <v>0</v>
      </c>
      <c r="BN37" s="379">
        <f t="shared" ca="1" si="743"/>
        <v>-2500</v>
      </c>
      <c r="BO37" s="801">
        <f t="shared" ca="1" si="601"/>
        <v>0</v>
      </c>
      <c r="BP37" s="379">
        <f>INDEX('SO September 2026 Rev.6'!$B$6:$BK$52,MATCH(B37,'SO September 2026 Rev.6'!$B$6:$B$52,0),MATCH($BP$3,'SO September 2026 Rev.6'!$B$5:$XK$5,0))</f>
        <v>0</v>
      </c>
      <c r="BQ37" s="379">
        <f>INDEX('Summary sales'!$A$6:$CA$50,MATCH($B37,'Summary sales'!$A$6:$A$50,0),MATCH($BP$3,'Summary sales'!$A$7:$CA$7,0))</f>
        <v>0</v>
      </c>
      <c r="BR37" s="379">
        <f t="shared" si="744"/>
        <v>0</v>
      </c>
      <c r="BS37" s="801" t="e">
        <f t="shared" si="603"/>
        <v>#DIV/0!</v>
      </c>
      <c r="BT37" s="379">
        <f>INDEX('SO September 2026 Rev.6'!$B$6:$BK$52,MATCH(B37,'SO September 2026 Rev.6'!$B$6:$B$52,0),MATCH($BT$3,'SO September 2026 Rev.6'!$B$5:$XK$5,0))</f>
        <v>89.451612903225808</v>
      </c>
      <c r="BU37" s="379">
        <f>INDEX('Summary sales'!$A$6:$CA$50,MATCH($B37,'Summary sales'!$A$6:$A$50,0),MATCH($BT$3,'Summary sales'!$A$7:$CA$7,0))</f>
        <v>0</v>
      </c>
      <c r="BV37" s="379">
        <f t="shared" si="745"/>
        <v>-89.451612903225808</v>
      </c>
      <c r="BW37" s="801">
        <f t="shared" si="605"/>
        <v>0</v>
      </c>
      <c r="BX37" s="379">
        <v>1000</v>
      </c>
      <c r="BY37" s="379">
        <f>INDEX('Summary sales'!$A$6:$CA$50,MATCH($B37,'Summary sales'!$A$6:$A$50,0),MATCH($BX$3,'Summary sales'!$A$7:$CA$7,0))</f>
        <v>0</v>
      </c>
      <c r="BZ37" s="379">
        <f t="shared" si="746"/>
        <v>-1000</v>
      </c>
      <c r="CA37" s="801">
        <f t="shared" si="607"/>
        <v>0</v>
      </c>
      <c r="CB37" s="379">
        <f>INDEX('SO September 2026 Rev.6'!$B$6:$BK$52,MATCH(B37,'SO September 2026 Rev.6'!$B$6:$B$52,0),MATCH($CB$3,'SO September 2026 Rev.6'!$B$5:$XK$5,0))</f>
        <v>0</v>
      </c>
      <c r="CC37" s="379">
        <f>INDEX('Summary sales'!$A$6:$CA$50,MATCH($B37,'Summary sales'!$A$6:$A$50,0),MATCH($CB$3,'Summary sales'!$A$7:$CA$7,0))</f>
        <v>0</v>
      </c>
      <c r="CD37" s="379">
        <f t="shared" si="747"/>
        <v>0</v>
      </c>
      <c r="CE37" s="801" t="e">
        <f t="shared" si="609"/>
        <v>#DIV/0!</v>
      </c>
      <c r="CF37" s="379">
        <f>INDEX('SO September 2026 Rev.6'!$B$6:$BK$52,MATCH(B37,'SO September 2026 Rev.6'!$B$6:$B$52,0),MATCH($CF$3,'SO September 2026 Rev.6'!$B$5:$XK$5,0))</f>
        <v>0</v>
      </c>
      <c r="CG37" s="379">
        <f>INDEX('Summary sales'!$A$6:$CA$50,MATCH($B37,'Summary sales'!$A$6:$A$50,0),MATCH($CF$3,'Summary sales'!$A$7:$CA$7,0))</f>
        <v>0</v>
      </c>
      <c r="CH37" s="379">
        <f t="shared" si="748"/>
        <v>0</v>
      </c>
      <c r="CI37" s="801" t="e">
        <f t="shared" si="611"/>
        <v>#DIV/0!</v>
      </c>
      <c r="CJ37" s="379">
        <f>INDEX('SO September 2026 Rev.6'!$B$6:$BK$52,MATCH($B37,'SO September 2026 Rev.6'!$B$6:$B$52,0),MATCH($CJ$3,'SO September 2026 Rev.6'!$B$5:$XK$5,0))</f>
        <v>4000</v>
      </c>
      <c r="CK37" s="379">
        <f>INDEX('Summary sales'!$A$6:$CA$50,MATCH($B37,'Summary sales'!$A$6:$A$50,0),MATCH($CJ$3,'Summary sales'!$A$7:$CA$7,0))</f>
        <v>0</v>
      </c>
      <c r="CL37" s="379">
        <f t="shared" si="749"/>
        <v>-4000</v>
      </c>
      <c r="CM37" s="801">
        <f t="shared" si="613"/>
        <v>0</v>
      </c>
      <c r="CN37" s="379">
        <f>INDEX('SO September 2026 Rev.6'!$B$6:$BK$52,MATCH($B37,'SO September 2026 Rev.6'!$B$6:$B$52,0),MATCH(CN$3,'SO September 2026 Rev.6'!$B$5:$XK$5,0))</f>
        <v>0</v>
      </c>
      <c r="CO37" s="379">
        <f>INDEX('Summary sales'!$A$6:$CA$50,MATCH($B37,'Summary sales'!$A$6:$A$50,0),MATCH($CN$3,'Summary sales'!$A$7:$CA$7,0))</f>
        <v>0</v>
      </c>
      <c r="CP37" s="379">
        <f t="shared" si="750"/>
        <v>0</v>
      </c>
      <c r="CQ37" s="801" t="e">
        <f t="shared" si="615"/>
        <v>#DIV/0!</v>
      </c>
      <c r="CR37" s="379">
        <f>INDEX('SO September 2026 Rev.6'!$B$6:$BK$52,MATCH($B37,'SO September 2026 Rev.6'!$B$6:$B$52,0),MATCH(CR$3,'SO September 2026 Rev.6'!$B$5:$XK$5,0))</f>
        <v>0</v>
      </c>
      <c r="CS37" s="379">
        <f>INDEX('Summary sales'!$A$6:$CA$50,MATCH($B37,'Summary sales'!$A$6:$A$50,0),MATCH($CR$3,'Summary sales'!$A$7:$CA$7,0))</f>
        <v>0</v>
      </c>
      <c r="CT37" s="377">
        <f t="shared" si="616"/>
        <v>0</v>
      </c>
      <c r="CU37" s="801" t="e">
        <f t="shared" si="617"/>
        <v>#DIV/0!</v>
      </c>
      <c r="CV37" s="379">
        <v>6659.5545483870847</v>
      </c>
      <c r="CW37" s="379">
        <f>INDEX('Summary sales'!$A$6:$CA$50,MATCH($B37,'Summary sales'!$A$6:$A$50,0),MATCH($CV$3,'Summary sales'!$A$7:$CA$7,0))</f>
        <v>0</v>
      </c>
      <c r="CX37" s="379">
        <f t="shared" si="751"/>
        <v>-6659.5545483870847</v>
      </c>
      <c r="CY37" s="801">
        <f t="shared" si="619"/>
        <v>0</v>
      </c>
      <c r="CZ37" s="379">
        <f>INDEX('SO September 2026 Rev.6'!$B$6:$BK$52,MATCH(B37,'SO September 2026 Rev.6'!$B$6:$B$52,0),MATCH($CZ$3,'SO September 2026 Rev.6'!$B$5:$XK$5,0))</f>
        <v>500</v>
      </c>
      <c r="DA37" s="379">
        <f>INDEX('Summary sales'!$A$6:$CA$50,MATCH($B37,'Summary sales'!$A$6:$A$50,0),MATCH($CZ$3,'Summary sales'!$A$7:$CA$7,0))</f>
        <v>0</v>
      </c>
      <c r="DB37" s="379">
        <f t="shared" si="752"/>
        <v>-500</v>
      </c>
      <c r="DC37" s="801">
        <f t="shared" si="621"/>
        <v>0</v>
      </c>
      <c r="DD37" s="379">
        <f>INDEX('SO September 2026 Rev.6'!$B$6:$BK$52,MATCH($B37,'SO September 2026 Rev.6'!$B$6:$B$52,0),MATCH(DD$3,'SO September 2026 Rev.6'!$B$5:$XK$5,0))</f>
        <v>0</v>
      </c>
      <c r="DE37" s="379">
        <f>INDEX('Summary sales'!$A$6:$CA$50,MATCH($B37,'Summary sales'!$A$6:$A$50,0),MATCH($DD$3,'Summary sales'!$A$7:$CA$7,0))</f>
        <v>0</v>
      </c>
      <c r="DF37" s="379">
        <f t="shared" si="753"/>
        <v>0</v>
      </c>
      <c r="DG37" s="801" t="e">
        <f t="shared" si="623"/>
        <v>#DIV/0!</v>
      </c>
      <c r="DH37" s="379">
        <f>INDEX('SO September 2026 Rev.6'!$B$6:$BK$52,MATCH($B37,'SO September 2026 Rev.6'!$B$6:$B$52,0),MATCH(DH$3,'SO September 2026 Rev.6'!$B$5:$XK$5,0))</f>
        <v>2999.8519354838745</v>
      </c>
      <c r="DI37" s="379">
        <f>INDEX('Summary sales'!$A$6:$CA$50,MATCH($B37,'Summary sales'!$A$6:$A$50,0),MATCH($DH$3,'Summary sales'!$A$7:$CA$7,0))</f>
        <v>0</v>
      </c>
      <c r="DJ37" s="379">
        <f t="shared" si="754"/>
        <v>-2999.8519354838745</v>
      </c>
      <c r="DK37" s="801">
        <f t="shared" si="625"/>
        <v>0</v>
      </c>
      <c r="DL37" s="379">
        <f>INDEX('SO September 2026 Rev.6'!$B$6:$BK$52,MATCH(B37,'SO September 2026 Rev.6'!$B$6:$B$52,0),MATCH($DL$3,'SO September 2026 Rev.6'!$B$5:$XK$5,0))</f>
        <v>0</v>
      </c>
      <c r="DM37" s="379">
        <f>INDEX('Summary sales'!$A$6:$CA$50,MATCH($B37,'Summary sales'!$A$6:$A$50,0),MATCH($DL$3,'Summary sales'!$A$7:$CA$7,0))</f>
        <v>0</v>
      </c>
      <c r="DN37" s="379">
        <f t="shared" si="755"/>
        <v>0</v>
      </c>
      <c r="DO37" s="801" t="e">
        <f t="shared" si="627"/>
        <v>#DIV/0!</v>
      </c>
      <c r="DP37" s="379">
        <f>INDEX('SO September 2026 Rev.6'!$B$6:$BK$52,MATCH(B37,'SO September 2026 Rev.6'!$B$6:$B$52,0),MATCH($DP$3,'SO September 2026 Rev.6'!$B$5:$XK$5,0))</f>
        <v>2000</v>
      </c>
      <c r="DQ37" s="379">
        <f>INDEX('Summary sales'!$A$6:$CA$50,MATCH($B37,'Summary sales'!$A$6:$A$50,0),MATCH($DP$3,'Summary sales'!$A$7:$CA$7,0))</f>
        <v>0</v>
      </c>
      <c r="DR37" s="379">
        <f t="shared" si="756"/>
        <v>-2000</v>
      </c>
      <c r="DS37" s="801">
        <f t="shared" si="629"/>
        <v>0</v>
      </c>
      <c r="DT37" s="379">
        <f>INDEX('SO September 2026 Rev.6'!$B$6:$BK$52,MATCH(B37,'SO September 2026 Rev.6'!$B$6:$B$52,0),MATCH($DT$3,'SO September 2026 Rev.6'!$B$5:$XK$5,0))</f>
        <v>0</v>
      </c>
      <c r="DU37" s="379">
        <f>INDEX('Summary sales'!$A$6:$CA$50,MATCH($B37,'Summary sales'!$A$6:$A$50,0),MATCH($DT$3,'Summary sales'!$A$7:$CA$7,0))</f>
        <v>0</v>
      </c>
      <c r="DV37" s="379">
        <f t="shared" si="757"/>
        <v>0</v>
      </c>
      <c r="DW37" s="801" t="e">
        <f t="shared" si="631"/>
        <v>#DIV/0!</v>
      </c>
      <c r="DX37" s="379">
        <f>INDEX('SO September 2026 Rev.6'!$B$6:$BK$52,MATCH(B37,'SO September 2026 Rev.6'!$B$6:$B$52,0),MATCH($DX$3,'SO September 2026 Rev.6'!$B$5:$XK$5,0))</f>
        <v>10000</v>
      </c>
      <c r="DY37" s="379">
        <f>INDEX('Summary sales'!$A$6:$CA$50,MATCH($B37,'Summary sales'!$A$6:$A$50,0),MATCH($DX$3,'Summary sales'!$A$7:$CA$7,0))</f>
        <v>0</v>
      </c>
      <c r="DZ37" s="379">
        <f t="shared" si="758"/>
        <v>-10000</v>
      </c>
      <c r="EA37" s="801">
        <f t="shared" si="633"/>
        <v>0</v>
      </c>
      <c r="EB37" s="379">
        <f>INDEX('SO September 2026 Rev.6'!$B$6:$BK$52,MATCH(B37,'SO September 2026 Rev.6'!$B$6:$B$52,0),MATCH($EB$3,'SO September 2026 Rev.6'!$B$5:$XK$5,0))</f>
        <v>2000</v>
      </c>
      <c r="EC37" s="379">
        <f>INDEX('Summary sales'!$A$6:$CA$50,MATCH($B37,'Summary sales'!$A$6:$A$50,0),MATCH($EB$3,'Summary sales'!$A$7:$CA$7,0))</f>
        <v>0</v>
      </c>
      <c r="ED37" s="379">
        <f t="shared" si="759"/>
        <v>-2000</v>
      </c>
      <c r="EE37" s="801">
        <f t="shared" si="635"/>
        <v>0</v>
      </c>
      <c r="EF37" s="379">
        <f>INDEX('SO September 2026 Rev.6'!$B$6:$BK$52,MATCH($B37,'SO September 2026 Rev.6'!$B$6:$B$52,0),MATCH(EF$3,'SO September 2026 Rev.6'!$B$5:$XK$5,0))</f>
        <v>5500</v>
      </c>
      <c r="EG37" s="379">
        <f>INDEX('Summary sales'!$A$6:$CA$50,MATCH($B37,'Summary sales'!$A$6:$A$50,0),MATCH($EF$3,'Summary sales'!$A$7:$CA$7,0))</f>
        <v>0</v>
      </c>
      <c r="EH37" s="379">
        <f t="shared" si="760"/>
        <v>-5500</v>
      </c>
      <c r="EI37" s="801">
        <f t="shared" si="637"/>
        <v>0</v>
      </c>
      <c r="EJ37" s="379">
        <f>INDEX('SO September 2026 Rev.6'!$B$6:$BK$52,MATCH(B37,'SO September 2026 Rev.6'!$B$6:$B$52,0),MATCH($EJ$3,'SO September 2026 Rev.6'!$B$5:$XK$5,0))</f>
        <v>12000</v>
      </c>
      <c r="EK37" s="379">
        <f>INDEX('Summary sales'!$A$6:$CA$50,MATCH(B37,'Summary sales'!$A$6:$A$50,0),MATCH($EJ$3,'Summary sales'!$A$7:$CA$7,0))</f>
        <v>0</v>
      </c>
      <c r="EL37" s="379">
        <f t="shared" si="761"/>
        <v>-12000</v>
      </c>
      <c r="EM37" s="801">
        <f t="shared" si="639"/>
        <v>0</v>
      </c>
      <c r="EN37" s="379">
        <f>INDEX('SO September 2026 Rev.6'!$B$6:$BK$52,MATCH(B37,'SO September 2026 Rev.6'!$B$6:$B$52,0),MATCH($EN$3,'SO September 2026 Rev.6'!$B$5:$XK$5,0))</f>
        <v>5000</v>
      </c>
      <c r="EO37" s="379">
        <f>INDEX('Summary sales'!$A$6:$CA$50,MATCH($B37,'Summary sales'!$A$6:$A$50,0),MATCH($EN$3,'Summary sales'!$A$7:$CA$7,0))</f>
        <v>0</v>
      </c>
      <c r="EP37" s="379">
        <f t="shared" si="762"/>
        <v>-5000</v>
      </c>
      <c r="EQ37" s="801">
        <f t="shared" si="641"/>
        <v>0</v>
      </c>
      <c r="ER37" s="379">
        <v>45000</v>
      </c>
      <c r="ES37" s="379">
        <f>INDEX('Summary sales'!$A$6:$CA$50,MATCH($B37,'Summary sales'!$A$6:$A$50,0),MATCH($ER$3,'Summary sales'!$A$7:$CA$7,0))</f>
        <v>0</v>
      </c>
      <c r="ET37" s="379">
        <f t="shared" si="763"/>
        <v>-45000</v>
      </c>
      <c r="EU37" s="801">
        <f t="shared" si="643"/>
        <v>0</v>
      </c>
      <c r="EV37" s="379">
        <f>INDEX('SO September 2026 Rev.6'!$B$6:$BK$52,MATCH($B37,'SO September 2026 Rev.6'!$B$6:$B$52,0),MATCH($EV$3,'SO September 2026 Rev.6'!$B$5:$XK$5,0))</f>
        <v>4000</v>
      </c>
      <c r="EW37" s="379">
        <f>INDEX('Summary sales'!$A$6:$CA$50,MATCH(B37,'Summary sales'!$A$6:$A$50,0),MATCH($EV$3,'Summary sales'!$A$7:$CA$7,0))</f>
        <v>0</v>
      </c>
      <c r="EX37" s="379">
        <f t="shared" si="764"/>
        <v>-4000</v>
      </c>
      <c r="EY37" s="801">
        <f t="shared" si="645"/>
        <v>0</v>
      </c>
      <c r="EZ37" s="379">
        <f>INDEX('SO September 2026 Rev.6'!$B$6:$BK$52,MATCH(B37,'SO September 2026 Rev.6'!$B$6:$B$52,0),MATCH($EZ$3,'SO September 2026 Rev.6'!$B$5:$XK$5,0))</f>
        <v>3000</v>
      </c>
      <c r="FA37" s="379">
        <f>INDEX('Summary sales'!$A$6:$CA$50,MATCH(B37,'Summary sales'!$A$6:$A$50,0),MATCH($EZ$3,'Summary sales'!$A$7:$CA$7,0))</f>
        <v>0</v>
      </c>
      <c r="FB37" s="379">
        <f t="shared" si="765"/>
        <v>-3000</v>
      </c>
      <c r="FC37" s="801">
        <f t="shared" si="647"/>
        <v>0</v>
      </c>
      <c r="FD37" s="379">
        <f>INDEX('SO September 2026 Rev.6'!$B$6:$BK$52,MATCH(B37,'SO September 2026 Rev.6'!$B$6:$B$52,0),MATCH($FD$3,'SO September 2026 Rev.6'!$B$5:$XK$5,0))</f>
        <v>7000</v>
      </c>
      <c r="FE37" s="379">
        <f>INDEX('Summary sales'!$A$6:$CA$50,MATCH(B37,'Summary sales'!$A$6:$A$50,0),MATCH($FD$3,'Summary sales'!$A$7:$CA$7,0))</f>
        <v>0</v>
      </c>
      <c r="FF37" s="379">
        <f t="shared" si="766"/>
        <v>-7000</v>
      </c>
      <c r="FG37" s="801">
        <f t="shared" si="649"/>
        <v>0</v>
      </c>
      <c r="FH37" s="379">
        <f>INDEX('SO September 2026 Rev.6'!$B$6:$BK$52,MATCH(B37,'SO September 2026 Rev.6'!$B$6:$B$52,0),MATCH($FH$3,'SO September 2026 Rev.6'!$B$5:$XK$5,0))</f>
        <v>12000</v>
      </c>
      <c r="FI37" s="377">
        <f>INDEX('Summary sales'!$A$6:$CA$50,MATCH(B37,'Summary sales'!$A$6:$A$50,0),MATCH($FH$3,'Summary sales'!$A$7:$CA$7,0))</f>
        <v>0</v>
      </c>
      <c r="FJ37" s="379">
        <f t="shared" si="650"/>
        <v>-12000</v>
      </c>
      <c r="FK37" s="801">
        <f t="shared" si="651"/>
        <v>0</v>
      </c>
      <c r="FL37" s="379">
        <f>INDEX('SO September 2026 Rev.6'!$B$6:$BK$52,MATCH(B37,'SO September 2026 Rev.6'!$B$6:$B$52,0),MATCH($FL$3,'SO September 2026 Rev.6'!$B$5:$XK$5,0))</f>
        <v>700</v>
      </c>
      <c r="FM37" s="379">
        <f>INDEX('Summary sales'!$A$6:$CA$50,MATCH(B37,'Summary sales'!$A$6:$A$50,0),MATCH($FL$3,'Summary sales'!$A$7:$CA$7,0))</f>
        <v>0</v>
      </c>
      <c r="FN37" s="379">
        <f t="shared" si="767"/>
        <v>-700</v>
      </c>
      <c r="FO37" s="801">
        <f t="shared" si="653"/>
        <v>0</v>
      </c>
      <c r="FP37" s="379">
        <v>6000</v>
      </c>
      <c r="FQ37" s="379">
        <f>INDEX('Summary sales'!$A$6:$CA$50,MATCH(B37,'Summary sales'!$A$6:$A$50,0),MATCH($FP$3,'Summary sales'!$A$7:$CA$7,0))</f>
        <v>0</v>
      </c>
      <c r="FR37" s="379">
        <f t="shared" si="768"/>
        <v>-6000</v>
      </c>
      <c r="FS37" s="801">
        <f t="shared" si="655"/>
        <v>0</v>
      </c>
      <c r="FT37" s="379">
        <f>INDEX('SO September 2026 Rev.6'!$B$6:$BK$52,MATCH(B37,'SO September 2026 Rev.6'!$B$6:$B$52,0),MATCH($FT$3,'SO September 2026 Rev.6'!$B$5:$XK$5,0))</f>
        <v>3500</v>
      </c>
      <c r="FU37" s="379">
        <f>INDEX('Summary sales'!$A$6:$CA$50,MATCH(B37,'Summary sales'!$A$6:$A$50,0),MATCH($FT$3,'Summary sales'!$A$7:$CA$7,0))</f>
        <v>0</v>
      </c>
      <c r="FV37" s="379">
        <f t="shared" si="769"/>
        <v>-3500</v>
      </c>
      <c r="FW37" s="801">
        <f t="shared" si="657"/>
        <v>0</v>
      </c>
      <c r="FX37" s="379">
        <f>INDEX('SO September 2026 Rev.6'!$B$6:$BK$52,MATCH(B37,'SO September 2026 Rev.6'!$B$6:$B$52,0),MATCH($FX$3,'SO September 2026 Rev.6'!$B$5:$XK$5,0))</f>
        <v>2000</v>
      </c>
      <c r="FY37" s="379">
        <f>INDEX('Summary sales'!$A$6:$CA$50,MATCH(B37,'Summary sales'!$A$6:$A$50,0),MATCH($FX$3,'Summary sales'!$A$7:$CA$7,0))</f>
        <v>0</v>
      </c>
      <c r="FZ37" s="379">
        <f t="shared" si="770"/>
        <v>-2000</v>
      </c>
      <c r="GA37" s="801">
        <f t="shared" si="659"/>
        <v>0</v>
      </c>
      <c r="GB37" s="379">
        <f>INDEX('SO September 2026 Rev.6'!$B$6:$BK$52,MATCH(B37,'SO September 2026 Rev.6'!$B$6:$B$52,0),MATCH($GB$3,'SO September 2026 Rev.6'!$B$5:$XK$5,0))</f>
        <v>369.61070967741654</v>
      </c>
      <c r="GC37" s="379">
        <f>INDEX('Summary sales'!$A$6:$CA$50,MATCH(B37,'Summary sales'!$A$6:$A$50,0),MATCH($GB$3,'Summary sales'!$A$7:$CA$7,0))</f>
        <v>0</v>
      </c>
      <c r="GD37" s="379">
        <f t="shared" si="771"/>
        <v>-369.61070967741654</v>
      </c>
      <c r="GE37" s="801">
        <f t="shared" si="661"/>
        <v>0</v>
      </c>
      <c r="GF37" s="379">
        <f>INDEX('SO September 2026 Rev.6'!$B$6:$BK$52,MATCH($B37,'SO September 2026 Rev.6'!$B$6:$B$52,0),MATCH(GF$3,'SO September 2026 Rev.6'!$B$5:$XK$5,0))</f>
        <v>9000</v>
      </c>
      <c r="GG37" s="379">
        <f>INDEX('Summary sales'!$A$6:$CA$50,MATCH(B37,'Summary sales'!$A$6:$A$50,0),MATCH($GF$3,'Summary sales'!$A$7:$CA$7,0))</f>
        <v>0</v>
      </c>
      <c r="GH37" s="379">
        <f t="shared" si="772"/>
        <v>-9000</v>
      </c>
      <c r="GI37" s="801">
        <f t="shared" si="663"/>
        <v>0</v>
      </c>
      <c r="GJ37" s="379">
        <f>INDEX('SO September 2026 Rev.6'!$B$6:$BK$52,MATCH(B37,'SO September 2026 Rev.6'!$B$6:$B$52,0),MATCH($GJ$3,'SO September 2026 Rev.6'!$B$5:$XK$5,0))</f>
        <v>0</v>
      </c>
      <c r="GK37" s="379">
        <f>INDEX('Summary sales'!$A$6:$CA$50,MATCH($B37,'Summary sales'!$A$6:$A$50,0),MATCH($GJ$3,'Summary sales'!$A$7:$CA$7,0))</f>
        <v>0</v>
      </c>
      <c r="GL37" s="379">
        <f t="shared" si="773"/>
        <v>0</v>
      </c>
      <c r="GM37" s="801" t="e">
        <f t="shared" si="665"/>
        <v>#DIV/0!</v>
      </c>
      <c r="GN37" s="379">
        <f>INDEX('SO September 2026 Rev.6'!$B$6:$BK$52,MATCH(B37,'SO September 2026 Rev.6'!$B$6:$B$52,0),MATCH($GN$3,'SO September 2026 Rev.6'!$B$5:$XK$5,0))</f>
        <v>2499.7025806451697</v>
      </c>
      <c r="GO37" s="379">
        <f>INDEX('Summary sales'!$A$6:$CA$50,MATCH(B37,'Summary sales'!$A$6:$A$50,0),MATCH($GN$3,'Summary sales'!$A$7:$CA$7,0))</f>
        <v>0</v>
      </c>
      <c r="GP37" s="379">
        <f t="shared" si="774"/>
        <v>-2499.7025806451697</v>
      </c>
      <c r="GQ37" s="801">
        <f t="shared" si="667"/>
        <v>0</v>
      </c>
      <c r="GR37" s="379">
        <f>INDEX('SO September 2026 Rev.6'!$B$6:$BK$52,MATCH(B37,'SO September 2026 Rev.6'!$B$6:$B$52,0),MATCH($GR$3,'SO September 2026 Rev.6'!$B$5:$XK$5,0))</f>
        <v>3587.0967741935483</v>
      </c>
      <c r="GS37" s="379">
        <f>INDEX('Summary sales'!$A$6:$CA$50,MATCH(B37,'Summary sales'!$A$6:$A$50,0),MATCH($GR$3,'Summary sales'!$A$7:$CA$7,0))</f>
        <v>0</v>
      </c>
      <c r="GT37" s="379">
        <f t="shared" si="775"/>
        <v>-3587.0967741935483</v>
      </c>
      <c r="GU37" s="801">
        <f t="shared" si="669"/>
        <v>0</v>
      </c>
      <c r="GV37" s="379">
        <f>INDEX('SO September 2026 Rev.6'!$B$6:$BK$52,MATCH(B37,'SO September 2026 Rev.6'!$B$6:$B$52,0),MATCH($GV$3,'SO September 2026 Rev.6'!$B$5:$XK$5,0))</f>
        <v>2499.7025806451697</v>
      </c>
      <c r="GW37" s="379">
        <f>INDEX('Summary sales'!$A$6:$CA$50,MATCH(B37,'Summary sales'!$A$6:$A$50,0),MATCH($GV$3,'Summary sales'!$A$7:$CA$7,0))</f>
        <v>0</v>
      </c>
      <c r="GX37" s="379">
        <f t="shared" si="776"/>
        <v>-2499.7025806451697</v>
      </c>
      <c r="GY37" s="801">
        <f t="shared" si="671"/>
        <v>0</v>
      </c>
      <c r="GZ37" s="379">
        <f>INDEX('SO September 2026 Rev.6'!$B$6:$BK$52,MATCH(B37,'SO September 2026 Rev.6'!$B$6:$B$52,0),MATCH($GZ$3,'SO September 2026 Rev.6'!$B$5:$XK$5,0))</f>
        <v>31500</v>
      </c>
      <c r="HA37" s="379">
        <f>INDEX('Summary sales'!$A$6:$CA$50,MATCH(B37,'Summary sales'!$A$6:$A$50,0),MATCH($GZ$3,'Summary sales'!$A$7:$CA$7,0))</f>
        <v>0</v>
      </c>
      <c r="HB37" s="379">
        <f t="shared" si="777"/>
        <v>-31500</v>
      </c>
      <c r="HC37" s="802">
        <f t="shared" si="673"/>
        <v>0</v>
      </c>
    </row>
    <row r="38" spans="1:211" s="393" customFormat="1" ht="15" customHeight="1">
      <c r="A38" s="539"/>
      <c r="B38" s="451" t="s">
        <v>18</v>
      </c>
      <c r="C38" s="451"/>
      <c r="D38" s="525">
        <f>SUM(D31:D37)</f>
        <v>1554824.5095161288</v>
      </c>
      <c r="E38" s="525">
        <f t="shared" ref="E38:BP38" ca="1" si="778">SUM(E31:E37)</f>
        <v>1203976.2618671698</v>
      </c>
      <c r="F38" s="525">
        <f t="shared" ca="1" si="778"/>
        <v>-350848.24764895905</v>
      </c>
      <c r="G38" s="823">
        <f ca="1">AVERAGE(G31:G37)</f>
        <v>0.76799034026668711</v>
      </c>
      <c r="H38" s="525">
        <v>7397.8645161290342</v>
      </c>
      <c r="I38" s="525">
        <f t="shared" si="778"/>
        <v>4959.2099999999627</v>
      </c>
      <c r="J38" s="525">
        <f t="shared" si="778"/>
        <v>-2438.6545161290715</v>
      </c>
      <c r="K38" s="823">
        <f>AVERAGE(K31:K37)</f>
        <v>0.67252342221822936</v>
      </c>
      <c r="L38" s="525">
        <v>8000</v>
      </c>
      <c r="M38" s="525">
        <f t="shared" si="778"/>
        <v>7154.410000000149</v>
      </c>
      <c r="N38" s="525">
        <f t="shared" si="778"/>
        <v>-845.58999999985099</v>
      </c>
      <c r="O38" s="823">
        <f>AVERAGE(O31:O37)</f>
        <v>0.87307023809525364</v>
      </c>
      <c r="P38" s="525">
        <f t="shared" si="778"/>
        <v>20799.516129032265</v>
      </c>
      <c r="Q38" s="525">
        <f t="shared" si="778"/>
        <v>22662.739999999758</v>
      </c>
      <c r="R38" s="525">
        <f t="shared" si="778"/>
        <v>1863.2238709674921</v>
      </c>
      <c r="S38" s="823">
        <f>AVERAGE(S31:S37)</f>
        <v>0.98107099567098521</v>
      </c>
      <c r="T38" s="525">
        <f t="shared" si="778"/>
        <v>5000</v>
      </c>
      <c r="U38" s="525">
        <f t="shared" si="778"/>
        <v>5375.4100000000326</v>
      </c>
      <c r="V38" s="525">
        <f t="shared" si="778"/>
        <v>375.4100000000326</v>
      </c>
      <c r="W38" s="823">
        <f>AVERAGE(W31:W37)</f>
        <v>1.0494767857143015</v>
      </c>
      <c r="X38" s="525">
        <f t="shared" si="778"/>
        <v>900</v>
      </c>
      <c r="Y38" s="525">
        <f t="shared" si="778"/>
        <v>65.100000000005821</v>
      </c>
      <c r="Z38" s="525">
        <f t="shared" si="778"/>
        <v>-834.89999999999418</v>
      </c>
      <c r="AA38" s="823" t="e">
        <f>AVERAGE(AA31:AA37)</f>
        <v>#DIV/0!</v>
      </c>
      <c r="AB38" s="525">
        <f t="shared" si="778"/>
        <v>4226.3425806451414</v>
      </c>
      <c r="AC38" s="525">
        <f t="shared" si="778"/>
        <v>5633.5799999999581</v>
      </c>
      <c r="AD38" s="525">
        <f t="shared" si="778"/>
        <v>1407.2374193548162</v>
      </c>
      <c r="AE38" s="823">
        <f>AVERAGE(AE31:AE37)</f>
        <v>1.3329681379354736</v>
      </c>
      <c r="AF38" s="525">
        <f t="shared" si="778"/>
        <v>4712.9283870967693</v>
      </c>
      <c r="AG38" s="525">
        <f t="shared" si="778"/>
        <v>3888.9000000000233</v>
      </c>
      <c r="AH38" s="525">
        <f t="shared" si="778"/>
        <v>-824.02838709674597</v>
      </c>
      <c r="AI38" s="823">
        <f>AVERAGE(AI31:AI37)</f>
        <v>0.82515575892203219</v>
      </c>
      <c r="AJ38" s="525">
        <f t="shared" si="778"/>
        <v>32000</v>
      </c>
      <c r="AK38" s="525">
        <f t="shared" si="778"/>
        <v>25955.179999999702</v>
      </c>
      <c r="AL38" s="525">
        <f t="shared" si="778"/>
        <v>-6044.820000000298</v>
      </c>
      <c r="AM38" s="823" t="e">
        <f>AVERAGE(AM31:AM37)</f>
        <v>#DIV/0!</v>
      </c>
      <c r="AN38" s="525">
        <f t="shared" si="778"/>
        <v>29000</v>
      </c>
      <c r="AO38" s="525">
        <f t="shared" ca="1" si="778"/>
        <v>28795.839999999851</v>
      </c>
      <c r="AP38" s="525">
        <f t="shared" ca="1" si="778"/>
        <v>-204.16000000014901</v>
      </c>
      <c r="AQ38" s="823">
        <f ca="1">AVERAGE(AQ31:AQ37)</f>
        <v>0.95932185714286089</v>
      </c>
      <c r="AR38" s="525">
        <f t="shared" si="778"/>
        <v>9800</v>
      </c>
      <c r="AS38" s="525">
        <f t="shared" si="778"/>
        <v>5695.5399999998044</v>
      </c>
      <c r="AT38" s="525">
        <f t="shared" si="778"/>
        <v>-4104.4600000001956</v>
      </c>
      <c r="AU38" s="823">
        <f>AVERAGE(AU31:AU37)</f>
        <v>0.57186961904759959</v>
      </c>
      <c r="AV38" s="525">
        <f t="shared" si="778"/>
        <v>9100</v>
      </c>
      <c r="AW38" s="525">
        <f t="shared" si="778"/>
        <v>3770.5499999999884</v>
      </c>
      <c r="AX38" s="525">
        <f t="shared" si="778"/>
        <v>-5329.4500000000116</v>
      </c>
      <c r="AY38" s="823">
        <f>AVERAGE(AY31:AY37)</f>
        <v>0.41434615384615264</v>
      </c>
      <c r="AZ38" s="525">
        <f t="shared" si="778"/>
        <v>80400</v>
      </c>
      <c r="BA38" s="525">
        <f t="shared" si="778"/>
        <v>73081.850000000093</v>
      </c>
      <c r="BB38" s="525">
        <f t="shared" si="778"/>
        <v>-7318.1499999999069</v>
      </c>
      <c r="BC38" s="823">
        <f>AVERAGE(BC31:BC37)</f>
        <v>0.90095076312576372</v>
      </c>
      <c r="BD38" s="525">
        <f t="shared" si="778"/>
        <v>51000</v>
      </c>
      <c r="BE38" s="525">
        <f t="shared" si="778"/>
        <v>42543.430000000168</v>
      </c>
      <c r="BF38" s="525">
        <f t="shared" si="778"/>
        <v>-8456.5699999998324</v>
      </c>
      <c r="BG38" s="823">
        <f>AVERAGE(BG31:BG37)</f>
        <v>0.79276726190476687</v>
      </c>
      <c r="BH38" s="525">
        <f t="shared" si="778"/>
        <v>6000</v>
      </c>
      <c r="BI38" s="525">
        <f t="shared" si="778"/>
        <v>7437.9610000001267</v>
      </c>
      <c r="BJ38" s="525">
        <f t="shared" si="778"/>
        <v>1437.9610000001267</v>
      </c>
      <c r="BK38" s="823" t="e">
        <f>AVERAGE(BK31:BK37)</f>
        <v>#DIV/0!</v>
      </c>
      <c r="BL38" s="525">
        <f t="shared" si="778"/>
        <v>35500</v>
      </c>
      <c r="BM38" s="525">
        <f t="shared" ca="1" si="778"/>
        <v>33485.186867167926</v>
      </c>
      <c r="BN38" s="525">
        <f t="shared" ca="1" si="778"/>
        <v>-2014.8131328320796</v>
      </c>
      <c r="BO38" s="823">
        <f ca="1">AVERAGE(BO31:BO37)</f>
        <v>0.86974511343293304</v>
      </c>
      <c r="BP38" s="525">
        <f t="shared" si="778"/>
        <v>6000</v>
      </c>
      <c r="BQ38" s="525">
        <f t="shared" ref="BQ38:ED38" si="779">SUM(BQ31:BQ37)</f>
        <v>4304.6399999996647</v>
      </c>
      <c r="BR38" s="525">
        <f t="shared" si="779"/>
        <v>-1695.3600000003353</v>
      </c>
      <c r="BS38" s="823" t="e">
        <f>AVERAGE(BS31:BS37)</f>
        <v>#DIV/0!</v>
      </c>
      <c r="BT38" s="525">
        <f t="shared" si="779"/>
        <v>626.16129032258073</v>
      </c>
      <c r="BU38" s="525">
        <f t="shared" si="779"/>
        <v>407.45999999999185</v>
      </c>
      <c r="BV38" s="525">
        <f t="shared" si="779"/>
        <v>-218.70129032258882</v>
      </c>
      <c r="BW38" s="823">
        <f>AVERAGE(BW31:BW37)</f>
        <v>0.65072690742361272</v>
      </c>
      <c r="BX38" s="525">
        <v>19600</v>
      </c>
      <c r="BY38" s="525">
        <f t="shared" si="779"/>
        <v>17538.899999999907</v>
      </c>
      <c r="BZ38" s="525">
        <f t="shared" si="779"/>
        <v>-2061.1000000000931</v>
      </c>
      <c r="CA38" s="823">
        <f>AVERAGE(CA31:CA37)</f>
        <v>0.80824423963133207</v>
      </c>
      <c r="CB38" s="525">
        <f t="shared" si="779"/>
        <v>3900</v>
      </c>
      <c r="CC38" s="525">
        <f t="shared" si="779"/>
        <v>4474.9599999999627</v>
      </c>
      <c r="CD38" s="525">
        <f t="shared" si="779"/>
        <v>574.95999999996275</v>
      </c>
      <c r="CE38" s="823" t="e">
        <f>AVERAGE(CE31:CE37)</f>
        <v>#DIV/0!</v>
      </c>
      <c r="CF38" s="525">
        <f t="shared" si="779"/>
        <v>15000</v>
      </c>
      <c r="CG38" s="525">
        <f t="shared" si="779"/>
        <v>15796.100000000559</v>
      </c>
      <c r="CH38" s="525">
        <f t="shared" si="779"/>
        <v>796.10000000055879</v>
      </c>
      <c r="CI38" s="823" t="e">
        <f>AVERAGE(CI31:CI37)</f>
        <v>#DIV/0!</v>
      </c>
      <c r="CJ38" s="525">
        <v>28000</v>
      </c>
      <c r="CK38" s="525">
        <f t="shared" si="779"/>
        <v>24642.560000000056</v>
      </c>
      <c r="CL38" s="525">
        <f t="shared" si="779"/>
        <v>-3357.4399999999441</v>
      </c>
      <c r="CM38" s="823">
        <f>AVERAGE(CM31:CM37)</f>
        <v>0.88009142857143063</v>
      </c>
      <c r="CN38" s="525">
        <v>28000</v>
      </c>
      <c r="CO38" s="525">
        <f t="shared" si="779"/>
        <v>16460.700000000186</v>
      </c>
      <c r="CP38" s="525">
        <f t="shared" si="779"/>
        <v>12460.700000000186</v>
      </c>
      <c r="CQ38" s="823" t="e">
        <f>AVERAGE(CQ31:CQ37)</f>
        <v>#DIV/0!</v>
      </c>
      <c r="CR38" s="525">
        <v>28000</v>
      </c>
      <c r="CS38" s="525">
        <f t="shared" ref="CS38" si="780">SUM(CS31:CS37)</f>
        <v>10239.770000000004</v>
      </c>
      <c r="CT38" s="525">
        <f t="shared" ref="CT38" si="781">SUM(CT31:CT37)</f>
        <v>239.77000000000407</v>
      </c>
      <c r="CU38" s="823" t="e">
        <f>AVERAGE(CU31:CU37)</f>
        <v>#DIV/0!</v>
      </c>
      <c r="CV38" s="525">
        <v>87659.554548387081</v>
      </c>
      <c r="CW38" s="525">
        <f t="shared" si="779"/>
        <v>60387.778999999166</v>
      </c>
      <c r="CX38" s="525">
        <f t="shared" si="779"/>
        <v>-27271.775548387919</v>
      </c>
      <c r="CY38" s="823">
        <f>AVERAGE(CY31:CY37)</f>
        <v>0.63902411640210754</v>
      </c>
      <c r="CZ38" s="525">
        <f t="shared" si="779"/>
        <v>12500</v>
      </c>
      <c r="DA38" s="525">
        <f t="shared" si="779"/>
        <v>12849.200000000186</v>
      </c>
      <c r="DB38" s="525">
        <f t="shared" si="779"/>
        <v>349.20000000018626</v>
      </c>
      <c r="DC38" s="823">
        <f>AVERAGE(DC31:DC37)</f>
        <v>0.91780000000001338</v>
      </c>
      <c r="DD38" s="525">
        <v>28000</v>
      </c>
      <c r="DE38" s="525">
        <f t="shared" si="779"/>
        <v>3849.1500000000233</v>
      </c>
      <c r="DF38" s="525">
        <f t="shared" si="779"/>
        <v>-950.84999999997672</v>
      </c>
      <c r="DG38" s="823" t="e">
        <f>AVERAGE(DG31:DG37)</f>
        <v>#DIV/0!</v>
      </c>
      <c r="DH38" s="525">
        <v>28000</v>
      </c>
      <c r="DI38" s="525">
        <f t="shared" si="779"/>
        <v>45269.390000000596</v>
      </c>
      <c r="DJ38" s="525">
        <f t="shared" si="779"/>
        <v>-930.46193548327847</v>
      </c>
      <c r="DK38" s="823">
        <f>AVERAGE(DK31:DK37)</f>
        <v>0.89820218253969419</v>
      </c>
      <c r="DL38" s="525">
        <f t="shared" si="779"/>
        <v>10000</v>
      </c>
      <c r="DM38" s="525">
        <f t="shared" si="779"/>
        <v>7358.429999999993</v>
      </c>
      <c r="DN38" s="525">
        <f t="shared" si="779"/>
        <v>-2641.570000000007</v>
      </c>
      <c r="DO38" s="823" t="e">
        <f>AVERAGE(DO31:DO37)</f>
        <v>#DIV/0!</v>
      </c>
      <c r="DP38" s="525">
        <f t="shared" si="779"/>
        <v>14000</v>
      </c>
      <c r="DQ38" s="525">
        <f t="shared" si="779"/>
        <v>8771.7700000000186</v>
      </c>
      <c r="DR38" s="525">
        <f t="shared" si="779"/>
        <v>-5228.2299999999814</v>
      </c>
      <c r="DS38" s="823">
        <f>AVERAGE(DS31:DS37)</f>
        <v>0.62655500000000131</v>
      </c>
      <c r="DT38" s="525">
        <f t="shared" si="779"/>
        <v>6000</v>
      </c>
      <c r="DU38" s="525">
        <f t="shared" si="779"/>
        <v>3496.7199999999721</v>
      </c>
      <c r="DV38" s="525">
        <f t="shared" si="779"/>
        <v>-2503.2800000000279</v>
      </c>
      <c r="DW38" s="823" t="e">
        <f>AVERAGE(DW31:DW37)</f>
        <v>#DIV/0!</v>
      </c>
      <c r="DX38" s="525">
        <f t="shared" si="779"/>
        <v>70000</v>
      </c>
      <c r="DY38" s="525">
        <f t="shared" si="779"/>
        <v>58414.400000000373</v>
      </c>
      <c r="DZ38" s="525">
        <f t="shared" si="779"/>
        <v>-11585.599999999627</v>
      </c>
      <c r="EA38" s="823">
        <f>AVERAGE(EA31:EA37)</f>
        <v>0.83449142857143399</v>
      </c>
      <c r="EB38" s="525">
        <f t="shared" si="779"/>
        <v>14000</v>
      </c>
      <c r="EC38" s="525">
        <f t="shared" si="779"/>
        <v>18151.209999999963</v>
      </c>
      <c r="ED38" s="525">
        <f t="shared" si="779"/>
        <v>4151.2099999999627</v>
      </c>
      <c r="EE38" s="823">
        <f>AVERAGE(EE31:EE37)</f>
        <v>1.2965149999999974</v>
      </c>
      <c r="EF38" s="525">
        <v>28000</v>
      </c>
      <c r="EG38" s="525">
        <f t="shared" ref="EG38:GR38" si="782">SUM(EG31:EG37)</f>
        <v>17045.790000000037</v>
      </c>
      <c r="EH38" s="525">
        <f t="shared" si="782"/>
        <v>-21454.209999999963</v>
      </c>
      <c r="EI38" s="823">
        <f>AVERAGE(EI31:EI37)</f>
        <v>0.4427477922077932</v>
      </c>
      <c r="EJ38" s="525">
        <f t="shared" si="782"/>
        <v>79000</v>
      </c>
      <c r="EK38" s="525">
        <f t="shared" si="782"/>
        <v>42382.289999999804</v>
      </c>
      <c r="EL38" s="525">
        <f t="shared" si="782"/>
        <v>-36617.710000000196</v>
      </c>
      <c r="EM38" s="823">
        <f>AVERAGE(EM31:EM37)</f>
        <v>0.57672717687074526</v>
      </c>
      <c r="EN38" s="525">
        <f t="shared" si="782"/>
        <v>35000</v>
      </c>
      <c r="EO38" s="525">
        <f t="shared" si="782"/>
        <v>40519.350000000093</v>
      </c>
      <c r="EP38" s="525">
        <f t="shared" si="782"/>
        <v>5519.3500000000931</v>
      </c>
      <c r="EQ38" s="823">
        <f>AVERAGE(EQ31:EQ37)</f>
        <v>1.1576957142857169</v>
      </c>
      <c r="ER38" s="525">
        <v>135000</v>
      </c>
      <c r="ES38" s="525">
        <f t="shared" si="782"/>
        <v>93670.860000001267</v>
      </c>
      <c r="ET38" s="525">
        <f t="shared" si="782"/>
        <v>-41329.139999998733</v>
      </c>
      <c r="EU38" s="823">
        <f>AVERAGE(EU31:EU37)</f>
        <v>0.96335535714286158</v>
      </c>
      <c r="EV38" s="525">
        <v>42000</v>
      </c>
      <c r="EW38" s="525">
        <f t="shared" si="782"/>
        <v>29282.080000000075</v>
      </c>
      <c r="EX38" s="525">
        <f t="shared" si="782"/>
        <v>-717.91999999992549</v>
      </c>
      <c r="EY38" s="823">
        <f>AVERAGE(EY31:EY37)</f>
        <v>1.0000684523809524</v>
      </c>
      <c r="EZ38" s="525">
        <f t="shared" si="782"/>
        <v>21000</v>
      </c>
      <c r="FA38" s="525">
        <f t="shared" si="782"/>
        <v>21892</v>
      </c>
      <c r="FB38" s="525">
        <f t="shared" si="782"/>
        <v>892</v>
      </c>
      <c r="FC38" s="823">
        <f>AVERAGE(FC31:FC37)</f>
        <v>1.0424761904761903</v>
      </c>
      <c r="FD38" s="525">
        <f t="shared" si="782"/>
        <v>43000</v>
      </c>
      <c r="FE38" s="525">
        <f t="shared" si="782"/>
        <v>22992.010000000002</v>
      </c>
      <c r="FF38" s="525">
        <f t="shared" si="782"/>
        <v>-20007.989999999998</v>
      </c>
      <c r="FG38" s="823">
        <f>AVERAGE(FG31:FG37)</f>
        <v>1.0424761904761903</v>
      </c>
      <c r="FH38" s="525">
        <f t="shared" si="782"/>
        <v>80000</v>
      </c>
      <c r="FI38" s="525">
        <f t="shared" ref="FI38" si="783">SUM(FI31:FI37)</f>
        <v>86207.72</v>
      </c>
      <c r="FJ38" s="525">
        <f t="shared" ref="FJ38" si="784">SUM(FJ31:FJ37)</f>
        <v>6207.7199999999975</v>
      </c>
      <c r="FK38" s="823">
        <f>AVERAGE(FK31:FK37)</f>
        <v>1.3544010204081636</v>
      </c>
      <c r="FL38" s="525">
        <f t="shared" si="782"/>
        <v>4900</v>
      </c>
      <c r="FM38" s="525">
        <f t="shared" si="782"/>
        <v>1402.359999999986</v>
      </c>
      <c r="FN38" s="525">
        <f t="shared" si="782"/>
        <v>-3497.640000000014</v>
      </c>
      <c r="FO38" s="823">
        <f>AVERAGE(FO31:FO37)</f>
        <v>0.28619591836734409</v>
      </c>
      <c r="FP38" s="525">
        <v>42000</v>
      </c>
      <c r="FQ38" s="525">
        <f t="shared" si="782"/>
        <v>39298.060000000056</v>
      </c>
      <c r="FR38" s="525">
        <f t="shared" si="782"/>
        <v>-2701.9399999999441</v>
      </c>
      <c r="FS38" s="823">
        <f>AVERAGE(FS31:FS37)</f>
        <v>0.93566809523809646</v>
      </c>
      <c r="FT38" s="525">
        <f t="shared" si="782"/>
        <v>24500</v>
      </c>
      <c r="FU38" s="525">
        <f t="shared" si="782"/>
        <v>0</v>
      </c>
      <c r="FV38" s="525">
        <f t="shared" si="782"/>
        <v>-24500</v>
      </c>
      <c r="FW38" s="823">
        <f>AVERAGE(FW31:FW37)</f>
        <v>0</v>
      </c>
      <c r="FX38" s="525">
        <f t="shared" si="782"/>
        <v>14000</v>
      </c>
      <c r="FY38" s="525">
        <f t="shared" si="782"/>
        <v>14107.969999999972</v>
      </c>
      <c r="FZ38" s="525">
        <f t="shared" si="782"/>
        <v>107.96999999997206</v>
      </c>
      <c r="GA38" s="823">
        <f>AVERAGE(GA31:GA37)</f>
        <v>1.0077121428571409</v>
      </c>
      <c r="GB38" s="525">
        <f t="shared" si="782"/>
        <v>2587.274967741916</v>
      </c>
      <c r="GC38" s="525">
        <f t="shared" si="782"/>
        <v>2862.9000000000233</v>
      </c>
      <c r="GD38" s="525">
        <f t="shared" si="782"/>
        <v>275.62503225810786</v>
      </c>
      <c r="GE38" s="823">
        <f>AVERAGE(GE31:GE37)</f>
        <v>1.1065310164920985</v>
      </c>
      <c r="GF38" s="525">
        <f t="shared" si="782"/>
        <v>63000</v>
      </c>
      <c r="GG38" s="525">
        <f t="shared" si="782"/>
        <v>24129.162000000004</v>
      </c>
      <c r="GH38" s="525">
        <f t="shared" si="782"/>
        <v>-38870.837999999996</v>
      </c>
      <c r="GI38" s="823">
        <f>AVERAGE(GI31:GI37)</f>
        <v>0.38300257142857141</v>
      </c>
      <c r="GJ38" s="525">
        <f t="shared" si="782"/>
        <v>5609.5016129031756</v>
      </c>
      <c r="GK38" s="525">
        <f t="shared" si="782"/>
        <v>2923.570000000298</v>
      </c>
      <c r="GL38" s="525">
        <f t="shared" si="782"/>
        <v>-2685.9316129028771</v>
      </c>
      <c r="GM38" s="823" t="e">
        <f>AVERAGE(GM31:GM37)</f>
        <v>#DIV/0!</v>
      </c>
      <c r="GN38" s="525">
        <f t="shared" si="782"/>
        <v>17497.918064516187</v>
      </c>
      <c r="GO38" s="525">
        <f t="shared" si="782"/>
        <v>16623.289999999979</v>
      </c>
      <c r="GP38" s="525">
        <f t="shared" si="782"/>
        <v>-874.62806451620918</v>
      </c>
      <c r="GQ38" s="823">
        <f>AVERAGE(GQ31:GQ37)</f>
        <v>0.95001530689014602</v>
      </c>
      <c r="GR38" s="525">
        <f t="shared" si="782"/>
        <v>25109.677419354841</v>
      </c>
      <c r="GS38" s="525">
        <f t="shared" ref="GS38:HB38" si="785">SUM(GS31:GS37)</f>
        <v>33581.03</v>
      </c>
      <c r="GT38" s="525">
        <f t="shared" si="785"/>
        <v>8471.352580645158</v>
      </c>
      <c r="GU38" s="823">
        <f>AVERAGE(GU31:GU37)</f>
        <v>1.3373740107913668</v>
      </c>
      <c r="GV38" s="525">
        <f t="shared" si="785"/>
        <v>17497.918064516187</v>
      </c>
      <c r="GW38" s="525">
        <f t="shared" si="785"/>
        <v>9169.0600000000559</v>
      </c>
      <c r="GX38" s="525">
        <f t="shared" si="785"/>
        <v>-8328.858064516131</v>
      </c>
      <c r="GY38" s="823">
        <f>AVERAGE(GY31:GY37)</f>
        <v>0.52400862583725771</v>
      </c>
      <c r="GZ38" s="525">
        <f t="shared" si="785"/>
        <v>220500</v>
      </c>
      <c r="HA38" s="525">
        <f t="shared" si="785"/>
        <v>122968.73300000001</v>
      </c>
      <c r="HB38" s="525">
        <f t="shared" si="785"/>
        <v>-97531.266999999993</v>
      </c>
      <c r="HC38" s="826">
        <f>AVERAGE(HC31:HC37)</f>
        <v>0.55768132879818599</v>
      </c>
    </row>
    <row r="39" spans="1:211" s="393" customFormat="1" ht="15" customHeight="1">
      <c r="A39" s="539"/>
      <c r="B39" s="451"/>
      <c r="C39" s="451"/>
      <c r="D39" s="377"/>
      <c r="E39" s="377"/>
      <c r="F39" s="377"/>
      <c r="G39" s="523"/>
      <c r="H39" s="377"/>
      <c r="I39" s="377"/>
      <c r="J39" s="377"/>
      <c r="K39" s="523"/>
      <c r="L39" s="377"/>
      <c r="M39" s="377"/>
      <c r="N39" s="377"/>
      <c r="O39" s="523"/>
      <c r="P39" s="377"/>
      <c r="Q39" s="377"/>
      <c r="R39" s="377"/>
      <c r="S39" s="523"/>
      <c r="T39" s="377"/>
      <c r="U39" s="377"/>
      <c r="V39" s="377"/>
      <c r="W39" s="523"/>
      <c r="X39" s="377"/>
      <c r="Y39" s="377"/>
      <c r="Z39" s="377"/>
      <c r="AA39" s="523"/>
      <c r="AB39" s="377"/>
      <c r="AC39" s="377"/>
      <c r="AD39" s="377"/>
      <c r="AE39" s="523"/>
      <c r="AF39" s="377"/>
      <c r="AG39" s="377"/>
      <c r="AH39" s="377"/>
      <c r="AI39" s="523"/>
      <c r="AJ39" s="377"/>
      <c r="AK39" s="377"/>
      <c r="AL39" s="377"/>
      <c r="AM39" s="523"/>
      <c r="AN39" s="377"/>
      <c r="AO39" s="377"/>
      <c r="AP39" s="377"/>
      <c r="AQ39" s="523"/>
      <c r="AR39" s="377"/>
      <c r="AS39" s="377"/>
      <c r="AT39" s="377"/>
      <c r="AU39" s="523"/>
      <c r="AV39" s="377"/>
      <c r="AW39" s="377"/>
      <c r="AX39" s="377"/>
      <c r="AY39" s="523"/>
      <c r="AZ39" s="377"/>
      <c r="BA39" s="377"/>
      <c r="BB39" s="377"/>
      <c r="BC39" s="523"/>
      <c r="BD39" s="377"/>
      <c r="BE39" s="377"/>
      <c r="BF39" s="377"/>
      <c r="BG39" s="523"/>
      <c r="BH39" s="377"/>
      <c r="BI39" s="377"/>
      <c r="BJ39" s="377"/>
      <c r="BK39" s="523"/>
      <c r="BL39" s="377"/>
      <c r="BM39" s="377"/>
      <c r="BN39" s="377"/>
      <c r="BO39" s="523"/>
      <c r="BP39" s="377"/>
      <c r="BQ39" s="377"/>
      <c r="BR39" s="377"/>
      <c r="BS39" s="523"/>
      <c r="BT39" s="377"/>
      <c r="BU39" s="377"/>
      <c r="BV39" s="377"/>
      <c r="BW39" s="523"/>
      <c r="BX39" s="377"/>
      <c r="BY39" s="377"/>
      <c r="BZ39" s="377"/>
      <c r="CA39" s="523"/>
      <c r="CB39" s="377"/>
      <c r="CC39" s="377"/>
      <c r="CD39" s="377"/>
      <c r="CE39" s="523"/>
      <c r="CF39" s="377"/>
      <c r="CG39" s="377"/>
      <c r="CH39" s="377"/>
      <c r="CI39" s="523"/>
      <c r="CJ39" s="377"/>
      <c r="CK39" s="377"/>
      <c r="CL39" s="377"/>
      <c r="CM39" s="523"/>
      <c r="CN39" s="377"/>
      <c r="CO39" s="377"/>
      <c r="CP39" s="377"/>
      <c r="CQ39" s="523"/>
      <c r="CR39" s="377"/>
      <c r="CS39" s="377"/>
      <c r="CT39" s="377"/>
      <c r="CU39" s="523"/>
      <c r="CV39" s="377"/>
      <c r="CW39" s="377"/>
      <c r="CX39" s="377"/>
      <c r="CY39" s="523"/>
      <c r="CZ39" s="377"/>
      <c r="DA39" s="377"/>
      <c r="DB39" s="377"/>
      <c r="DC39" s="523"/>
      <c r="DD39" s="377"/>
      <c r="DE39" s="377"/>
      <c r="DF39" s="377"/>
      <c r="DG39" s="523"/>
      <c r="DH39" s="377"/>
      <c r="DI39" s="377"/>
      <c r="DJ39" s="377"/>
      <c r="DK39" s="523"/>
      <c r="DL39" s="377"/>
      <c r="DM39" s="377"/>
      <c r="DN39" s="377"/>
      <c r="DO39" s="523"/>
      <c r="DP39" s="377"/>
      <c r="DQ39" s="377"/>
      <c r="DR39" s="377"/>
      <c r="DS39" s="523"/>
      <c r="DT39" s="377"/>
      <c r="DU39" s="377"/>
      <c r="DV39" s="377"/>
      <c r="DW39" s="523"/>
      <c r="DX39" s="377"/>
      <c r="DY39" s="377"/>
      <c r="DZ39" s="377"/>
      <c r="EA39" s="523"/>
      <c r="EB39" s="377"/>
      <c r="EC39" s="377"/>
      <c r="ED39" s="377"/>
      <c r="EE39" s="523"/>
      <c r="EF39" s="377"/>
      <c r="EG39" s="377"/>
      <c r="EH39" s="377"/>
      <c r="EI39" s="523"/>
      <c r="EJ39" s="377"/>
      <c r="EK39" s="377"/>
      <c r="EL39" s="377"/>
      <c r="EM39" s="523"/>
      <c r="EN39" s="377"/>
      <c r="EO39" s="377"/>
      <c r="EP39" s="377"/>
      <c r="EQ39" s="523"/>
      <c r="ER39" s="377"/>
      <c r="ES39" s="377"/>
      <c r="ET39" s="377"/>
      <c r="EU39" s="523"/>
      <c r="EV39" s="377"/>
      <c r="EW39" s="377"/>
      <c r="EX39" s="377"/>
      <c r="EY39" s="523"/>
      <c r="EZ39" s="377"/>
      <c r="FA39" s="377"/>
      <c r="FB39" s="377"/>
      <c r="FC39" s="523"/>
      <c r="FD39" s="377"/>
      <c r="FE39" s="377"/>
      <c r="FF39" s="377"/>
      <c r="FG39" s="377"/>
      <c r="FH39" s="377"/>
      <c r="FI39" s="377"/>
      <c r="FJ39" s="377"/>
      <c r="FK39" s="523"/>
      <c r="FL39" s="377"/>
      <c r="FM39" s="377"/>
      <c r="FN39" s="377"/>
      <c r="FO39" s="523"/>
      <c r="FP39" s="377"/>
      <c r="FQ39" s="377"/>
      <c r="FR39" s="377"/>
      <c r="FS39" s="523"/>
      <c r="FT39" s="377"/>
      <c r="FU39" s="377"/>
      <c r="FV39" s="377"/>
      <c r="FW39" s="523"/>
      <c r="FX39" s="377"/>
      <c r="FY39" s="377"/>
      <c r="FZ39" s="377"/>
      <c r="GA39" s="523"/>
      <c r="GB39" s="377"/>
      <c r="GC39" s="377"/>
      <c r="GD39" s="377"/>
      <c r="GE39" s="523"/>
      <c r="GF39" s="377"/>
      <c r="GG39" s="377"/>
      <c r="GH39" s="377"/>
      <c r="GI39" s="523"/>
      <c r="GJ39" s="377"/>
      <c r="GK39" s="377"/>
      <c r="GL39" s="377"/>
      <c r="GM39" s="523"/>
      <c r="GN39" s="377"/>
      <c r="GO39" s="377"/>
      <c r="GP39" s="377"/>
      <c r="GQ39" s="523"/>
      <c r="GR39" s="377"/>
      <c r="GS39" s="377"/>
      <c r="GT39" s="377"/>
      <c r="GU39" s="523"/>
      <c r="GV39" s="377"/>
      <c r="GW39" s="377"/>
      <c r="GX39" s="377"/>
      <c r="GY39" s="523"/>
      <c r="GZ39" s="377"/>
      <c r="HA39" s="377"/>
      <c r="HB39" s="377"/>
      <c r="HC39" s="524"/>
    </row>
    <row r="40" spans="1:211" ht="15" customHeight="1">
      <c r="A40" s="907">
        <f>WEEKNUM(B41)</f>
        <v>40</v>
      </c>
      <c r="B40" s="451">
        <f>B37+1</f>
        <v>46293</v>
      </c>
      <c r="C40" s="451" t="str">
        <f t="shared" ref="C40:C42" si="786">TEXT(B40,"ddd")</f>
        <v>Mon</v>
      </c>
      <c r="D40" s="377">
        <f>SUMIF($H$4:$HB$4,$D$4,H40:HB40)</f>
        <v>223494.07619354836</v>
      </c>
      <c r="E40" s="377">
        <f ca="1">SUMIF($H$4:$HB$4,$E$4,H40:HB40)</f>
        <v>0</v>
      </c>
      <c r="F40" s="377">
        <f t="shared" ca="1" si="676"/>
        <v>-223494.07619354836</v>
      </c>
      <c r="G40" s="523">
        <f t="shared" ca="1" si="677"/>
        <v>0</v>
      </c>
      <c r="H40" s="377">
        <f>INDEX('SO September 2026 Rev.6'!$B$6:$BK$52,MATCH($B40,'SO September 2026 Rev.6'!$B$6:$B$52,0),MATCH($H$3,'SO September 2026 Rev.6'!$B$5:$XK$5,0))</f>
        <v>1199.5729032258068</v>
      </c>
      <c r="I40" s="377">
        <f>INDEX('Summary sales'!$A$6:$CA$50,MATCH($B40,'Summary sales'!$A$6:$A$50,0),MATCH($H$3,'Summary sales'!$A$7:$CA$7,0))</f>
        <v>0</v>
      </c>
      <c r="J40" s="377">
        <f t="shared" si="678"/>
        <v>-1199.5729032258068</v>
      </c>
      <c r="K40" s="523">
        <f t="shared" si="573"/>
        <v>0</v>
      </c>
      <c r="L40" s="377">
        <f>INDEX('SO September 2026 Rev.6'!$B$6:$BK$52,MATCH($B40,'SO September 2026 Rev.6'!$B$6:$B$52,0),MATCH($L$3,'SO September 2026 Rev.6'!$B$5:$XK$5,0))</f>
        <v>1200</v>
      </c>
      <c r="M40" s="377">
        <f>INDEX('Summary sales'!$A$6:$CA$50,MATCH($B40,'Summary sales'!$A$6:$A$50,0),MATCH($L$3,'Summary sales'!$A$7:$CA$7,0))</f>
        <v>0</v>
      </c>
      <c r="N40" s="377">
        <f t="shared" si="679"/>
        <v>-1200</v>
      </c>
      <c r="O40" s="523">
        <f t="shared" si="575"/>
        <v>0</v>
      </c>
      <c r="P40" s="377">
        <f>INDEX('SO September 2026 Rev.6'!$B$6:$BK$52,MATCH(B40,'SO September 2026 Rev.6'!$B$6:$B$52,0),MATCH($P$3,'SO September 2026 Rev.6'!$B$5:$XK$5,0))</f>
        <v>3300</v>
      </c>
      <c r="Q40" s="377">
        <f>INDEX('Summary sales'!$A$6:$CA$50,MATCH($B40,'Summary sales'!$A$6:$A$50,0),MATCH($P$3,'Summary sales'!$A$7:$CA$7,0))</f>
        <v>0</v>
      </c>
      <c r="R40" s="377">
        <f t="shared" si="680"/>
        <v>-3300</v>
      </c>
      <c r="S40" s="523">
        <f t="shared" si="577"/>
        <v>0</v>
      </c>
      <c r="T40" s="377">
        <f>INDEX('SO September 2026 Rev.6'!$B$6:$BK$52,MATCH(B40,'SO September 2026 Rev.6'!$B$6:$B$52,0),MATCH($T$3,'SO September 2026 Rev.6'!$B$5:$XK$5,0))</f>
        <v>800</v>
      </c>
      <c r="U40" s="377">
        <f>INDEX('Summary sales'!$A$6:$CA$50,MATCH($B40,'Summary sales'!$A$6:$A$50,0),MATCH($T$3,'Summary sales'!$A$7:$CA$7,0))</f>
        <v>0</v>
      </c>
      <c r="V40" s="377">
        <f t="shared" si="681"/>
        <v>-800</v>
      </c>
      <c r="W40" s="523">
        <f t="shared" si="579"/>
        <v>0</v>
      </c>
      <c r="X40" s="377">
        <f>INDEX('SO September 2026 Rev.6'!$B$6:$BK$52,MATCH(B40,'SO September 2026 Rev.6'!$B$6:$B$52,0),MATCH($X$3,'SO September 2026 Rev.6'!$B$5:$XK$5,0))</f>
        <v>150</v>
      </c>
      <c r="Y40" s="377">
        <f>INDEX('Summary sales'!$A$6:$CA$50,MATCH($B40,'Summary sales'!$A$6:$A$50,0),MATCH($X$3,'Summary sales'!$A$7:$CA$7,0))</f>
        <v>0</v>
      </c>
      <c r="Z40" s="377">
        <f t="shared" si="682"/>
        <v>-150</v>
      </c>
      <c r="AA40" s="523">
        <f t="shared" si="581"/>
        <v>0</v>
      </c>
      <c r="AB40" s="377">
        <f>INDEX('SO September 2026 Rev.6'!$B$6:$BK$52,MATCH(B40,'SO September 2026 Rev.6'!$B$6:$B$52,0),MATCH($AB$3,'SO September 2026 Rev.6'!$B$5:$XK$5,0))</f>
        <v>603.76322580644887</v>
      </c>
      <c r="AC40" s="377">
        <f>INDEX('Summary sales'!$A$6:$CA$50,MATCH($B40,'Summary sales'!$A$6:$A$50,0),MATCH($AB$3,'Summary sales'!$A$7:$CA$7,0))</f>
        <v>0</v>
      </c>
      <c r="AD40" s="377">
        <f t="shared" si="683"/>
        <v>-603.76322580644887</v>
      </c>
      <c r="AE40" s="523">
        <f t="shared" si="583"/>
        <v>0</v>
      </c>
      <c r="AF40" s="377">
        <f>INDEX('SO September 2026 Rev.6'!$B$6:$BK$52,MATCH(B40,'SO September 2026 Rev.6'!$B$6:$B$52,0),MATCH($AF$3,'SO September 2026 Rev.6'!$B$5:$XK$5,0))</f>
        <v>673.27548387096704</v>
      </c>
      <c r="AG40" s="377">
        <f>INDEX('Summary sales'!$A$6:$CA$50,MATCH($B40,'Summary sales'!$A$6:$A$50,0),MATCH($AF$3,'Summary sales'!$A$7:$CA$7,0))</f>
        <v>0</v>
      </c>
      <c r="AH40" s="377">
        <f t="shared" si="684"/>
        <v>-673.27548387096704</v>
      </c>
      <c r="AI40" s="523">
        <f t="shared" si="585"/>
        <v>0</v>
      </c>
      <c r="AJ40" s="377">
        <f>INDEX('SO September 2026 Rev.6'!$B$6:$BK$52,MATCH(B40,'SO September 2026 Rev.6'!$B$6:$B$52,0),MATCH($AJ$3,'SO September 2026 Rev.6'!$B$5:$XK$5,0))</f>
        <v>5500</v>
      </c>
      <c r="AK40" s="377">
        <f>INDEX('Summary sales'!$A$6:$CA$50,MATCH($B40,'Summary sales'!$A$6:$A$50,0),MATCH($AJ$3,'Summary sales'!$A$7:$CA$7,0))</f>
        <v>0</v>
      </c>
      <c r="AL40" s="377">
        <f t="shared" si="685"/>
        <v>-5500</v>
      </c>
      <c r="AM40" s="523">
        <f t="shared" si="587"/>
        <v>0</v>
      </c>
      <c r="AN40" s="377">
        <f>INDEX('SO September 2026 Rev.6'!$B$6:$BK$52,MATCH(B40,'SO September 2026 Rev.6'!$B$6:$B$52,0),MATCH($AN$3,'SO September 2026 Rev.6'!$B$5:$XK$5,0))</f>
        <v>5000</v>
      </c>
      <c r="AO40" s="377">
        <f ca="1">INDEX('Summary sales'!$A$6:$CA$50,MATCH($B40,'Summary sales'!$A$6:$A$50,0),MATCH($AN$3,'Summary sales'!$A$7:$CA$7,0))</f>
        <v>0</v>
      </c>
      <c r="AP40" s="377">
        <f t="shared" ca="1" si="686"/>
        <v>-5000</v>
      </c>
      <c r="AQ40" s="523">
        <f t="shared" ca="1" si="589"/>
        <v>0</v>
      </c>
      <c r="AR40" s="377">
        <f>INDEX('SO September 2026 Rev.6'!$B$6:$BK$52,MATCH(B40,'SO September 2026 Rev.6'!$B$6:$B$52,0),MATCH($AR$3,'SO September 2026 Rev.6'!$B$5:$XK$5,0))</f>
        <v>1500</v>
      </c>
      <c r="AS40" s="377">
        <f>INDEX('Summary sales'!$A$6:$CA$50,MATCH($B40,'Summary sales'!$A$6:$A$50,0),MATCH($AR$3,'Summary sales'!$A$7:$CA$7,0))</f>
        <v>0</v>
      </c>
      <c r="AT40" s="377">
        <f t="shared" si="687"/>
        <v>-1500</v>
      </c>
      <c r="AU40" s="523">
        <f t="shared" si="591"/>
        <v>0</v>
      </c>
      <c r="AV40" s="377">
        <f>INDEX('SO September 2026 Rev.6'!$B$6:$BK$52,MATCH(B40,'SO September 2026 Rev.6'!$B$6:$B$52,0),MATCH($AV$3,'SO September 2026 Rev.6'!$B$5:$XK$5,0))</f>
        <v>1300</v>
      </c>
      <c r="AW40" s="377">
        <f>INDEX('Summary sales'!$A$6:$CA$50,MATCH($B40,'Summary sales'!$A$6:$A$50,0),MATCH($AV$3,'Summary sales'!$A$7:$CA$7,0))</f>
        <v>0</v>
      </c>
      <c r="AX40" s="377">
        <f t="shared" si="688"/>
        <v>-1300</v>
      </c>
      <c r="AY40" s="523">
        <f t="shared" si="593"/>
        <v>0</v>
      </c>
      <c r="AZ40" s="377">
        <f>INDEX('SO September 2026 Rev.6'!$B$6:$BK$52,MATCH(B40,'SO September 2026 Rev.6'!$B$6:$B$52,0),MATCH($AZ$3,'SO September 2026 Rev.6'!$B$5:$XK$5,0))</f>
        <v>10800</v>
      </c>
      <c r="BA40" s="377">
        <f>INDEX('Summary sales'!$A$6:$CA$50,MATCH($B40,'Summary sales'!$A$6:$A$50,0),MATCH($AZ$3,'Summary sales'!$A$7:$CA$7,0))</f>
        <v>0</v>
      </c>
      <c r="BB40" s="377">
        <f t="shared" si="689"/>
        <v>-10800</v>
      </c>
      <c r="BC40" s="523">
        <f t="shared" si="595"/>
        <v>0</v>
      </c>
      <c r="BD40" s="377">
        <f>INDEX('SO September 2026 Rev.6'!$B$6:$BK$52,MATCH(B40,'SO September 2026 Rev.6'!$B$6:$B$52,0),MATCH($BD$3,'SO September 2026 Rev.6'!$B$5:$XK$5,0))</f>
        <v>8000</v>
      </c>
      <c r="BE40" s="377">
        <f>INDEX('Summary sales'!$A$6:$CA$50,MATCH($B40,'Summary sales'!$A$6:$A$50,0),MATCH($BD$3,'Summary sales'!$A$7:$CA$7,0))</f>
        <v>0</v>
      </c>
      <c r="BF40" s="377">
        <f t="shared" si="690"/>
        <v>-8000</v>
      </c>
      <c r="BG40" s="523">
        <f t="shared" si="597"/>
        <v>0</v>
      </c>
      <c r="BH40" s="377">
        <f>INDEX('SO September 2026 Rev.6'!$B$6:$BK$52,MATCH(B40,'SO September 2026 Rev.6'!$B$6:$B$52,0),MATCH($BH$3,'SO September 2026 Rev.6'!$B$5:$XK$5,0))</f>
        <v>1000</v>
      </c>
      <c r="BI40" s="377">
        <f>INDEX('Summary sales'!$A$6:$CA$50,MATCH($B40,'Summary sales'!$A$6:$A$50,0),MATCH($BH$3,'Summary sales'!$A$7:$CA$7,0))</f>
        <v>0</v>
      </c>
      <c r="BJ40" s="377">
        <f t="shared" si="691"/>
        <v>-1000</v>
      </c>
      <c r="BK40" s="523">
        <f t="shared" si="599"/>
        <v>0</v>
      </c>
      <c r="BL40" s="377">
        <f>INDEX('SO September 2026 Rev.6'!$B$6:$BK$52,MATCH(B40,'SO September 2026 Rev.6'!$B$6:$B$52,0),MATCH($BL$3,'SO September 2026 Rev.6'!$B$5:$XK$5,0))</f>
        <v>5500</v>
      </c>
      <c r="BM40" s="377">
        <f ca="1">INDEX('Summary sales'!$A$6:$CA$50,MATCH($B40,'Summary sales'!$A$6:$A$50,0),MATCH($BL$3,'Summary sales'!$A$7:$CA$7,0))</f>
        <v>0</v>
      </c>
      <c r="BN40" s="377">
        <f t="shared" ca="1" si="692"/>
        <v>-5500</v>
      </c>
      <c r="BO40" s="523">
        <f t="shared" ca="1" si="601"/>
        <v>0</v>
      </c>
      <c r="BP40" s="377">
        <f>INDEX('SO September 2026 Rev.6'!$B$6:$BK$52,MATCH(B40,'SO September 2026 Rev.6'!$B$6:$B$52,0),MATCH($BP$3,'SO September 2026 Rev.6'!$B$5:$XK$5,0))</f>
        <v>1000</v>
      </c>
      <c r="BQ40" s="377">
        <f>INDEX('Summary sales'!$A$6:$CA$50,MATCH($B40,'Summary sales'!$A$6:$A$50,0),MATCH($BP$3,'Summary sales'!$A$7:$CA$7,0))</f>
        <v>0</v>
      </c>
      <c r="BR40" s="377">
        <f t="shared" si="693"/>
        <v>-1000</v>
      </c>
      <c r="BS40" s="523">
        <f t="shared" si="603"/>
        <v>0</v>
      </c>
      <c r="BT40" s="377">
        <f>INDEX('SO September 2026 Rev.6'!$B$6:$BK$52,MATCH(B40,'SO September 2026 Rev.6'!$B$6:$B$52,0),MATCH($BT$3,'SO September 2026 Rev.6'!$B$5:$XK$5,0))</f>
        <v>89.451612903225808</v>
      </c>
      <c r="BU40" s="377">
        <f>INDEX('Summary sales'!$A$6:$CA$50,MATCH($B40,'Summary sales'!$A$6:$A$50,0),MATCH($BT$3,'Summary sales'!$A$7:$CA$7,0))</f>
        <v>0</v>
      </c>
      <c r="BV40" s="377">
        <f t="shared" si="694"/>
        <v>-89.451612903225808</v>
      </c>
      <c r="BW40" s="523">
        <f t="shared" si="605"/>
        <v>0</v>
      </c>
      <c r="BX40" s="377">
        <v>3100</v>
      </c>
      <c r="BY40" s="377">
        <f>INDEX('Summary sales'!$A$6:$CA$50,MATCH($B40,'Summary sales'!$A$6:$A$50,0),MATCH($BX$3,'Summary sales'!$A$7:$CA$7,0))</f>
        <v>0</v>
      </c>
      <c r="BZ40" s="377">
        <f t="shared" si="695"/>
        <v>-3100</v>
      </c>
      <c r="CA40" s="523">
        <f t="shared" si="607"/>
        <v>0</v>
      </c>
      <c r="CB40" s="377">
        <f>INDEX('SO September 2026 Rev.6'!$B$6:$BK$52,MATCH(B40,'SO September 2026 Rev.6'!$B$6:$B$52,0),MATCH($CB$3,'SO September 2026 Rev.6'!$B$5:$XK$5,0))</f>
        <v>0</v>
      </c>
      <c r="CC40" s="377">
        <f>INDEX('Summary sales'!$A$6:$CA$50,MATCH($B40,'Summary sales'!$A$6:$A$50,0),MATCH($CB$3,'Summary sales'!$A$7:$CA$7,0))</f>
        <v>0</v>
      </c>
      <c r="CD40" s="377">
        <f t="shared" si="696"/>
        <v>0</v>
      </c>
      <c r="CE40" s="523" t="e">
        <f t="shared" si="609"/>
        <v>#DIV/0!</v>
      </c>
      <c r="CF40" s="377">
        <f>INDEX('SO September 2026 Rev.6'!$B$6:$BK$52,MATCH(B40,'SO September 2026 Rev.6'!$B$6:$B$52,0),MATCH($CF$3,'SO September 2026 Rev.6'!$B$5:$XK$5,0))</f>
        <v>3000</v>
      </c>
      <c r="CG40" s="377">
        <f>INDEX('Summary sales'!$A$6:$CA$50,MATCH($B40,'Summary sales'!$A$6:$A$50,0),MATCH($CF$3,'Summary sales'!$A$7:$CA$7,0))</f>
        <v>0</v>
      </c>
      <c r="CH40" s="377">
        <f t="shared" si="697"/>
        <v>-3000</v>
      </c>
      <c r="CI40" s="523">
        <f t="shared" si="611"/>
        <v>0</v>
      </c>
      <c r="CJ40" s="377">
        <f>INDEX('SO September 2026 Rev.6'!$B$6:$BK$52,MATCH($B40,'SO September 2026 Rev.6'!$B$6:$B$52,0),MATCH($CJ$3,'SO September 2026 Rev.6'!$B$5:$XK$5,0))</f>
        <v>4000</v>
      </c>
      <c r="CK40" s="377">
        <f>INDEX('Summary sales'!$A$6:$CA$50,MATCH($B40,'Summary sales'!$A$6:$A$50,0),MATCH($CJ$3,'Summary sales'!$A$7:$CA$7,0))</f>
        <v>0</v>
      </c>
      <c r="CL40" s="377">
        <f t="shared" si="698"/>
        <v>-4000</v>
      </c>
      <c r="CM40" s="523">
        <f t="shared" si="613"/>
        <v>0</v>
      </c>
      <c r="CN40" s="377">
        <f>INDEX('SO September 2026 Rev.6'!$B$6:$BK$52,MATCH($B40,'SO September 2026 Rev.6'!$B$6:$B$52,0),MATCH(CN$3,'SO September 2026 Rev.6'!$B$5:$XK$5,0))</f>
        <v>0</v>
      </c>
      <c r="CO40" s="377">
        <f>INDEX('Summary sales'!$A$6:$CA$50,MATCH($B40,'Summary sales'!$A$6:$A$50,0),MATCH($CN$3,'Summary sales'!$A$7:$CA$7,0))</f>
        <v>0</v>
      </c>
      <c r="CP40" s="377">
        <f t="shared" si="699"/>
        <v>0</v>
      </c>
      <c r="CQ40" s="523" t="e">
        <f t="shared" si="615"/>
        <v>#DIV/0!</v>
      </c>
      <c r="CR40" s="377">
        <f>INDEX('SO September 2026 Rev.6'!$B$6:$BK$52,MATCH($B40,'SO September 2026 Rev.6'!$B$6:$B$52,0),MATCH(CR$3,'SO September 2026 Rev.6'!$B$5:$XK$5,0))</f>
        <v>2000</v>
      </c>
      <c r="CS40" s="377">
        <f>INDEX('Summary sales'!$A$6:$CA$50,MATCH($B40,'Summary sales'!$A$6:$A$50,0),MATCH($CR$3,'Summary sales'!$A$7:$CA$7,0))</f>
        <v>0</v>
      </c>
      <c r="CT40" s="377">
        <f t="shared" ref="CT40:CT42" si="787">CS40-CR40</f>
        <v>-2000</v>
      </c>
      <c r="CU40" s="523">
        <f t="shared" si="617"/>
        <v>0</v>
      </c>
      <c r="CV40" s="377">
        <v>13500</v>
      </c>
      <c r="CW40" s="377">
        <f>INDEX('Summary sales'!$A$6:$CA$50,MATCH($B40,'Summary sales'!$A$6:$A$50,0),MATCH($CV$3,'Summary sales'!$A$7:$CA$7,0))</f>
        <v>0</v>
      </c>
      <c r="CX40" s="377">
        <f t="shared" si="700"/>
        <v>-13500</v>
      </c>
      <c r="CY40" s="523">
        <f t="shared" si="619"/>
        <v>0</v>
      </c>
      <c r="CZ40" s="377">
        <f>INDEX('SO September 2026 Rev.6'!$B$6:$BK$52,MATCH(B40,'SO September 2026 Rev.6'!$B$6:$B$52,0),MATCH($CZ$3,'SO September 2026 Rev.6'!$B$5:$XK$5,0))</f>
        <v>2000</v>
      </c>
      <c r="DA40" s="377">
        <f>INDEX('Summary sales'!$A$6:$CA$50,MATCH($B40,'Summary sales'!$A$6:$A$50,0),MATCH($CZ$3,'Summary sales'!$A$7:$CA$7,0))</f>
        <v>0</v>
      </c>
      <c r="DB40" s="377">
        <f t="shared" si="701"/>
        <v>-2000</v>
      </c>
      <c r="DC40" s="523">
        <f t="shared" si="621"/>
        <v>0</v>
      </c>
      <c r="DD40" s="377">
        <f>INDEX('SO September 2026 Rev.6'!$B$6:$BK$52,MATCH($B40,'SO September 2026 Rev.6'!$B$6:$B$52,0),MATCH(DD$3,'SO September 2026 Rev.6'!$B$5:$XK$5,0))</f>
        <v>800</v>
      </c>
      <c r="DE40" s="377">
        <f>INDEX('Summary sales'!$A$6:$CA$50,MATCH($B40,'Summary sales'!$A$6:$A$50,0),MATCH($DD$3,'Summary sales'!$A$7:$CA$7,0))</f>
        <v>0</v>
      </c>
      <c r="DF40" s="377">
        <f t="shared" si="702"/>
        <v>-800</v>
      </c>
      <c r="DG40" s="523">
        <f t="shared" si="623"/>
        <v>0</v>
      </c>
      <c r="DH40" s="377">
        <f>INDEX('SO September 2026 Rev.6'!$B$6:$BK$52,MATCH($B40,'SO September 2026 Rev.6'!$B$6:$B$52,0),MATCH(DH$3,'SO September 2026 Rev.6'!$B$5:$XK$5,0))</f>
        <v>7200</v>
      </c>
      <c r="DI40" s="377">
        <f>INDEX('Summary sales'!$A$6:$CA$50,MATCH($B40,'Summary sales'!$A$6:$A$50,0),MATCH($DH$3,'Summary sales'!$A$7:$CA$7,0))</f>
        <v>0</v>
      </c>
      <c r="DJ40" s="377">
        <f t="shared" si="703"/>
        <v>-7200</v>
      </c>
      <c r="DK40" s="523">
        <f t="shared" si="625"/>
        <v>0</v>
      </c>
      <c r="DL40" s="377">
        <f>INDEX('SO September 2026 Rev.6'!$B$6:$BK$52,MATCH(B40,'SO September 2026 Rev.6'!$B$6:$B$52,0),MATCH($DL$3,'SO September 2026 Rev.6'!$B$5:$XK$5,0))</f>
        <v>2000</v>
      </c>
      <c r="DM40" s="377">
        <f>INDEX('Summary sales'!$A$6:$CA$50,MATCH($B40,'Summary sales'!$A$6:$A$50,0),MATCH($DL$3,'Summary sales'!$A$7:$CA$7,0))</f>
        <v>0</v>
      </c>
      <c r="DN40" s="377">
        <f t="shared" si="704"/>
        <v>-2000</v>
      </c>
      <c r="DO40" s="523">
        <f t="shared" si="627"/>
        <v>0</v>
      </c>
      <c r="DP40" s="377">
        <f>INDEX('SO September 2026 Rev.6'!$B$6:$BK$52,MATCH(B40,'SO September 2026 Rev.6'!$B$6:$B$52,0),MATCH($DP$3,'SO September 2026 Rev.6'!$B$5:$XK$5,0))</f>
        <v>2000</v>
      </c>
      <c r="DQ40" s="377">
        <f>INDEX('Summary sales'!$A$6:$CA$50,MATCH($B40,'Summary sales'!$A$6:$A$50,0),MATCH($DP$3,'Summary sales'!$A$7:$CA$7,0))</f>
        <v>0</v>
      </c>
      <c r="DR40" s="377">
        <f t="shared" si="705"/>
        <v>-2000</v>
      </c>
      <c r="DS40" s="523">
        <f t="shared" si="629"/>
        <v>0</v>
      </c>
      <c r="DT40" s="377">
        <f>INDEX('SO September 2026 Rev.6'!$B$6:$BK$52,MATCH(B40,'SO September 2026 Rev.6'!$B$6:$B$52,0),MATCH($DT$3,'SO September 2026 Rev.6'!$B$5:$XK$5,0))</f>
        <v>1000</v>
      </c>
      <c r="DU40" s="377">
        <f>INDEX('Summary sales'!$A$6:$CA$50,MATCH($B40,'Summary sales'!$A$6:$A$50,0),MATCH($DT$3,'Summary sales'!$A$7:$CA$7,0))</f>
        <v>0</v>
      </c>
      <c r="DV40" s="377">
        <f t="shared" si="706"/>
        <v>-1000</v>
      </c>
      <c r="DW40" s="523">
        <f t="shared" si="631"/>
        <v>0</v>
      </c>
      <c r="DX40" s="377">
        <f>INDEX('SO September 2026 Rev.6'!$B$6:$BK$52,MATCH(B40,'SO September 2026 Rev.6'!$B$6:$B$52,0),MATCH($DX$3,'SO September 2026 Rev.6'!$B$5:$XK$5,0))</f>
        <v>10000</v>
      </c>
      <c r="DY40" s="377">
        <f>INDEX('Summary sales'!$A$6:$CA$50,MATCH($B40,'Summary sales'!$A$6:$A$50,0),MATCH($DX$3,'Summary sales'!$A$7:$CA$7,0))</f>
        <v>0</v>
      </c>
      <c r="DZ40" s="377">
        <f t="shared" si="707"/>
        <v>-10000</v>
      </c>
      <c r="EA40" s="523">
        <f t="shared" si="633"/>
        <v>0</v>
      </c>
      <c r="EB40" s="377">
        <f>INDEX('SO September 2026 Rev.6'!$B$6:$BK$52,MATCH(B40,'SO September 2026 Rev.6'!$B$6:$B$52,0),MATCH($EB$3,'SO September 2026 Rev.6'!$B$5:$XK$5,0))</f>
        <v>2000</v>
      </c>
      <c r="EC40" s="377">
        <f>INDEX('Summary sales'!$A$6:$CA$50,MATCH($B40,'Summary sales'!$A$6:$A$50,0),MATCH($EB$3,'Summary sales'!$A$7:$CA$7,0))</f>
        <v>0</v>
      </c>
      <c r="ED40" s="377">
        <f t="shared" si="708"/>
        <v>-2000</v>
      </c>
      <c r="EE40" s="523">
        <f t="shared" si="635"/>
        <v>0</v>
      </c>
      <c r="EF40" s="377">
        <f>INDEX('SO September 2026 Rev.6'!$B$6:$BK$52,MATCH($B40,'SO September 2026 Rev.6'!$B$6:$B$52,0),MATCH(EF$3,'SO September 2026 Rev.6'!$B$5:$XK$5,0))</f>
        <v>5500</v>
      </c>
      <c r="EG40" s="377">
        <f>INDEX('Summary sales'!$A$6:$CA$50,MATCH($B40,'Summary sales'!$A$6:$A$50,0),MATCH($EF$3,'Summary sales'!$A$7:$CA$7,0))</f>
        <v>0</v>
      </c>
      <c r="EH40" s="377">
        <f t="shared" si="709"/>
        <v>-5500</v>
      </c>
      <c r="EI40" s="523">
        <f t="shared" si="637"/>
        <v>0</v>
      </c>
      <c r="EJ40" s="377">
        <f>INDEX('SO September 2026 Rev.6'!$B$6:$BK$52,MATCH(B40,'SO September 2026 Rev.6'!$B$6:$B$52,0),MATCH($EJ$3,'SO September 2026 Rev.6'!$B$5:$XK$5,0))</f>
        <v>12000</v>
      </c>
      <c r="EK40" s="377">
        <f>INDEX('Summary sales'!$A$6:$CA$50,MATCH(B40,'Summary sales'!$A$6:$A$50,0),MATCH($EJ$3,'Summary sales'!$A$7:$CA$7,0))</f>
        <v>0</v>
      </c>
      <c r="EL40" s="377">
        <f t="shared" si="710"/>
        <v>-12000</v>
      </c>
      <c r="EM40" s="523">
        <f t="shared" si="639"/>
        <v>0</v>
      </c>
      <c r="EN40" s="377">
        <f>INDEX('SO September 2026 Rev.6'!$B$6:$BK$52,MATCH(B40,'SO September 2026 Rev.6'!$B$6:$B$52,0),MATCH($EN$3,'SO September 2026 Rev.6'!$B$5:$XK$5,0))</f>
        <v>5000</v>
      </c>
      <c r="EO40" s="377">
        <f>INDEX('Summary sales'!$A$6:$CA$50,MATCH($B40,'Summary sales'!$A$6:$A$50,0),MATCH($EN$3,'Summary sales'!$A$7:$CA$7,0))</f>
        <v>0</v>
      </c>
      <c r="EP40" s="377">
        <f t="shared" si="711"/>
        <v>-5000</v>
      </c>
      <c r="EQ40" s="523">
        <f t="shared" si="641"/>
        <v>0</v>
      </c>
      <c r="ER40" s="377">
        <v>12000</v>
      </c>
      <c r="ES40" s="377">
        <f>INDEX('Summary sales'!$A$6:$CA$50,MATCH($B40,'Summary sales'!$A$6:$A$50,0),MATCH($ER$3,'Summary sales'!$A$7:$CA$7,0))</f>
        <v>0</v>
      </c>
      <c r="ET40" s="377">
        <f t="shared" si="712"/>
        <v>-12000</v>
      </c>
      <c r="EU40" s="523">
        <f t="shared" si="643"/>
        <v>0</v>
      </c>
      <c r="EV40" s="377">
        <f>INDEX('SO September 2026 Rev.6'!$B$6:$BK$52,MATCH($B40,'SO September 2026 Rev.6'!$B$6:$B$52,0),MATCH($EV$3,'SO September 2026 Rev.6'!$B$5:$XK$5,0))</f>
        <v>4000</v>
      </c>
      <c r="EW40" s="377">
        <f>INDEX('Summary sales'!$A$6:$CA$50,MATCH(B40,'Summary sales'!$A$6:$A$50,0),MATCH($EV$3,'Summary sales'!$A$7:$CA$7,0))</f>
        <v>0</v>
      </c>
      <c r="EX40" s="377">
        <f t="shared" si="713"/>
        <v>-4000</v>
      </c>
      <c r="EY40" s="523">
        <f t="shared" si="645"/>
        <v>0</v>
      </c>
      <c r="EZ40" s="377">
        <f>INDEX('SO September 2026 Rev.6'!$B$6:$BK$52,MATCH(B40,'SO September 2026 Rev.6'!$B$6:$B$52,0),MATCH($EZ$3,'SO September 2026 Rev.6'!$B$5:$XK$5,0))</f>
        <v>3000</v>
      </c>
      <c r="FA40" s="377">
        <f>INDEX('Summary sales'!$A$6:$CA$50,MATCH(B40,'Summary sales'!$A$6:$A$50,0),MATCH($EZ$3,'Summary sales'!$A$7:$CA$7,0))</f>
        <v>0</v>
      </c>
      <c r="FB40" s="377">
        <f t="shared" si="714"/>
        <v>-3000</v>
      </c>
      <c r="FC40" s="523">
        <f t="shared" si="647"/>
        <v>0</v>
      </c>
      <c r="FD40" s="377">
        <f>INDEX('SO September 2026 Rev.6'!$B$6:$BK$52,MATCH(B40,'SO September 2026 Rev.6'!$B$6:$B$52,0),MATCH($FD$3,'SO September 2026 Rev.6'!$B$5:$XK$5,0))</f>
        <v>7000</v>
      </c>
      <c r="FE40" s="377">
        <f>INDEX('Summary sales'!$A$6:$CA$50,MATCH(B40,'Summary sales'!$A$6:$A$50,0),MATCH($FD$3,'Summary sales'!$A$7:$CA$7,0))</f>
        <v>0</v>
      </c>
      <c r="FF40" s="377">
        <f t="shared" si="715"/>
        <v>-7000</v>
      </c>
      <c r="FG40" s="523">
        <f t="shared" ref="FG40:FG42" si="788">FA40/EZ40</f>
        <v>0</v>
      </c>
      <c r="FH40" s="377">
        <f>INDEX('SO September 2026 Rev.6'!$B$6:$BK$52,MATCH(B40,'SO September 2026 Rev.6'!$B$6:$B$52,0),MATCH($FH$3,'SO September 2026 Rev.6'!$B$5:$XK$5,0))</f>
        <v>12000</v>
      </c>
      <c r="FI40" s="377">
        <f>INDEX('Summary sales'!$A$6:$CA$50,MATCH(B40,'Summary sales'!$A$6:$A$50,0),MATCH($FH$3,'Summary sales'!$A$7:$CA$7,0))</f>
        <v>0</v>
      </c>
      <c r="FJ40" s="377">
        <f t="shared" si="650"/>
        <v>-12000</v>
      </c>
      <c r="FK40" s="523">
        <f t="shared" si="651"/>
        <v>0</v>
      </c>
      <c r="FL40" s="377">
        <f>INDEX('SO September 2026 Rev.6'!$B$6:$BK$52,MATCH(B40,'SO September 2026 Rev.6'!$B$6:$B$52,0),MATCH($FL$3,'SO September 2026 Rev.6'!$B$5:$XK$5,0))</f>
        <v>700</v>
      </c>
      <c r="FM40" s="377">
        <f>INDEX('Summary sales'!$A$6:$CA$50,MATCH(B40,'Summary sales'!$A$6:$A$50,0),MATCH($FL$3,'Summary sales'!$A$7:$CA$7,0))</f>
        <v>0</v>
      </c>
      <c r="FN40" s="377">
        <f t="shared" si="716"/>
        <v>-700</v>
      </c>
      <c r="FO40" s="523">
        <f t="shared" si="653"/>
        <v>0</v>
      </c>
      <c r="FP40" s="377">
        <v>6000</v>
      </c>
      <c r="FQ40" s="377">
        <f>INDEX('Summary sales'!$A$6:$CA$50,MATCH(B40,'Summary sales'!$A$6:$A$50,0),MATCH($FP$3,'Summary sales'!$A$7:$CA$7,0))</f>
        <v>0</v>
      </c>
      <c r="FR40" s="377">
        <f t="shared" si="717"/>
        <v>-6000</v>
      </c>
      <c r="FS40" s="523">
        <f t="shared" si="655"/>
        <v>0</v>
      </c>
      <c r="FT40" s="377">
        <f>INDEX('SO September 2026 Rev.6'!$B$6:$BK$52,MATCH(B40,'SO September 2026 Rev.6'!$B$6:$B$52,0),MATCH($FT$3,'SO September 2026 Rev.6'!$B$5:$XK$5,0))</f>
        <v>3500</v>
      </c>
      <c r="FU40" s="377">
        <f>INDEX('Summary sales'!$A$6:$CA$50,MATCH(B40,'Summary sales'!$A$6:$A$50,0),MATCH($FT$3,'Summary sales'!$A$7:$CA$7,0))</f>
        <v>0</v>
      </c>
      <c r="FV40" s="377">
        <f t="shared" si="718"/>
        <v>-3500</v>
      </c>
      <c r="FW40" s="523">
        <f t="shared" si="657"/>
        <v>0</v>
      </c>
      <c r="FX40" s="377">
        <f>INDEX('SO September 2026 Rev.6'!$B$6:$BK$52,MATCH(B40,'SO September 2026 Rev.6'!$B$6:$B$52,0),MATCH($FX$3,'SO September 2026 Rev.6'!$B$5:$XK$5,0))</f>
        <v>2000</v>
      </c>
      <c r="FY40" s="377">
        <f>INDEX('Summary sales'!$A$6:$CA$50,MATCH(B40,'Summary sales'!$A$6:$A$50,0),MATCH($FX$3,'Summary sales'!$A$7:$CA$7,0))</f>
        <v>0</v>
      </c>
      <c r="FZ40" s="377">
        <f t="shared" si="719"/>
        <v>-2000</v>
      </c>
      <c r="GA40" s="523">
        <f t="shared" si="659"/>
        <v>0</v>
      </c>
      <c r="GB40" s="377">
        <f>INDEX('SO September 2026 Rev.6'!$B$6:$BK$52,MATCH(B40,'SO September 2026 Rev.6'!$B$6:$B$52,0),MATCH($GB$3,'SO September 2026 Rev.6'!$B$5:$XK$5,0))</f>
        <v>369.61070967741654</v>
      </c>
      <c r="GC40" s="377">
        <f>INDEX('Summary sales'!$A$6:$CA$50,MATCH(B40,'Summary sales'!$A$6:$A$50,0),MATCH($GB$3,'Summary sales'!$A$7:$CA$7,0))</f>
        <v>0</v>
      </c>
      <c r="GD40" s="377">
        <f t="shared" si="720"/>
        <v>-369.61070967741654</v>
      </c>
      <c r="GE40" s="523">
        <f t="shared" si="661"/>
        <v>0</v>
      </c>
      <c r="GF40" s="377">
        <f>INDEX('SO September 2026 Rev.6'!$B$6:$BK$52,MATCH($B40,'SO September 2026 Rev.6'!$B$6:$B$52,0),MATCH(GF$3,'SO September 2026 Rev.6'!$B$5:$XK$5,0))</f>
        <v>9000</v>
      </c>
      <c r="GG40" s="377">
        <f>INDEX('Summary sales'!$A$6:$CA$50,MATCH(B40,'Summary sales'!$A$6:$A$50,0),MATCH($GF$3,'Summary sales'!$A$7:$CA$7,0))</f>
        <v>0</v>
      </c>
      <c r="GH40" s="377">
        <f t="shared" si="721"/>
        <v>-9000</v>
      </c>
      <c r="GI40" s="523">
        <f t="shared" si="663"/>
        <v>0</v>
      </c>
      <c r="GJ40" s="377">
        <f>INDEX('SO September 2026 Rev.6'!$B$6:$BK$52,MATCH(B40,'SO September 2026 Rev.6'!$B$6:$B$52,0),MATCH($GJ$3,'SO September 2026 Rev.6'!$B$5:$XK$5,0))</f>
        <v>1121.900322580635</v>
      </c>
      <c r="GK40" s="377">
        <f>INDEX('Summary sales'!$A$6:$CA$50,MATCH($B40,'Summary sales'!$A$6:$A$50,0),MATCH($GJ$3,'Summary sales'!$A$7:$CA$7,0))</f>
        <v>0</v>
      </c>
      <c r="GL40" s="377">
        <f t="shared" si="722"/>
        <v>-1121.900322580635</v>
      </c>
      <c r="GM40" s="523">
        <f t="shared" si="665"/>
        <v>0</v>
      </c>
      <c r="GN40" s="377">
        <f>INDEX('SO September 2026 Rev.6'!$B$6:$BK$52,MATCH(B40,'SO September 2026 Rev.6'!$B$6:$B$52,0),MATCH($GN$3,'SO September 2026 Rev.6'!$B$5:$XK$5,0))</f>
        <v>2499.7025806451697</v>
      </c>
      <c r="GO40" s="377">
        <f>INDEX('Summary sales'!$A$6:$CA$50,MATCH(B40,'Summary sales'!$A$6:$A$50,0),MATCH($GN$3,'Summary sales'!$A$7:$CA$7,0))</f>
        <v>0</v>
      </c>
      <c r="GP40" s="377">
        <f t="shared" si="723"/>
        <v>-2499.7025806451697</v>
      </c>
      <c r="GQ40" s="523">
        <f t="shared" si="667"/>
        <v>0</v>
      </c>
      <c r="GR40" s="377">
        <f>INDEX('SO September 2026 Rev.6'!$B$6:$BK$52,MATCH(B40,'SO September 2026 Rev.6'!$B$6:$B$52,0),MATCH($GR$3,'SO September 2026 Rev.6'!$B$5:$XK$5,0))</f>
        <v>3587.0967741935483</v>
      </c>
      <c r="GS40" s="377">
        <f>INDEX('Summary sales'!$A$6:$CA$50,MATCH(B40,'Summary sales'!$A$6:$A$50,0),MATCH($GR$3,'Summary sales'!$A$7:$CA$7,0))</f>
        <v>0</v>
      </c>
      <c r="GT40" s="377">
        <f t="shared" ref="GT40:GT42" si="789">GS40-GR40</f>
        <v>-3587.0967741935483</v>
      </c>
      <c r="GU40" s="523">
        <f t="shared" si="669"/>
        <v>0</v>
      </c>
      <c r="GV40" s="377">
        <f>INDEX('SO September 2026 Rev.6'!$B$6:$BK$52,MATCH(B40,'SO September 2026 Rev.6'!$B$6:$B$52,0),MATCH($GV$3,'SO September 2026 Rev.6'!$B$5:$XK$5,0))</f>
        <v>2499.7025806451697</v>
      </c>
      <c r="GW40" s="377">
        <f>INDEX('Summary sales'!$A$6:$CA$50,MATCH(B40,'Summary sales'!$A$6:$A$50,0),MATCH($GV$3,'Summary sales'!$A$7:$CA$7,0))</f>
        <v>0</v>
      </c>
      <c r="GX40" s="377">
        <f t="shared" si="724"/>
        <v>-2499.7025806451697</v>
      </c>
      <c r="GY40" s="523">
        <f t="shared" si="671"/>
        <v>0</v>
      </c>
      <c r="GZ40" s="377">
        <f>INDEX('SO September 2026 Rev.6'!$B$6:$BK$52,MATCH(B40,'SO September 2026 Rev.6'!$B$6:$B$52,0),MATCH($GZ$3,'SO September 2026 Rev.6'!$B$5:$XK$5,0))</f>
        <v>31500</v>
      </c>
      <c r="HA40" s="377">
        <f>INDEX('Summary sales'!$A$6:$CA$50,MATCH(B40,'Summary sales'!$A$6:$A$50,0),MATCH($GZ$3,'Summary sales'!$A$7:$CA$7,0))</f>
        <v>0</v>
      </c>
      <c r="HB40" s="377">
        <f t="shared" si="725"/>
        <v>-31500</v>
      </c>
      <c r="HC40" s="524">
        <f t="shared" si="673"/>
        <v>0</v>
      </c>
    </row>
    <row r="41" spans="1:211" ht="15" customHeight="1">
      <c r="A41" s="907"/>
      <c r="B41" s="451">
        <f t="shared" ref="B41:B42" si="790">B40+1</f>
        <v>46294</v>
      </c>
      <c r="C41" s="451" t="str">
        <f t="shared" si="786"/>
        <v>Tue</v>
      </c>
      <c r="D41" s="377">
        <f>SUMIF($H$4:$HB$4,$D$4,H41:HB41)</f>
        <v>223494.07619354836</v>
      </c>
      <c r="E41" s="377">
        <f ca="1">SUMIF($H$4:$HB$4,$E$4,H41:HB41)</f>
        <v>0</v>
      </c>
      <c r="F41" s="377">
        <f t="shared" ca="1" si="676"/>
        <v>-223494.07619354836</v>
      </c>
      <c r="G41" s="523">
        <f t="shared" ca="1" si="677"/>
        <v>0</v>
      </c>
      <c r="H41" s="377">
        <f>INDEX('SO September 2026 Rev.6'!$B$6:$BK$52,MATCH($B41,'SO September 2026 Rev.6'!$B$6:$B$52,0),MATCH($H$3,'SO September 2026 Rev.6'!$B$5:$XK$5,0))</f>
        <v>1199.5729032258068</v>
      </c>
      <c r="I41" s="377">
        <f>INDEX('Summary sales'!$A$6:$CA$50,MATCH($B41,'Summary sales'!$A$6:$A$50,0),MATCH($H$3,'Summary sales'!$A$7:$CA$7,0))</f>
        <v>0</v>
      </c>
      <c r="J41" s="377">
        <f t="shared" si="678"/>
        <v>-1199.5729032258068</v>
      </c>
      <c r="K41" s="523">
        <f t="shared" si="573"/>
        <v>0</v>
      </c>
      <c r="L41" s="377">
        <f>INDEX('SO September 2026 Rev.6'!$B$6:$BK$52,MATCH($B41,'SO September 2026 Rev.6'!$B$6:$B$52,0),MATCH($L$3,'SO September 2026 Rev.6'!$B$5:$XK$5,0))</f>
        <v>1200</v>
      </c>
      <c r="M41" s="377">
        <f>INDEX('Summary sales'!$A$6:$CA$50,MATCH($B41,'Summary sales'!$A$6:$A$50,0),MATCH($L$3,'Summary sales'!$A$7:$CA$7,0))</f>
        <v>0</v>
      </c>
      <c r="N41" s="377">
        <f t="shared" si="679"/>
        <v>-1200</v>
      </c>
      <c r="O41" s="523">
        <f t="shared" si="575"/>
        <v>0</v>
      </c>
      <c r="P41" s="377">
        <f>INDEX('SO September 2026 Rev.6'!$B$6:$BK$52,MATCH(B41,'SO September 2026 Rev.6'!$B$6:$B$52,0),MATCH($P$3,'SO September 2026 Rev.6'!$B$5:$XK$5,0))</f>
        <v>3300</v>
      </c>
      <c r="Q41" s="377">
        <f>INDEX('Summary sales'!$A$6:$CA$50,MATCH($B41,'Summary sales'!$A$6:$A$50,0),MATCH($P$3,'Summary sales'!$A$7:$CA$7,0))</f>
        <v>0</v>
      </c>
      <c r="R41" s="377">
        <f t="shared" si="680"/>
        <v>-3300</v>
      </c>
      <c r="S41" s="523">
        <f t="shared" si="577"/>
        <v>0</v>
      </c>
      <c r="T41" s="377">
        <f>INDEX('SO September 2026 Rev.6'!$B$6:$BK$52,MATCH(B41,'SO September 2026 Rev.6'!$B$6:$B$52,0),MATCH($T$3,'SO September 2026 Rev.6'!$B$5:$XK$5,0))</f>
        <v>800</v>
      </c>
      <c r="U41" s="377">
        <f>INDEX('Summary sales'!$A$6:$CA$50,MATCH($B41,'Summary sales'!$A$6:$A$50,0),MATCH($T$3,'Summary sales'!$A$7:$CA$7,0))</f>
        <v>0</v>
      </c>
      <c r="V41" s="377">
        <f t="shared" si="681"/>
        <v>-800</v>
      </c>
      <c r="W41" s="523">
        <f t="shared" si="579"/>
        <v>0</v>
      </c>
      <c r="X41" s="377">
        <f>INDEX('SO September 2026 Rev.6'!$B$6:$BK$52,MATCH(B41,'SO September 2026 Rev.6'!$B$6:$B$52,0),MATCH($X$3,'SO September 2026 Rev.6'!$B$5:$XK$5,0))</f>
        <v>150</v>
      </c>
      <c r="Y41" s="377">
        <f>INDEX('Summary sales'!$A$6:$CA$50,MATCH($B41,'Summary sales'!$A$6:$A$50,0),MATCH($X$3,'Summary sales'!$A$7:$CA$7,0))</f>
        <v>0</v>
      </c>
      <c r="Z41" s="377">
        <f t="shared" si="682"/>
        <v>-150</v>
      </c>
      <c r="AA41" s="523">
        <f t="shared" si="581"/>
        <v>0</v>
      </c>
      <c r="AB41" s="377">
        <f>INDEX('SO September 2026 Rev.6'!$B$6:$BK$52,MATCH(B41,'SO September 2026 Rev.6'!$B$6:$B$52,0),MATCH($AB$3,'SO September 2026 Rev.6'!$B$5:$XK$5,0))</f>
        <v>603.76322580644887</v>
      </c>
      <c r="AC41" s="377">
        <f>INDEX('Summary sales'!$A$6:$CA$50,MATCH($B41,'Summary sales'!$A$6:$A$50,0),MATCH($AB$3,'Summary sales'!$A$7:$CA$7,0))</f>
        <v>0</v>
      </c>
      <c r="AD41" s="377">
        <f t="shared" si="683"/>
        <v>-603.76322580644887</v>
      </c>
      <c r="AE41" s="523">
        <f t="shared" si="583"/>
        <v>0</v>
      </c>
      <c r="AF41" s="377">
        <f>INDEX('SO September 2026 Rev.6'!$B$6:$BK$52,MATCH(B41,'SO September 2026 Rev.6'!$B$6:$B$52,0),MATCH($AF$3,'SO September 2026 Rev.6'!$B$5:$XK$5,0))</f>
        <v>673.27548387096704</v>
      </c>
      <c r="AG41" s="377">
        <f>INDEX('Summary sales'!$A$6:$CA$50,MATCH($B41,'Summary sales'!$A$6:$A$50,0),MATCH($AF$3,'Summary sales'!$A$7:$CA$7,0))</f>
        <v>0</v>
      </c>
      <c r="AH41" s="377">
        <f t="shared" si="684"/>
        <v>-673.27548387096704</v>
      </c>
      <c r="AI41" s="523">
        <f t="shared" si="585"/>
        <v>0</v>
      </c>
      <c r="AJ41" s="377">
        <f>INDEX('SO September 2026 Rev.6'!$B$6:$BK$52,MATCH(B41,'SO September 2026 Rev.6'!$B$6:$B$52,0),MATCH($AJ$3,'SO September 2026 Rev.6'!$B$5:$XK$5,0))</f>
        <v>5500</v>
      </c>
      <c r="AK41" s="377">
        <f>INDEX('Summary sales'!$A$6:$CA$50,MATCH($B41,'Summary sales'!$A$6:$A$50,0),MATCH($AJ$3,'Summary sales'!$A$7:$CA$7,0))</f>
        <v>0</v>
      </c>
      <c r="AL41" s="377">
        <f t="shared" si="685"/>
        <v>-5500</v>
      </c>
      <c r="AM41" s="523">
        <f t="shared" si="587"/>
        <v>0</v>
      </c>
      <c r="AN41" s="377">
        <f>INDEX('SO September 2026 Rev.6'!$B$6:$BK$52,MATCH(B41,'SO September 2026 Rev.6'!$B$6:$B$52,0),MATCH($AN$3,'SO September 2026 Rev.6'!$B$5:$XK$5,0))</f>
        <v>5000</v>
      </c>
      <c r="AO41" s="377">
        <f>INDEX('Summary sales'!$A$6:$CA$50,MATCH($B41,'Summary sales'!$A$6:$A$50,0),MATCH($AN$3,'Summary sales'!$A$7:$CA$7,0))</f>
        <v>0</v>
      </c>
      <c r="AP41" s="377">
        <f t="shared" si="686"/>
        <v>-5000</v>
      </c>
      <c r="AQ41" s="523">
        <f t="shared" si="589"/>
        <v>0</v>
      </c>
      <c r="AR41" s="377">
        <f>INDEX('SO September 2026 Rev.6'!$B$6:$BK$52,MATCH(B41,'SO September 2026 Rev.6'!$B$6:$B$52,0),MATCH($AR$3,'SO September 2026 Rev.6'!$B$5:$XK$5,0))</f>
        <v>1500</v>
      </c>
      <c r="AS41" s="377">
        <f>INDEX('Summary sales'!$A$6:$CA$50,MATCH($B41,'Summary sales'!$A$6:$A$50,0),MATCH($AR$3,'Summary sales'!$A$7:$CA$7,0))</f>
        <v>0</v>
      </c>
      <c r="AT41" s="377">
        <f t="shared" si="687"/>
        <v>-1500</v>
      </c>
      <c r="AU41" s="523">
        <f t="shared" si="591"/>
        <v>0</v>
      </c>
      <c r="AV41" s="377">
        <f>INDEX('SO September 2026 Rev.6'!$B$6:$BK$52,MATCH(B41,'SO September 2026 Rev.6'!$B$6:$B$52,0),MATCH($AV$3,'SO September 2026 Rev.6'!$B$5:$XK$5,0))</f>
        <v>1300</v>
      </c>
      <c r="AW41" s="377">
        <f>INDEX('Summary sales'!$A$6:$CA$50,MATCH($B41,'Summary sales'!$A$6:$A$50,0),MATCH($AV$3,'Summary sales'!$A$7:$CA$7,0))</f>
        <v>0</v>
      </c>
      <c r="AX41" s="377">
        <f t="shared" si="688"/>
        <v>-1300</v>
      </c>
      <c r="AY41" s="523">
        <f t="shared" si="593"/>
        <v>0</v>
      </c>
      <c r="AZ41" s="377">
        <f>INDEX('SO September 2026 Rev.6'!$B$6:$BK$52,MATCH(B41,'SO September 2026 Rev.6'!$B$6:$B$52,0),MATCH($AZ$3,'SO September 2026 Rev.6'!$B$5:$XK$5,0))</f>
        <v>10800</v>
      </c>
      <c r="BA41" s="377">
        <f>INDEX('Summary sales'!$A$6:$CA$50,MATCH($B41,'Summary sales'!$A$6:$A$50,0),MATCH($AZ$3,'Summary sales'!$A$7:$CA$7,0))</f>
        <v>0</v>
      </c>
      <c r="BB41" s="377">
        <f t="shared" si="689"/>
        <v>-10800</v>
      </c>
      <c r="BC41" s="523">
        <f t="shared" si="595"/>
        <v>0</v>
      </c>
      <c r="BD41" s="377">
        <f>INDEX('SO September 2026 Rev.6'!$B$6:$BK$52,MATCH(B41,'SO September 2026 Rev.6'!$B$6:$B$52,0),MATCH($BD$3,'SO September 2026 Rev.6'!$B$5:$XK$5,0))</f>
        <v>8000</v>
      </c>
      <c r="BE41" s="377">
        <f>INDEX('Summary sales'!$A$6:$CA$50,MATCH($B41,'Summary sales'!$A$6:$A$50,0),MATCH($BD$3,'Summary sales'!$A$7:$CA$7,0))</f>
        <v>0</v>
      </c>
      <c r="BF41" s="377">
        <f t="shared" si="690"/>
        <v>-8000</v>
      </c>
      <c r="BG41" s="523">
        <f t="shared" si="597"/>
        <v>0</v>
      </c>
      <c r="BH41" s="377">
        <f>INDEX('SO September 2026 Rev.6'!$B$6:$BK$52,MATCH(B41,'SO September 2026 Rev.6'!$B$6:$B$52,0),MATCH($BH$3,'SO September 2026 Rev.6'!$B$5:$XK$5,0))</f>
        <v>1000</v>
      </c>
      <c r="BI41" s="377">
        <f>INDEX('Summary sales'!$A$6:$CA$50,MATCH($B41,'Summary sales'!$A$6:$A$50,0),MATCH($BH$3,'Summary sales'!$A$7:$CA$7,0))</f>
        <v>0</v>
      </c>
      <c r="BJ41" s="377">
        <f t="shared" si="691"/>
        <v>-1000</v>
      </c>
      <c r="BK41" s="523">
        <f t="shared" si="599"/>
        <v>0</v>
      </c>
      <c r="BL41" s="377">
        <f>INDEX('SO September 2026 Rev.6'!$B$6:$BK$52,MATCH(B41,'SO September 2026 Rev.6'!$B$6:$B$52,0),MATCH($BL$3,'SO September 2026 Rev.6'!$B$5:$XK$5,0))</f>
        <v>5500</v>
      </c>
      <c r="BM41" s="377">
        <f ca="1">INDEX('Summary sales'!$A$6:$CA$50,MATCH($B41,'Summary sales'!$A$6:$A$50,0),MATCH($BL$3,'Summary sales'!$A$7:$CA$7,0))</f>
        <v>0</v>
      </c>
      <c r="BN41" s="377">
        <f t="shared" ca="1" si="692"/>
        <v>-5500</v>
      </c>
      <c r="BO41" s="523">
        <f t="shared" ca="1" si="601"/>
        <v>0</v>
      </c>
      <c r="BP41" s="377">
        <f>INDEX('SO September 2026 Rev.6'!$B$6:$BK$52,MATCH(B41,'SO September 2026 Rev.6'!$B$6:$B$52,0),MATCH($BP$3,'SO September 2026 Rev.6'!$B$5:$XK$5,0))</f>
        <v>1000</v>
      </c>
      <c r="BQ41" s="377">
        <f>INDEX('Summary sales'!$A$6:$CA$50,MATCH($B41,'Summary sales'!$A$6:$A$50,0),MATCH($BP$3,'Summary sales'!$A$7:$CA$7,0))</f>
        <v>0</v>
      </c>
      <c r="BR41" s="377">
        <f t="shared" si="693"/>
        <v>-1000</v>
      </c>
      <c r="BS41" s="523">
        <f t="shared" si="603"/>
        <v>0</v>
      </c>
      <c r="BT41" s="377">
        <f>INDEX('SO September 2026 Rev.6'!$B$6:$BK$52,MATCH(B41,'SO September 2026 Rev.6'!$B$6:$B$52,0),MATCH($BT$3,'SO September 2026 Rev.6'!$B$5:$XK$5,0))</f>
        <v>89.451612903225808</v>
      </c>
      <c r="BU41" s="377">
        <f>INDEX('Summary sales'!$A$6:$CA$50,MATCH($B41,'Summary sales'!$A$6:$A$50,0),MATCH($BT$3,'Summary sales'!$A$7:$CA$7,0))</f>
        <v>0</v>
      </c>
      <c r="BV41" s="377">
        <f t="shared" si="694"/>
        <v>-89.451612903225808</v>
      </c>
      <c r="BW41" s="523">
        <f t="shared" si="605"/>
        <v>0</v>
      </c>
      <c r="BX41" s="377">
        <v>3100</v>
      </c>
      <c r="BY41" s="377">
        <f>INDEX('Summary sales'!$A$6:$CA$50,MATCH($B41,'Summary sales'!$A$6:$A$50,0),MATCH($BX$3,'Summary sales'!$A$7:$CA$7,0))</f>
        <v>0</v>
      </c>
      <c r="BZ41" s="377">
        <f t="shared" si="695"/>
        <v>-3100</v>
      </c>
      <c r="CA41" s="523">
        <f t="shared" si="607"/>
        <v>0</v>
      </c>
      <c r="CB41" s="377">
        <f>INDEX('SO September 2026 Rev.6'!$B$6:$BK$52,MATCH(B41,'SO September 2026 Rev.6'!$B$6:$B$52,0),MATCH($CB$3,'SO September 2026 Rev.6'!$B$5:$XK$5,0))</f>
        <v>0</v>
      </c>
      <c r="CC41" s="377">
        <f>INDEX('Summary sales'!$A$6:$CA$50,MATCH($B41,'Summary sales'!$A$6:$A$50,0),MATCH($CB$3,'Summary sales'!$A$7:$CA$7,0))</f>
        <v>0</v>
      </c>
      <c r="CD41" s="377">
        <f t="shared" si="696"/>
        <v>0</v>
      </c>
      <c r="CE41" s="523" t="e">
        <f t="shared" si="609"/>
        <v>#DIV/0!</v>
      </c>
      <c r="CF41" s="377">
        <f>INDEX('SO September 2026 Rev.6'!$B$6:$BK$52,MATCH(B41,'SO September 2026 Rev.6'!$B$6:$B$52,0),MATCH($CF$3,'SO September 2026 Rev.6'!$B$5:$XK$5,0))</f>
        <v>3000</v>
      </c>
      <c r="CG41" s="377">
        <f>INDEX('Summary sales'!$A$6:$CA$50,MATCH($B41,'Summary sales'!$A$6:$A$50,0),MATCH($CF$3,'Summary sales'!$A$7:$CA$7,0))</f>
        <v>0</v>
      </c>
      <c r="CH41" s="377">
        <f t="shared" si="697"/>
        <v>-3000</v>
      </c>
      <c r="CI41" s="523">
        <f t="shared" si="611"/>
        <v>0</v>
      </c>
      <c r="CJ41" s="377">
        <f>INDEX('SO September 2026 Rev.6'!$B$6:$BK$52,MATCH($B41,'SO September 2026 Rev.6'!$B$6:$B$52,0),MATCH($CJ$3,'SO September 2026 Rev.6'!$B$5:$XK$5,0))</f>
        <v>4000</v>
      </c>
      <c r="CK41" s="377">
        <f>INDEX('Summary sales'!$A$6:$CA$50,MATCH($B41,'Summary sales'!$A$6:$A$50,0),MATCH($CJ$3,'Summary sales'!$A$7:$CA$7,0))</f>
        <v>0</v>
      </c>
      <c r="CL41" s="377">
        <f t="shared" si="698"/>
        <v>-4000</v>
      </c>
      <c r="CM41" s="523">
        <f t="shared" si="613"/>
        <v>0</v>
      </c>
      <c r="CN41" s="377">
        <f>INDEX('SO September 2026 Rev.6'!$B$6:$BK$52,MATCH($B41,'SO September 2026 Rev.6'!$B$6:$B$52,0),MATCH(CN$3,'SO September 2026 Rev.6'!$B$5:$XK$5,0))</f>
        <v>0</v>
      </c>
      <c r="CO41" s="377">
        <f>INDEX('Summary sales'!$A$6:$CA$50,MATCH($B41,'Summary sales'!$A$6:$A$50,0),MATCH($CN$3,'Summary sales'!$A$7:$CA$7,0))</f>
        <v>0</v>
      </c>
      <c r="CP41" s="377">
        <f t="shared" si="699"/>
        <v>0</v>
      </c>
      <c r="CQ41" s="523" t="e">
        <f t="shared" si="615"/>
        <v>#DIV/0!</v>
      </c>
      <c r="CR41" s="377">
        <f>INDEX('SO September 2026 Rev.6'!$B$6:$BK$52,MATCH($B41,'SO September 2026 Rev.6'!$B$6:$B$52,0),MATCH(CR$3,'SO September 2026 Rev.6'!$B$5:$XK$5,0))</f>
        <v>2000</v>
      </c>
      <c r="CS41" s="377">
        <f>INDEX('Summary sales'!$A$6:$CA$50,MATCH($B41,'Summary sales'!$A$6:$A$50,0),MATCH($CR$3,'Summary sales'!$A$7:$CA$7,0))</f>
        <v>0</v>
      </c>
      <c r="CT41" s="377">
        <f t="shared" si="787"/>
        <v>-2000</v>
      </c>
      <c r="CU41" s="523">
        <f t="shared" si="617"/>
        <v>0</v>
      </c>
      <c r="CV41" s="377">
        <v>13500</v>
      </c>
      <c r="CW41" s="377">
        <f>INDEX('Summary sales'!$A$6:$CA$50,MATCH($B41,'Summary sales'!$A$6:$A$50,0),MATCH($CV$3,'Summary sales'!$A$7:$CA$7,0))</f>
        <v>0</v>
      </c>
      <c r="CX41" s="377">
        <f t="shared" si="700"/>
        <v>-13500</v>
      </c>
      <c r="CY41" s="523">
        <f t="shared" si="619"/>
        <v>0</v>
      </c>
      <c r="CZ41" s="377">
        <f>INDEX('SO September 2026 Rev.6'!$B$6:$BK$52,MATCH(B41,'SO September 2026 Rev.6'!$B$6:$B$52,0),MATCH($CZ$3,'SO September 2026 Rev.6'!$B$5:$XK$5,0))</f>
        <v>2000</v>
      </c>
      <c r="DA41" s="377">
        <f>INDEX('Summary sales'!$A$6:$CA$50,MATCH($B41,'Summary sales'!$A$6:$A$50,0),MATCH($CZ$3,'Summary sales'!$A$7:$CA$7,0))</f>
        <v>0</v>
      </c>
      <c r="DB41" s="377">
        <f t="shared" si="701"/>
        <v>-2000</v>
      </c>
      <c r="DC41" s="523">
        <f t="shared" si="621"/>
        <v>0</v>
      </c>
      <c r="DD41" s="377">
        <f>INDEX('SO September 2026 Rev.6'!$B$6:$BK$52,MATCH($B41,'SO September 2026 Rev.6'!$B$6:$B$52,0),MATCH(DD$3,'SO September 2026 Rev.6'!$B$5:$XK$5,0))</f>
        <v>800</v>
      </c>
      <c r="DE41" s="377">
        <f>INDEX('Summary sales'!$A$6:$CA$50,MATCH($B41,'Summary sales'!$A$6:$A$50,0),MATCH($DD$3,'Summary sales'!$A$7:$CA$7,0))</f>
        <v>0</v>
      </c>
      <c r="DF41" s="377">
        <f t="shared" si="702"/>
        <v>-800</v>
      </c>
      <c r="DG41" s="523">
        <f t="shared" si="623"/>
        <v>0</v>
      </c>
      <c r="DH41" s="377">
        <f>INDEX('SO September 2026 Rev.6'!$B$6:$BK$52,MATCH($B41,'SO September 2026 Rev.6'!$B$6:$B$52,0),MATCH(DH$3,'SO September 2026 Rev.6'!$B$5:$XK$5,0))</f>
        <v>7200</v>
      </c>
      <c r="DI41" s="377">
        <f>INDEX('Summary sales'!$A$6:$CA$50,MATCH($B41,'Summary sales'!$A$6:$A$50,0),MATCH($DH$3,'Summary sales'!$A$7:$CA$7,0))</f>
        <v>0</v>
      </c>
      <c r="DJ41" s="377">
        <f t="shared" si="703"/>
        <v>-7200</v>
      </c>
      <c r="DK41" s="523">
        <f t="shared" si="625"/>
        <v>0</v>
      </c>
      <c r="DL41" s="377">
        <f>INDEX('SO September 2026 Rev.6'!$B$6:$BK$52,MATCH(B41,'SO September 2026 Rev.6'!$B$6:$B$52,0),MATCH($DL$3,'SO September 2026 Rev.6'!$B$5:$XK$5,0))</f>
        <v>2000</v>
      </c>
      <c r="DM41" s="377">
        <f>INDEX('Summary sales'!$A$6:$CA$50,MATCH($B41,'Summary sales'!$A$6:$A$50,0),MATCH($DL$3,'Summary sales'!$A$7:$CA$7,0))</f>
        <v>0</v>
      </c>
      <c r="DN41" s="377">
        <f t="shared" si="704"/>
        <v>-2000</v>
      </c>
      <c r="DO41" s="523">
        <f t="shared" si="627"/>
        <v>0</v>
      </c>
      <c r="DP41" s="377">
        <f>INDEX('SO September 2026 Rev.6'!$B$6:$BK$52,MATCH(B41,'SO September 2026 Rev.6'!$B$6:$B$52,0),MATCH($DP$3,'SO September 2026 Rev.6'!$B$5:$XK$5,0))</f>
        <v>2000</v>
      </c>
      <c r="DQ41" s="377">
        <f>INDEX('Summary sales'!$A$6:$CA$50,MATCH($B41,'Summary sales'!$A$6:$A$50,0),MATCH($DP$3,'Summary sales'!$A$7:$CA$7,0))</f>
        <v>0</v>
      </c>
      <c r="DR41" s="377">
        <f t="shared" si="705"/>
        <v>-2000</v>
      </c>
      <c r="DS41" s="523">
        <f t="shared" si="629"/>
        <v>0</v>
      </c>
      <c r="DT41" s="377">
        <f>INDEX('SO September 2026 Rev.6'!$B$6:$BK$52,MATCH(B41,'SO September 2026 Rev.6'!$B$6:$B$52,0),MATCH($DT$3,'SO September 2026 Rev.6'!$B$5:$XK$5,0))</f>
        <v>1000</v>
      </c>
      <c r="DU41" s="377">
        <f>INDEX('Summary sales'!$A$6:$CA$50,MATCH($B41,'Summary sales'!$A$6:$A$50,0),MATCH($DT$3,'Summary sales'!$A$7:$CA$7,0))</f>
        <v>0</v>
      </c>
      <c r="DV41" s="377">
        <f t="shared" si="706"/>
        <v>-1000</v>
      </c>
      <c r="DW41" s="523">
        <f t="shared" si="631"/>
        <v>0</v>
      </c>
      <c r="DX41" s="377">
        <f>INDEX('SO September 2026 Rev.6'!$B$6:$BK$52,MATCH(B41,'SO September 2026 Rev.6'!$B$6:$B$52,0),MATCH($DX$3,'SO September 2026 Rev.6'!$B$5:$XK$5,0))</f>
        <v>10000</v>
      </c>
      <c r="DY41" s="377">
        <f>INDEX('Summary sales'!$A$6:$CA$50,MATCH($B41,'Summary sales'!$A$6:$A$50,0),MATCH($DX$3,'Summary sales'!$A$7:$CA$7,0))</f>
        <v>0</v>
      </c>
      <c r="DZ41" s="377">
        <f t="shared" si="707"/>
        <v>-10000</v>
      </c>
      <c r="EA41" s="523">
        <f t="shared" si="633"/>
        <v>0</v>
      </c>
      <c r="EB41" s="377">
        <f>INDEX('SO September 2026 Rev.6'!$B$6:$BK$52,MATCH(B41,'SO September 2026 Rev.6'!$B$6:$B$52,0),MATCH($EB$3,'SO September 2026 Rev.6'!$B$5:$XK$5,0))</f>
        <v>2000</v>
      </c>
      <c r="EC41" s="377">
        <f>INDEX('Summary sales'!$A$6:$CA$50,MATCH($B41,'Summary sales'!$A$6:$A$50,0),MATCH($EB$3,'Summary sales'!$A$7:$CA$7,0))</f>
        <v>0</v>
      </c>
      <c r="ED41" s="377">
        <f t="shared" si="708"/>
        <v>-2000</v>
      </c>
      <c r="EE41" s="523">
        <f t="shared" si="635"/>
        <v>0</v>
      </c>
      <c r="EF41" s="377">
        <f>INDEX('SO September 2026 Rev.6'!$B$6:$BK$52,MATCH($B41,'SO September 2026 Rev.6'!$B$6:$B$52,0),MATCH(EF$3,'SO September 2026 Rev.6'!$B$5:$XK$5,0))</f>
        <v>5500</v>
      </c>
      <c r="EG41" s="377">
        <f>INDEX('Summary sales'!$A$6:$CA$50,MATCH($B41,'Summary sales'!$A$6:$A$50,0),MATCH($EF$3,'Summary sales'!$A$7:$CA$7,0))</f>
        <v>0</v>
      </c>
      <c r="EH41" s="377">
        <f t="shared" si="709"/>
        <v>-5500</v>
      </c>
      <c r="EI41" s="523">
        <f t="shared" si="637"/>
        <v>0</v>
      </c>
      <c r="EJ41" s="377">
        <f>INDEX('SO September 2026 Rev.6'!$B$6:$BK$52,MATCH(B41,'SO September 2026 Rev.6'!$B$6:$B$52,0),MATCH($EJ$3,'SO September 2026 Rev.6'!$B$5:$XK$5,0))</f>
        <v>12000</v>
      </c>
      <c r="EK41" s="377">
        <f>INDEX('Summary sales'!$A$6:$CA$50,MATCH(B41,'Summary sales'!$A$6:$A$50,0),MATCH($EJ$3,'Summary sales'!$A$7:$CA$7,0))</f>
        <v>0</v>
      </c>
      <c r="EL41" s="377">
        <f t="shared" si="710"/>
        <v>-12000</v>
      </c>
      <c r="EM41" s="523">
        <f t="shared" si="639"/>
        <v>0</v>
      </c>
      <c r="EN41" s="377">
        <f>INDEX('SO September 2026 Rev.6'!$B$6:$BK$52,MATCH(B41,'SO September 2026 Rev.6'!$B$6:$B$52,0),MATCH($EN$3,'SO September 2026 Rev.6'!$B$5:$XK$5,0))</f>
        <v>5000</v>
      </c>
      <c r="EO41" s="377">
        <f>INDEX('Summary sales'!$A$6:$CA$50,MATCH($B41,'Summary sales'!$A$6:$A$50,0),MATCH($EN$3,'Summary sales'!$A$7:$CA$7,0))</f>
        <v>0</v>
      </c>
      <c r="EP41" s="377">
        <f t="shared" si="711"/>
        <v>-5000</v>
      </c>
      <c r="EQ41" s="523">
        <f t="shared" si="641"/>
        <v>0</v>
      </c>
      <c r="ER41" s="377">
        <v>12000</v>
      </c>
      <c r="ES41" s="377">
        <f>INDEX('Summary sales'!$A$6:$CA$50,MATCH($B41,'Summary sales'!$A$6:$A$50,0),MATCH($ER$3,'Summary sales'!$A$7:$CA$7,0))</f>
        <v>0</v>
      </c>
      <c r="ET41" s="377">
        <f t="shared" si="712"/>
        <v>-12000</v>
      </c>
      <c r="EU41" s="523">
        <f t="shared" si="643"/>
        <v>0</v>
      </c>
      <c r="EV41" s="377">
        <f>INDEX('SO September 2026 Rev.6'!$B$6:$BK$52,MATCH($B41,'SO September 2026 Rev.6'!$B$6:$B$52,0),MATCH($EV$3,'SO September 2026 Rev.6'!$B$5:$XK$5,0))</f>
        <v>4000</v>
      </c>
      <c r="EW41" s="377">
        <f>INDEX('Summary sales'!$A$6:$CA$50,MATCH(B41,'Summary sales'!$A$6:$A$50,0),MATCH($EV$3,'Summary sales'!$A$7:$CA$7,0))</f>
        <v>0</v>
      </c>
      <c r="EX41" s="377">
        <f t="shared" si="713"/>
        <v>-4000</v>
      </c>
      <c r="EY41" s="523">
        <f t="shared" si="645"/>
        <v>0</v>
      </c>
      <c r="EZ41" s="377">
        <f>INDEX('SO September 2026 Rev.6'!$B$6:$BK$52,MATCH(B41,'SO September 2026 Rev.6'!$B$6:$B$52,0),MATCH($EZ$3,'SO September 2026 Rev.6'!$B$5:$XK$5,0))</f>
        <v>3000</v>
      </c>
      <c r="FA41" s="377">
        <f>INDEX('Summary sales'!$A$6:$CA$50,MATCH(B41,'Summary sales'!$A$6:$A$50,0),MATCH($EZ$3,'Summary sales'!$A$7:$CA$7,0))</f>
        <v>0</v>
      </c>
      <c r="FB41" s="377">
        <f t="shared" si="714"/>
        <v>-3000</v>
      </c>
      <c r="FC41" s="523">
        <f t="shared" si="647"/>
        <v>0</v>
      </c>
      <c r="FD41" s="377">
        <f>INDEX('SO September 2026 Rev.6'!$B$6:$BK$52,MATCH(B41,'SO September 2026 Rev.6'!$B$6:$B$52,0),MATCH($FD$3,'SO September 2026 Rev.6'!$B$5:$XK$5,0))</f>
        <v>7000</v>
      </c>
      <c r="FE41" s="377">
        <f>INDEX('Summary sales'!$A$6:$CA$50,MATCH(B41,'Summary sales'!$A$6:$A$50,0),MATCH($FD$3,'Summary sales'!$A$7:$CA$7,0))</f>
        <v>0</v>
      </c>
      <c r="FF41" s="377">
        <f t="shared" si="715"/>
        <v>-7000</v>
      </c>
      <c r="FG41" s="523">
        <f t="shared" si="788"/>
        <v>0</v>
      </c>
      <c r="FH41" s="377">
        <f>INDEX('SO September 2026 Rev.6'!$B$6:$BK$52,MATCH(B41,'SO September 2026 Rev.6'!$B$6:$B$52,0),MATCH($FH$3,'SO September 2026 Rev.6'!$B$5:$XK$5,0))</f>
        <v>12000</v>
      </c>
      <c r="FI41" s="377">
        <f>INDEX('Summary sales'!$A$6:$CA$50,MATCH(B41,'Summary sales'!$A$6:$A$50,0),MATCH($FH$3,'Summary sales'!$A$7:$CA$7,0))</f>
        <v>0</v>
      </c>
      <c r="FJ41" s="377">
        <f t="shared" si="650"/>
        <v>-12000</v>
      </c>
      <c r="FK41" s="523">
        <f t="shared" si="651"/>
        <v>0</v>
      </c>
      <c r="FL41" s="377">
        <f>INDEX('SO September 2026 Rev.6'!$B$6:$BK$52,MATCH(B41,'SO September 2026 Rev.6'!$B$6:$B$52,0),MATCH($FL$3,'SO September 2026 Rev.6'!$B$5:$XK$5,0))</f>
        <v>700</v>
      </c>
      <c r="FM41" s="377">
        <f>INDEX('Summary sales'!$A$6:$CA$50,MATCH(B41,'Summary sales'!$A$6:$A$50,0),MATCH($FL$3,'Summary sales'!$A$7:$CA$7,0))</f>
        <v>0</v>
      </c>
      <c r="FN41" s="377">
        <f t="shared" si="716"/>
        <v>-700</v>
      </c>
      <c r="FO41" s="523">
        <f t="shared" si="653"/>
        <v>0</v>
      </c>
      <c r="FP41" s="377">
        <v>6000</v>
      </c>
      <c r="FQ41" s="377">
        <f>INDEX('Summary sales'!$A$6:$CA$50,MATCH(B41,'Summary sales'!$A$6:$A$50,0),MATCH($FP$3,'Summary sales'!$A$7:$CA$7,0))</f>
        <v>0</v>
      </c>
      <c r="FR41" s="377">
        <f t="shared" si="717"/>
        <v>-6000</v>
      </c>
      <c r="FS41" s="523">
        <f t="shared" si="655"/>
        <v>0</v>
      </c>
      <c r="FT41" s="377">
        <f>INDEX('SO September 2026 Rev.6'!$B$6:$BK$52,MATCH(B41,'SO September 2026 Rev.6'!$B$6:$B$52,0),MATCH($FT$3,'SO September 2026 Rev.6'!$B$5:$XK$5,0))</f>
        <v>3500</v>
      </c>
      <c r="FU41" s="377">
        <f>INDEX('Summary sales'!$A$6:$CA$50,MATCH(B41,'Summary sales'!$A$6:$A$50,0),MATCH($FT$3,'Summary sales'!$A$7:$CA$7,0))</f>
        <v>0</v>
      </c>
      <c r="FV41" s="377">
        <f t="shared" si="718"/>
        <v>-3500</v>
      </c>
      <c r="FW41" s="523">
        <f t="shared" si="657"/>
        <v>0</v>
      </c>
      <c r="FX41" s="377">
        <f>INDEX('SO September 2026 Rev.6'!$B$6:$BK$52,MATCH(B41,'SO September 2026 Rev.6'!$B$6:$B$52,0),MATCH($FX$3,'SO September 2026 Rev.6'!$B$5:$XK$5,0))</f>
        <v>2000</v>
      </c>
      <c r="FY41" s="377">
        <f>INDEX('Summary sales'!$A$6:$CA$50,MATCH(B41,'Summary sales'!$A$6:$A$50,0),MATCH($FX$3,'Summary sales'!$A$7:$CA$7,0))</f>
        <v>0</v>
      </c>
      <c r="FZ41" s="377">
        <f t="shared" si="719"/>
        <v>-2000</v>
      </c>
      <c r="GA41" s="523">
        <f t="shared" si="659"/>
        <v>0</v>
      </c>
      <c r="GB41" s="377">
        <f>INDEX('SO September 2026 Rev.6'!$B$6:$BK$52,MATCH(B41,'SO September 2026 Rev.6'!$B$6:$B$52,0),MATCH($GB$3,'SO September 2026 Rev.6'!$B$5:$XK$5,0))</f>
        <v>369.61070967741654</v>
      </c>
      <c r="GC41" s="377">
        <f>INDEX('Summary sales'!$A$6:$CA$50,MATCH(B41,'Summary sales'!$A$6:$A$50,0),MATCH($GB$3,'Summary sales'!$A$7:$CA$7,0))</f>
        <v>0</v>
      </c>
      <c r="GD41" s="377">
        <f t="shared" si="720"/>
        <v>-369.61070967741654</v>
      </c>
      <c r="GE41" s="523">
        <f t="shared" si="661"/>
        <v>0</v>
      </c>
      <c r="GF41" s="377">
        <f>INDEX('SO September 2026 Rev.6'!$B$6:$BK$52,MATCH($B41,'SO September 2026 Rev.6'!$B$6:$B$52,0),MATCH(GF$3,'SO September 2026 Rev.6'!$B$5:$XK$5,0))</f>
        <v>9000</v>
      </c>
      <c r="GG41" s="377">
        <f>INDEX('Summary sales'!$A$6:$CA$50,MATCH(B41,'Summary sales'!$A$6:$A$50,0),MATCH($GF$3,'Summary sales'!$A$7:$CA$7,0))</f>
        <v>0</v>
      </c>
      <c r="GH41" s="377">
        <f t="shared" si="721"/>
        <v>-9000</v>
      </c>
      <c r="GI41" s="523">
        <f t="shared" si="663"/>
        <v>0</v>
      </c>
      <c r="GJ41" s="377">
        <f>INDEX('SO September 2026 Rev.6'!$B$6:$BK$52,MATCH(B41,'SO September 2026 Rev.6'!$B$6:$B$52,0),MATCH($GJ$3,'SO September 2026 Rev.6'!$B$5:$XK$5,0))</f>
        <v>1121.900322580635</v>
      </c>
      <c r="GK41" s="377">
        <f>INDEX('Summary sales'!$A$6:$CA$50,MATCH($B41,'Summary sales'!$A$6:$A$50,0),MATCH($GJ$3,'Summary sales'!$A$7:$CA$7,0))</f>
        <v>0</v>
      </c>
      <c r="GL41" s="377">
        <f t="shared" si="722"/>
        <v>-1121.900322580635</v>
      </c>
      <c r="GM41" s="523">
        <f t="shared" si="665"/>
        <v>0</v>
      </c>
      <c r="GN41" s="377">
        <f>INDEX('SO September 2026 Rev.6'!$B$6:$BK$52,MATCH(B41,'SO September 2026 Rev.6'!$B$6:$B$52,0),MATCH($GN$3,'SO September 2026 Rev.6'!$B$5:$XK$5,0))</f>
        <v>2499.7025806451697</v>
      </c>
      <c r="GO41" s="377">
        <f>INDEX('Summary sales'!$A$6:$CA$50,MATCH(B41,'Summary sales'!$A$6:$A$50,0),MATCH($GN$3,'Summary sales'!$A$7:$CA$7,0))</f>
        <v>0</v>
      </c>
      <c r="GP41" s="377">
        <f t="shared" si="723"/>
        <v>-2499.7025806451697</v>
      </c>
      <c r="GQ41" s="523">
        <f t="shared" si="667"/>
        <v>0</v>
      </c>
      <c r="GR41" s="377">
        <f>INDEX('SO September 2026 Rev.6'!$B$6:$BK$52,MATCH(B41,'SO September 2026 Rev.6'!$B$6:$B$52,0),MATCH($GR$3,'SO September 2026 Rev.6'!$B$5:$XK$5,0))</f>
        <v>3587.0967741935483</v>
      </c>
      <c r="GS41" s="377">
        <f>INDEX('Summary sales'!$A$6:$CA$50,MATCH(B41,'Summary sales'!$A$6:$A$50,0),MATCH($GR$3,'Summary sales'!$A$7:$CA$7,0))</f>
        <v>0</v>
      </c>
      <c r="GT41" s="377">
        <f t="shared" si="789"/>
        <v>-3587.0967741935483</v>
      </c>
      <c r="GU41" s="523">
        <f t="shared" si="669"/>
        <v>0</v>
      </c>
      <c r="GV41" s="377">
        <f>INDEX('SO September 2026 Rev.6'!$B$6:$BK$52,MATCH(B41,'SO September 2026 Rev.6'!$B$6:$B$52,0),MATCH($GV$3,'SO September 2026 Rev.6'!$B$5:$XK$5,0))</f>
        <v>2499.7025806451697</v>
      </c>
      <c r="GW41" s="377">
        <f>INDEX('Summary sales'!$A$6:$CA$50,MATCH(B41,'Summary sales'!$A$6:$A$50,0),MATCH($GV$3,'Summary sales'!$A$7:$CA$7,0))</f>
        <v>0</v>
      </c>
      <c r="GX41" s="377">
        <f t="shared" si="724"/>
        <v>-2499.7025806451697</v>
      </c>
      <c r="GY41" s="523">
        <f t="shared" si="671"/>
        <v>0</v>
      </c>
      <c r="GZ41" s="377">
        <f>INDEX('SO September 2026 Rev.6'!$B$6:$BK$52,MATCH(B41,'SO September 2026 Rev.6'!$B$6:$B$52,0),MATCH($GZ$3,'SO September 2026 Rev.6'!$B$5:$XK$5,0))</f>
        <v>31500</v>
      </c>
      <c r="HA41" s="377">
        <f>INDEX('Summary sales'!$A$6:$CA$50,MATCH(B41,'Summary sales'!$A$6:$A$50,0),MATCH($GZ$3,'Summary sales'!$A$7:$CA$7,0))</f>
        <v>0</v>
      </c>
      <c r="HB41" s="377">
        <f t="shared" si="725"/>
        <v>-31500</v>
      </c>
      <c r="HC41" s="524">
        <f t="shared" si="673"/>
        <v>0</v>
      </c>
    </row>
    <row r="42" spans="1:211" ht="15" customHeight="1">
      <c r="A42" s="908"/>
      <c r="B42" s="451">
        <f t="shared" si="790"/>
        <v>46295</v>
      </c>
      <c r="C42" s="451" t="str">
        <f t="shared" si="786"/>
        <v>Wed</v>
      </c>
      <c r="D42" s="377">
        <f>SUMIF($H$4:$HB$4,$D$4,H42:HB42)</f>
        <v>223494.07619354836</v>
      </c>
      <c r="E42" s="377">
        <f ca="1">SUMIF($H$4:$HB$4,$E$4,H42:HB42)</f>
        <v>0</v>
      </c>
      <c r="F42" s="377">
        <f t="shared" ref="F42" ca="1" si="791">E42-D42</f>
        <v>-223494.07619354836</v>
      </c>
      <c r="G42" s="523">
        <f t="shared" ref="G42" ca="1" si="792">E42/D42</f>
        <v>0</v>
      </c>
      <c r="H42" s="377">
        <f>INDEX('SO September 2026 Rev.6'!$B$6:$BK$52,MATCH($B42,'SO September 2026 Rev.6'!$B$6:$B$52,0),MATCH($H$3,'SO September 2026 Rev.6'!$B$5:$XK$5,0))</f>
        <v>1199.5729032258068</v>
      </c>
      <c r="I42" s="377">
        <f>INDEX('Summary sales'!$A$6:$CA$50,MATCH($B42,'Summary sales'!$A$6:$A$50,0),MATCH($H$3,'Summary sales'!$A$7:$CA$7,0))</f>
        <v>0</v>
      </c>
      <c r="J42" s="377">
        <f t="shared" ref="J42" si="793">I42-H42</f>
        <v>-1199.5729032258068</v>
      </c>
      <c r="K42" s="523">
        <f t="shared" si="573"/>
        <v>0</v>
      </c>
      <c r="L42" s="377">
        <f>INDEX('SO September 2026 Rev.6'!$B$6:$BK$52,MATCH($B42,'SO September 2026 Rev.6'!$B$6:$B$52,0),MATCH($L$3,'SO September 2026 Rev.6'!$B$5:$XK$5,0))</f>
        <v>1200</v>
      </c>
      <c r="M42" s="377">
        <f>INDEX('Summary sales'!$A$6:$CA$50,MATCH($B42,'Summary sales'!$A$6:$A$50,0),MATCH($L$3,'Summary sales'!$A$7:$CA$7,0))</f>
        <v>0</v>
      </c>
      <c r="N42" s="377">
        <f t="shared" ref="N42" si="794">M42-L42</f>
        <v>-1200</v>
      </c>
      <c r="O42" s="523">
        <f t="shared" si="575"/>
        <v>0</v>
      </c>
      <c r="P42" s="377">
        <f>INDEX('SO September 2026 Rev.6'!$B$6:$BK$52,MATCH(B42,'SO September 2026 Rev.6'!$B$6:$B$52,0),MATCH($P$3,'SO September 2026 Rev.6'!$B$5:$XK$5,0))</f>
        <v>3300</v>
      </c>
      <c r="Q42" s="377">
        <f>INDEX('Summary sales'!$A$6:$CA$50,MATCH($B42,'Summary sales'!$A$6:$A$50,0),MATCH($P$3,'Summary sales'!$A$7:$CA$7,0))</f>
        <v>0</v>
      </c>
      <c r="R42" s="377">
        <f t="shared" ref="R42" si="795">Q42-P42</f>
        <v>-3300</v>
      </c>
      <c r="S42" s="523">
        <f t="shared" si="577"/>
        <v>0</v>
      </c>
      <c r="T42" s="377">
        <f>INDEX('SO September 2026 Rev.6'!$B$6:$BK$52,MATCH(B42,'SO September 2026 Rev.6'!$B$6:$B$52,0),MATCH($T$3,'SO September 2026 Rev.6'!$B$5:$XK$5,0))</f>
        <v>800</v>
      </c>
      <c r="U42" s="377">
        <f>INDEX('Summary sales'!$A$6:$CA$50,MATCH($B42,'Summary sales'!$A$6:$A$50,0),MATCH($T$3,'Summary sales'!$A$7:$CA$7,0))</f>
        <v>0</v>
      </c>
      <c r="V42" s="377">
        <f t="shared" ref="V42" si="796">U42-T42</f>
        <v>-800</v>
      </c>
      <c r="W42" s="523">
        <f t="shared" si="579"/>
        <v>0</v>
      </c>
      <c r="X42" s="377">
        <f>INDEX('SO September 2026 Rev.6'!$B$6:$BK$52,MATCH(B42,'SO September 2026 Rev.6'!$B$6:$B$52,0),MATCH($X$3,'SO September 2026 Rev.6'!$B$5:$XK$5,0))</f>
        <v>150</v>
      </c>
      <c r="Y42" s="377">
        <f>INDEX('Summary sales'!$A$6:$CA$50,MATCH($B42,'Summary sales'!$A$6:$A$50,0),MATCH($X$3,'Summary sales'!$A$7:$CA$7,0))</f>
        <v>0</v>
      </c>
      <c r="Z42" s="377">
        <f t="shared" ref="Z42" si="797">Y42-X42</f>
        <v>-150</v>
      </c>
      <c r="AA42" s="523">
        <f t="shared" si="581"/>
        <v>0</v>
      </c>
      <c r="AB42" s="377">
        <f>INDEX('SO September 2026 Rev.6'!$B$6:$BK$52,MATCH(B42,'SO September 2026 Rev.6'!$B$6:$B$52,0),MATCH($AB$3,'SO September 2026 Rev.6'!$B$5:$XK$5,0))</f>
        <v>603.76322580644887</v>
      </c>
      <c r="AC42" s="377">
        <f>INDEX('Summary sales'!$A$6:$CA$50,MATCH($B42,'Summary sales'!$A$6:$A$50,0),MATCH($AB$3,'Summary sales'!$A$7:$CA$7,0))</f>
        <v>0</v>
      </c>
      <c r="AD42" s="377">
        <f t="shared" ref="AD42" si="798">AC42-AB42</f>
        <v>-603.76322580644887</v>
      </c>
      <c r="AE42" s="523">
        <f t="shared" si="583"/>
        <v>0</v>
      </c>
      <c r="AF42" s="377">
        <f>INDEX('SO September 2026 Rev.6'!$B$6:$BK$52,MATCH(B42,'SO September 2026 Rev.6'!$B$6:$B$52,0),MATCH($AF$3,'SO September 2026 Rev.6'!$B$5:$XK$5,0))</f>
        <v>673.27548387096704</v>
      </c>
      <c r="AG42" s="377">
        <f>INDEX('Summary sales'!$A$6:$CA$50,MATCH($B42,'Summary sales'!$A$6:$A$50,0),MATCH($AF$3,'Summary sales'!$A$7:$CA$7,0))</f>
        <v>0</v>
      </c>
      <c r="AH42" s="377">
        <f t="shared" ref="AH42" si="799">AG42-AF42</f>
        <v>-673.27548387096704</v>
      </c>
      <c r="AI42" s="523">
        <f t="shared" si="585"/>
        <v>0</v>
      </c>
      <c r="AJ42" s="377">
        <f>INDEX('SO September 2026 Rev.6'!$B$6:$BK$52,MATCH(B42,'SO September 2026 Rev.6'!$B$6:$B$52,0),MATCH($AJ$3,'SO September 2026 Rev.6'!$B$5:$XK$5,0))</f>
        <v>5500</v>
      </c>
      <c r="AK42" s="377">
        <f>INDEX('Summary sales'!$A$6:$CA$50,MATCH($B42,'Summary sales'!$A$6:$A$50,0),MATCH($AJ$3,'Summary sales'!$A$7:$CA$7,0))</f>
        <v>0</v>
      </c>
      <c r="AL42" s="377">
        <f t="shared" ref="AL42" si="800">AK42-AJ42</f>
        <v>-5500</v>
      </c>
      <c r="AM42" s="523">
        <f t="shared" si="587"/>
        <v>0</v>
      </c>
      <c r="AN42" s="377">
        <f>INDEX('SO September 2026 Rev.6'!$B$6:$BK$52,MATCH(B42,'SO September 2026 Rev.6'!$B$6:$B$52,0),MATCH($AN$3,'SO September 2026 Rev.6'!$B$5:$XK$5,0))</f>
        <v>5000</v>
      </c>
      <c r="AO42" s="377">
        <f>INDEX('Summary sales'!$A$6:$CA$50,MATCH($B42,'Summary sales'!$A$6:$A$50,0),MATCH($AN$3,'Summary sales'!$A$7:$CA$7,0))</f>
        <v>0</v>
      </c>
      <c r="AP42" s="377">
        <f t="shared" ref="AP42" si="801">AO42-AN42</f>
        <v>-5000</v>
      </c>
      <c r="AQ42" s="523">
        <f t="shared" si="589"/>
        <v>0</v>
      </c>
      <c r="AR42" s="377">
        <f>INDEX('SO September 2026 Rev.6'!$B$6:$BK$52,MATCH(B42,'SO September 2026 Rev.6'!$B$6:$B$52,0),MATCH($AR$3,'SO September 2026 Rev.6'!$B$5:$XK$5,0))</f>
        <v>1500</v>
      </c>
      <c r="AS42" s="377">
        <f>INDEX('Summary sales'!$A$6:$CA$50,MATCH($B42,'Summary sales'!$A$6:$A$50,0),MATCH($AR$3,'Summary sales'!$A$7:$CA$7,0))</f>
        <v>0</v>
      </c>
      <c r="AT42" s="377">
        <f t="shared" ref="AT42" si="802">AS42-AR42</f>
        <v>-1500</v>
      </c>
      <c r="AU42" s="523">
        <f t="shared" si="591"/>
        <v>0</v>
      </c>
      <c r="AV42" s="377">
        <f>INDEX('SO September 2026 Rev.6'!$B$6:$BK$52,MATCH(B42,'SO September 2026 Rev.6'!$B$6:$B$52,0),MATCH($AV$3,'SO September 2026 Rev.6'!$B$5:$XK$5,0))</f>
        <v>1300</v>
      </c>
      <c r="AW42" s="377">
        <f>INDEX('Summary sales'!$A$6:$CA$50,MATCH($B42,'Summary sales'!$A$6:$A$50,0),MATCH($AV$3,'Summary sales'!$A$7:$CA$7,0))</f>
        <v>0</v>
      </c>
      <c r="AX42" s="377">
        <f t="shared" ref="AX42" si="803">AW42-AV42</f>
        <v>-1300</v>
      </c>
      <c r="AY42" s="523">
        <f t="shared" si="593"/>
        <v>0</v>
      </c>
      <c r="AZ42" s="377">
        <f>INDEX('SO September 2026 Rev.6'!$B$6:$BK$52,MATCH(B42,'SO September 2026 Rev.6'!$B$6:$B$52,0),MATCH($AZ$3,'SO September 2026 Rev.6'!$B$5:$XK$5,0))</f>
        <v>10800</v>
      </c>
      <c r="BA42" s="377">
        <f>INDEX('Summary sales'!$A$6:$CA$50,MATCH($B42,'Summary sales'!$A$6:$A$50,0),MATCH($AZ$3,'Summary sales'!$A$7:$CA$7,0))</f>
        <v>0</v>
      </c>
      <c r="BB42" s="377">
        <f t="shared" ref="BB42" si="804">BA42-AZ42</f>
        <v>-10800</v>
      </c>
      <c r="BC42" s="523">
        <f t="shared" si="595"/>
        <v>0</v>
      </c>
      <c r="BD42" s="377">
        <f>INDEX('SO September 2026 Rev.6'!$B$6:$BK$52,MATCH(B42,'SO September 2026 Rev.6'!$B$6:$B$52,0),MATCH($BD$3,'SO September 2026 Rev.6'!$B$5:$XK$5,0))</f>
        <v>8000</v>
      </c>
      <c r="BE42" s="377">
        <f>INDEX('Summary sales'!$A$6:$CA$50,MATCH($B42,'Summary sales'!$A$6:$A$50,0),MATCH($BD$3,'Summary sales'!$A$7:$CA$7,0))</f>
        <v>0</v>
      </c>
      <c r="BF42" s="377">
        <f t="shared" ref="BF42" si="805">BE42-BD42</f>
        <v>-8000</v>
      </c>
      <c r="BG42" s="523">
        <f t="shared" si="597"/>
        <v>0</v>
      </c>
      <c r="BH42" s="377">
        <f>INDEX('SO September 2026 Rev.6'!$B$6:$BK$52,MATCH(B42,'SO September 2026 Rev.6'!$B$6:$B$52,0),MATCH($BH$3,'SO September 2026 Rev.6'!$B$5:$XK$5,0))</f>
        <v>1000</v>
      </c>
      <c r="BI42" s="377">
        <f>INDEX('Summary sales'!$A$6:$CA$50,MATCH($B42,'Summary sales'!$A$6:$A$50,0),MATCH($BH$3,'Summary sales'!$A$7:$CA$7,0))</f>
        <v>0</v>
      </c>
      <c r="BJ42" s="377">
        <f t="shared" ref="BJ42" si="806">BI42-BH42</f>
        <v>-1000</v>
      </c>
      <c r="BK42" s="523">
        <f t="shared" si="599"/>
        <v>0</v>
      </c>
      <c r="BL42" s="377">
        <f>INDEX('SO September 2026 Rev.6'!$B$6:$BK$52,MATCH(B42,'SO September 2026 Rev.6'!$B$6:$B$52,0),MATCH($BL$3,'SO September 2026 Rev.6'!$B$5:$XK$5,0))</f>
        <v>5500</v>
      </c>
      <c r="BM42" s="377">
        <f ca="1">INDEX('Summary sales'!$A$6:$CA$50,MATCH($B42,'Summary sales'!$A$6:$A$50,0),MATCH($BL$3,'Summary sales'!$A$7:$CA$7,0))</f>
        <v>0</v>
      </c>
      <c r="BN42" s="377">
        <f t="shared" ref="BN42" ca="1" si="807">BM42-BL42</f>
        <v>-5500</v>
      </c>
      <c r="BO42" s="523">
        <f t="shared" ca="1" si="601"/>
        <v>0</v>
      </c>
      <c r="BP42" s="377">
        <f>INDEX('SO September 2026 Rev.6'!$B$6:$BK$52,MATCH(B42,'SO September 2026 Rev.6'!$B$6:$B$52,0),MATCH($BP$3,'SO September 2026 Rev.6'!$B$5:$XK$5,0))</f>
        <v>1000</v>
      </c>
      <c r="BQ42" s="377">
        <f>INDEX('Summary sales'!$A$6:$CA$50,MATCH($B42,'Summary sales'!$A$6:$A$50,0),MATCH($BP$3,'Summary sales'!$A$7:$CA$7,0))</f>
        <v>0</v>
      </c>
      <c r="BR42" s="377">
        <f t="shared" ref="BR42" si="808">BQ42-BP42</f>
        <v>-1000</v>
      </c>
      <c r="BS42" s="523">
        <f t="shared" si="603"/>
        <v>0</v>
      </c>
      <c r="BT42" s="377">
        <f>INDEX('SO September 2026 Rev.6'!$B$6:$BK$52,MATCH(B42,'SO September 2026 Rev.6'!$B$6:$B$52,0),MATCH($BT$3,'SO September 2026 Rev.6'!$B$5:$XK$5,0))</f>
        <v>89.451612903225808</v>
      </c>
      <c r="BU42" s="377">
        <f>INDEX('Summary sales'!$A$6:$CA$50,MATCH($B42,'Summary sales'!$A$6:$A$50,0),MATCH($BT$3,'Summary sales'!$A$7:$CA$7,0))</f>
        <v>0</v>
      </c>
      <c r="BV42" s="377">
        <f t="shared" ref="BV42" si="809">BU42-BT42</f>
        <v>-89.451612903225808</v>
      </c>
      <c r="BW42" s="523">
        <f t="shared" si="605"/>
        <v>0</v>
      </c>
      <c r="BX42" s="377">
        <v>3100</v>
      </c>
      <c r="BY42" s="377">
        <f>INDEX('Summary sales'!$A$6:$CA$50,MATCH($B42,'Summary sales'!$A$6:$A$50,0),MATCH($BX$3,'Summary sales'!$A$7:$CA$7,0))</f>
        <v>0</v>
      </c>
      <c r="BZ42" s="377">
        <f t="shared" ref="BZ42" si="810">BY42-BX42</f>
        <v>-3100</v>
      </c>
      <c r="CA42" s="523">
        <f t="shared" si="607"/>
        <v>0</v>
      </c>
      <c r="CB42" s="377">
        <f>INDEX('SO September 2026 Rev.6'!$B$6:$BK$52,MATCH(B42,'SO September 2026 Rev.6'!$B$6:$B$52,0),MATCH($CB$3,'SO September 2026 Rev.6'!$B$5:$XK$5,0))</f>
        <v>0</v>
      </c>
      <c r="CC42" s="377">
        <f>INDEX('Summary sales'!$A$6:$CA$50,MATCH($B42,'Summary sales'!$A$6:$A$50,0),MATCH($CB$3,'Summary sales'!$A$7:$CA$7,0))</f>
        <v>0</v>
      </c>
      <c r="CD42" s="377">
        <f t="shared" ref="CD42" si="811">CC42-CB42</f>
        <v>0</v>
      </c>
      <c r="CE42" s="523" t="e">
        <f t="shared" si="609"/>
        <v>#DIV/0!</v>
      </c>
      <c r="CF42" s="377">
        <f>INDEX('SO September 2026 Rev.6'!$B$6:$BK$52,MATCH(B42,'SO September 2026 Rev.6'!$B$6:$B$52,0),MATCH($CF$3,'SO September 2026 Rev.6'!$B$5:$XK$5,0))</f>
        <v>3000</v>
      </c>
      <c r="CG42" s="377">
        <f>INDEX('Summary sales'!$A$6:$CA$50,MATCH($B42,'Summary sales'!$A$6:$A$50,0),MATCH($CF$3,'Summary sales'!$A$7:$CA$7,0))</f>
        <v>0</v>
      </c>
      <c r="CH42" s="377">
        <f t="shared" ref="CH42" si="812">CG42-CF42</f>
        <v>-3000</v>
      </c>
      <c r="CI42" s="523">
        <f t="shared" si="611"/>
        <v>0</v>
      </c>
      <c r="CJ42" s="377">
        <f>INDEX('SO September 2026 Rev.6'!$B$6:$BK$52,MATCH($B42,'SO September 2026 Rev.6'!$B$6:$B$52,0),MATCH($CJ$3,'SO September 2026 Rev.6'!$B$5:$XK$5,0))</f>
        <v>4000</v>
      </c>
      <c r="CK42" s="377">
        <f>INDEX('Summary sales'!$A$6:$CA$50,MATCH($B42,'Summary sales'!$A$6:$A$50,0),MATCH($CJ$3,'Summary sales'!$A$7:$CA$7,0))</f>
        <v>0</v>
      </c>
      <c r="CL42" s="377">
        <f t="shared" ref="CL42" si="813">CK42-CJ42</f>
        <v>-4000</v>
      </c>
      <c r="CM42" s="523">
        <f t="shared" si="613"/>
        <v>0</v>
      </c>
      <c r="CN42" s="377">
        <f>INDEX('SO September 2026 Rev.6'!$B$6:$BK$52,MATCH($B42,'SO September 2026 Rev.6'!$B$6:$B$52,0),MATCH(CN$3,'SO September 2026 Rev.6'!$B$5:$XK$5,0))</f>
        <v>0</v>
      </c>
      <c r="CO42" s="377">
        <f>INDEX('Summary sales'!$A$6:$CA$50,MATCH($B42,'Summary sales'!$A$6:$A$50,0),MATCH($CN$3,'Summary sales'!$A$7:$CA$7,0))</f>
        <v>0</v>
      </c>
      <c r="CP42" s="377">
        <f t="shared" ref="CP42" si="814">CO42-CN42</f>
        <v>0</v>
      </c>
      <c r="CQ42" s="523" t="e">
        <f t="shared" si="615"/>
        <v>#DIV/0!</v>
      </c>
      <c r="CR42" s="377">
        <f>INDEX('SO September 2026 Rev.6'!$B$6:$BK$52,MATCH($B42,'SO September 2026 Rev.6'!$B$6:$B$52,0),MATCH(CR$3,'SO September 2026 Rev.6'!$B$5:$XK$5,0))</f>
        <v>2000</v>
      </c>
      <c r="CS42" s="377">
        <f>INDEX('Summary sales'!$A$6:$CA$50,MATCH($B42,'Summary sales'!$A$6:$A$50,0),MATCH($CR$3,'Summary sales'!$A$7:$CA$7,0))</f>
        <v>0</v>
      </c>
      <c r="CT42" s="377">
        <f t="shared" si="787"/>
        <v>-2000</v>
      </c>
      <c r="CU42" s="523">
        <f t="shared" si="617"/>
        <v>0</v>
      </c>
      <c r="CV42" s="377">
        <v>13500</v>
      </c>
      <c r="CW42" s="377">
        <f>INDEX('Summary sales'!$A$6:$CA$50,MATCH($B42,'Summary sales'!$A$6:$A$50,0),MATCH($CV$3,'Summary sales'!$A$7:$CA$7,0))</f>
        <v>0</v>
      </c>
      <c r="CX42" s="377">
        <f t="shared" ref="CX42" si="815">CW42-CV42</f>
        <v>-13500</v>
      </c>
      <c r="CY42" s="523">
        <f t="shared" si="619"/>
        <v>0</v>
      </c>
      <c r="CZ42" s="377">
        <f>INDEX('SO September 2026 Rev.6'!$B$6:$BK$52,MATCH(B42,'SO September 2026 Rev.6'!$B$6:$B$52,0),MATCH($CZ$3,'SO September 2026 Rev.6'!$B$5:$XK$5,0))</f>
        <v>2000</v>
      </c>
      <c r="DA42" s="377">
        <f>INDEX('Summary sales'!$A$6:$CA$50,MATCH($B42,'Summary sales'!$A$6:$A$50,0),MATCH($CZ$3,'Summary sales'!$A$7:$CA$7,0))</f>
        <v>0</v>
      </c>
      <c r="DB42" s="377">
        <f t="shared" ref="DB42" si="816">DA42-CZ42</f>
        <v>-2000</v>
      </c>
      <c r="DC42" s="523">
        <f t="shared" si="621"/>
        <v>0</v>
      </c>
      <c r="DD42" s="377">
        <f>INDEX('SO September 2026 Rev.6'!$B$6:$BK$52,MATCH($B42,'SO September 2026 Rev.6'!$B$6:$B$52,0),MATCH(DD$3,'SO September 2026 Rev.6'!$B$5:$XK$5,0))</f>
        <v>800</v>
      </c>
      <c r="DE42" s="377">
        <f>INDEX('Summary sales'!$A$6:$CA$50,MATCH($B42,'Summary sales'!$A$6:$A$50,0),MATCH($DD$3,'Summary sales'!$A$7:$CA$7,0))</f>
        <v>0</v>
      </c>
      <c r="DF42" s="377">
        <f t="shared" ref="DF42" si="817">DE42-DD42</f>
        <v>-800</v>
      </c>
      <c r="DG42" s="523">
        <f t="shared" si="623"/>
        <v>0</v>
      </c>
      <c r="DH42" s="377">
        <f>INDEX('SO September 2026 Rev.6'!$B$6:$BK$52,MATCH($B42,'SO September 2026 Rev.6'!$B$6:$B$52,0),MATCH(DH$3,'SO September 2026 Rev.6'!$B$5:$XK$5,0))</f>
        <v>7200</v>
      </c>
      <c r="DI42" s="377">
        <f>INDEX('Summary sales'!$A$6:$CA$50,MATCH($B42,'Summary sales'!$A$6:$A$50,0),MATCH($DH$3,'Summary sales'!$A$7:$CA$7,0))</f>
        <v>0</v>
      </c>
      <c r="DJ42" s="377">
        <f t="shared" ref="DJ42" si="818">DI42-DH42</f>
        <v>-7200</v>
      </c>
      <c r="DK42" s="523">
        <f t="shared" si="625"/>
        <v>0</v>
      </c>
      <c r="DL42" s="377">
        <f>INDEX('SO September 2026 Rev.6'!$B$6:$BK$52,MATCH(B42,'SO September 2026 Rev.6'!$B$6:$B$52,0),MATCH($DL$3,'SO September 2026 Rev.6'!$B$5:$XK$5,0))</f>
        <v>2000</v>
      </c>
      <c r="DM42" s="377">
        <f>INDEX('Summary sales'!$A$6:$CA$50,MATCH($B42,'Summary sales'!$A$6:$A$50,0),MATCH($DL$3,'Summary sales'!$A$7:$CA$7,0))</f>
        <v>0</v>
      </c>
      <c r="DN42" s="377">
        <f t="shared" ref="DN42" si="819">DM42-DL42</f>
        <v>-2000</v>
      </c>
      <c r="DO42" s="523">
        <f t="shared" si="627"/>
        <v>0</v>
      </c>
      <c r="DP42" s="377">
        <f>INDEX('SO September 2026 Rev.6'!$B$6:$BK$52,MATCH(B42,'SO September 2026 Rev.6'!$B$6:$B$52,0),MATCH($DP$3,'SO September 2026 Rev.6'!$B$5:$XK$5,0))</f>
        <v>2000</v>
      </c>
      <c r="DQ42" s="377">
        <f>INDEX('Summary sales'!$A$6:$CA$50,MATCH($B42,'Summary sales'!$A$6:$A$50,0),MATCH($DP$3,'Summary sales'!$A$7:$CA$7,0))</f>
        <v>0</v>
      </c>
      <c r="DR42" s="377">
        <f t="shared" ref="DR42" si="820">DQ42-DP42</f>
        <v>-2000</v>
      </c>
      <c r="DS42" s="523">
        <f t="shared" si="629"/>
        <v>0</v>
      </c>
      <c r="DT42" s="377">
        <f>INDEX('SO September 2026 Rev.6'!$B$6:$BK$52,MATCH(B42,'SO September 2026 Rev.6'!$B$6:$B$52,0),MATCH($DT$3,'SO September 2026 Rev.6'!$B$5:$XK$5,0))</f>
        <v>1000</v>
      </c>
      <c r="DU42" s="377">
        <f>INDEX('Summary sales'!$A$6:$CA$50,MATCH($B42,'Summary sales'!$A$6:$A$50,0),MATCH($DT$3,'Summary sales'!$A$7:$CA$7,0))</f>
        <v>0</v>
      </c>
      <c r="DV42" s="377">
        <f t="shared" ref="DV42" si="821">DU42-DT42</f>
        <v>-1000</v>
      </c>
      <c r="DW42" s="523">
        <f t="shared" si="631"/>
        <v>0</v>
      </c>
      <c r="DX42" s="377">
        <f>INDEX('SO September 2026 Rev.6'!$B$6:$BK$52,MATCH(B42,'SO September 2026 Rev.6'!$B$6:$B$52,0),MATCH($DX$3,'SO September 2026 Rev.6'!$B$5:$XK$5,0))</f>
        <v>10000</v>
      </c>
      <c r="DY42" s="377">
        <f>INDEX('Summary sales'!$A$6:$CA$50,MATCH($B42,'Summary sales'!$A$6:$A$50,0),MATCH($DX$3,'Summary sales'!$A$7:$CA$7,0))</f>
        <v>0</v>
      </c>
      <c r="DZ42" s="377">
        <f t="shared" ref="DZ42" si="822">DY42-DX42</f>
        <v>-10000</v>
      </c>
      <c r="EA42" s="523">
        <f t="shared" si="633"/>
        <v>0</v>
      </c>
      <c r="EB42" s="377">
        <f>INDEX('SO September 2026 Rev.6'!$B$6:$BK$52,MATCH(B42,'SO September 2026 Rev.6'!$B$6:$B$52,0),MATCH($EB$3,'SO September 2026 Rev.6'!$B$5:$XK$5,0))</f>
        <v>2000</v>
      </c>
      <c r="EC42" s="377">
        <f>INDEX('Summary sales'!$A$6:$CA$50,MATCH($B42,'Summary sales'!$A$6:$A$50,0),MATCH($EB$3,'Summary sales'!$A$7:$CA$7,0))</f>
        <v>0</v>
      </c>
      <c r="ED42" s="377">
        <f t="shared" ref="ED42" si="823">EC42-EB42</f>
        <v>-2000</v>
      </c>
      <c r="EE42" s="523">
        <f t="shared" si="635"/>
        <v>0</v>
      </c>
      <c r="EF42" s="377">
        <f>INDEX('SO September 2026 Rev.6'!$B$6:$BK$52,MATCH($B42,'SO September 2026 Rev.6'!$B$6:$B$52,0),MATCH(EF$3,'SO September 2026 Rev.6'!$B$5:$XK$5,0))</f>
        <v>5500</v>
      </c>
      <c r="EG42" s="377">
        <f>INDEX('Summary sales'!$A$6:$CA$50,MATCH($B42,'Summary sales'!$A$6:$A$50,0),MATCH($EF$3,'Summary sales'!$A$7:$CA$7,0))</f>
        <v>0</v>
      </c>
      <c r="EH42" s="377">
        <f t="shared" ref="EH42" si="824">EG42-EF42</f>
        <v>-5500</v>
      </c>
      <c r="EI42" s="523">
        <f t="shared" si="637"/>
        <v>0</v>
      </c>
      <c r="EJ42" s="377">
        <f>INDEX('SO September 2026 Rev.6'!$B$6:$BK$52,MATCH(B42,'SO September 2026 Rev.6'!$B$6:$B$52,0),MATCH($EJ$3,'SO September 2026 Rev.6'!$B$5:$XK$5,0))</f>
        <v>12000</v>
      </c>
      <c r="EK42" s="377">
        <f>INDEX('Summary sales'!$A$6:$CA$50,MATCH(B42,'Summary sales'!$A$6:$A$50,0),MATCH($EJ$3,'Summary sales'!$A$7:$CA$7,0))</f>
        <v>0</v>
      </c>
      <c r="EL42" s="377">
        <f t="shared" ref="EL42" si="825">EK42-EJ42</f>
        <v>-12000</v>
      </c>
      <c r="EM42" s="523">
        <f t="shared" si="639"/>
        <v>0</v>
      </c>
      <c r="EN42" s="377">
        <f>INDEX('SO September 2026 Rev.6'!$B$6:$BK$52,MATCH(B42,'SO September 2026 Rev.6'!$B$6:$B$52,0),MATCH($EN$3,'SO September 2026 Rev.6'!$B$5:$XK$5,0))</f>
        <v>5000</v>
      </c>
      <c r="EO42" s="377">
        <f>INDEX('Summary sales'!$A$6:$CA$50,MATCH($B42,'Summary sales'!$A$6:$A$50,0),MATCH($EN$3,'Summary sales'!$A$7:$CA$7,0))</f>
        <v>0</v>
      </c>
      <c r="EP42" s="377">
        <f t="shared" ref="EP42" si="826">EO42-EN42</f>
        <v>-5000</v>
      </c>
      <c r="EQ42" s="523">
        <f t="shared" si="641"/>
        <v>0</v>
      </c>
      <c r="ER42" s="377">
        <v>12000</v>
      </c>
      <c r="ES42" s="377">
        <f>INDEX('Summary sales'!$A$6:$CA$50,MATCH($B42,'Summary sales'!$A$6:$A$50,0),MATCH($ER$3,'Summary sales'!$A$7:$CA$7,0))</f>
        <v>0</v>
      </c>
      <c r="ET42" s="377">
        <f t="shared" ref="ET42" si="827">ES42-ER42</f>
        <v>-12000</v>
      </c>
      <c r="EU42" s="523">
        <f t="shared" si="643"/>
        <v>0</v>
      </c>
      <c r="EV42" s="377">
        <f>INDEX('SO September 2026 Rev.6'!$B$6:$BK$52,MATCH($B42,'SO September 2026 Rev.6'!$B$6:$B$52,0),MATCH($EV$3,'SO September 2026 Rev.6'!$B$5:$XK$5,0))</f>
        <v>4000</v>
      </c>
      <c r="EW42" s="377">
        <f>INDEX('Summary sales'!$A$6:$CA$50,MATCH(B42,'Summary sales'!$A$6:$A$50,0),MATCH($EV$3,'Summary sales'!$A$7:$CA$7,0))</f>
        <v>0</v>
      </c>
      <c r="EX42" s="377">
        <f t="shared" ref="EX42" si="828">EW42-EV42</f>
        <v>-4000</v>
      </c>
      <c r="EY42" s="523">
        <f t="shared" si="645"/>
        <v>0</v>
      </c>
      <c r="EZ42" s="377">
        <f>INDEX('SO September 2026 Rev.6'!$B$6:$BK$52,MATCH(B42,'SO September 2026 Rev.6'!$B$6:$B$52,0),MATCH($EZ$3,'SO September 2026 Rev.6'!$B$5:$XK$5,0))</f>
        <v>3000</v>
      </c>
      <c r="FA42" s="377">
        <f>INDEX('Summary sales'!$A$6:$CA$50,MATCH(B42,'Summary sales'!$A$6:$A$50,0),MATCH($EZ$3,'Summary sales'!$A$7:$CA$7,0))</f>
        <v>0</v>
      </c>
      <c r="FB42" s="377">
        <f t="shared" ref="FB42" si="829">FA42-EZ42</f>
        <v>-3000</v>
      </c>
      <c r="FC42" s="523">
        <f t="shared" si="647"/>
        <v>0</v>
      </c>
      <c r="FD42" s="377">
        <f>INDEX('SO September 2026 Rev.6'!$B$6:$BK$52,MATCH(B42,'SO September 2026 Rev.6'!$B$6:$B$52,0),MATCH($FD$3,'SO September 2026 Rev.6'!$B$5:$XK$5,0))</f>
        <v>7000</v>
      </c>
      <c r="FE42" s="377">
        <f>INDEX('Summary sales'!$A$6:$CA$50,MATCH(B42,'Summary sales'!$A$6:$A$50,0),MATCH($FD$3,'Summary sales'!$A$7:$CA$7,0))</f>
        <v>0</v>
      </c>
      <c r="FF42" s="377">
        <f t="shared" ref="FF42" si="830">FE42-FD42</f>
        <v>-7000</v>
      </c>
      <c r="FG42" s="523">
        <f t="shared" si="788"/>
        <v>0</v>
      </c>
      <c r="FH42" s="377">
        <f>INDEX('SO September 2026 Rev.6'!$B$6:$BK$52,MATCH(B42,'SO September 2026 Rev.6'!$B$6:$B$52,0),MATCH($FH$3,'SO September 2026 Rev.6'!$B$5:$XK$5,0))</f>
        <v>12000</v>
      </c>
      <c r="FI42" s="377">
        <f>INDEX('Summary sales'!$A$6:$CA$50,MATCH(B42,'Summary sales'!$A$6:$A$50,0),MATCH($FH$3,'Summary sales'!$A$7:$CA$7,0))</f>
        <v>0</v>
      </c>
      <c r="FJ42" s="377">
        <f t="shared" si="650"/>
        <v>-12000</v>
      </c>
      <c r="FK42" s="523">
        <f t="shared" si="651"/>
        <v>0</v>
      </c>
      <c r="FL42" s="377">
        <f>INDEX('SO September 2026 Rev.6'!$B$6:$BK$52,MATCH(B42,'SO September 2026 Rev.6'!$B$6:$B$52,0),MATCH($FL$3,'SO September 2026 Rev.6'!$B$5:$XK$5,0))</f>
        <v>700</v>
      </c>
      <c r="FM42" s="377">
        <f>INDEX('Summary sales'!$A$6:$CA$50,MATCH(B42,'Summary sales'!$A$6:$A$50,0),MATCH($FL$3,'Summary sales'!$A$7:$CA$7,0))</f>
        <v>0</v>
      </c>
      <c r="FN42" s="377">
        <f t="shared" ref="FN42" si="831">FM42-FL42</f>
        <v>-700</v>
      </c>
      <c r="FO42" s="523">
        <f t="shared" si="653"/>
        <v>0</v>
      </c>
      <c r="FP42" s="377">
        <v>6000</v>
      </c>
      <c r="FQ42" s="377">
        <f>INDEX('Summary sales'!$A$6:$CA$50,MATCH(B42,'Summary sales'!$A$6:$A$50,0),MATCH($FP$3,'Summary sales'!$A$7:$CA$7,0))</f>
        <v>0</v>
      </c>
      <c r="FR42" s="377">
        <f t="shared" ref="FR42" si="832">FQ42-FP42</f>
        <v>-6000</v>
      </c>
      <c r="FS42" s="523">
        <f t="shared" si="655"/>
        <v>0</v>
      </c>
      <c r="FT42" s="377">
        <f>INDEX('SO September 2026 Rev.6'!$B$6:$BK$52,MATCH(B42,'SO September 2026 Rev.6'!$B$6:$B$52,0),MATCH($FT$3,'SO September 2026 Rev.6'!$B$5:$XK$5,0))</f>
        <v>3500</v>
      </c>
      <c r="FU42" s="377">
        <f>INDEX('Summary sales'!$A$6:$CA$50,MATCH(B42,'Summary sales'!$A$6:$A$50,0),MATCH($FT$3,'Summary sales'!$A$7:$CA$7,0))</f>
        <v>0</v>
      </c>
      <c r="FV42" s="377">
        <f t="shared" ref="FV42" si="833">FU42-FT42</f>
        <v>-3500</v>
      </c>
      <c r="FW42" s="523">
        <f t="shared" si="657"/>
        <v>0</v>
      </c>
      <c r="FX42" s="377">
        <f>INDEX('SO September 2026 Rev.6'!$B$6:$BK$52,MATCH(B42,'SO September 2026 Rev.6'!$B$6:$B$52,0),MATCH($FX$3,'SO September 2026 Rev.6'!$B$5:$XK$5,0))</f>
        <v>2000</v>
      </c>
      <c r="FY42" s="377">
        <f>INDEX('Summary sales'!$A$6:$CA$50,MATCH(B42,'Summary sales'!$A$6:$A$50,0),MATCH($FX$3,'Summary sales'!$A$7:$CA$7,0))</f>
        <v>0</v>
      </c>
      <c r="FZ42" s="377">
        <f t="shared" ref="FZ42" si="834">FY42-FX42</f>
        <v>-2000</v>
      </c>
      <c r="GA42" s="523">
        <f t="shared" si="659"/>
        <v>0</v>
      </c>
      <c r="GB42" s="377">
        <f>INDEX('SO September 2026 Rev.6'!$B$6:$BK$52,MATCH(B42,'SO September 2026 Rev.6'!$B$6:$B$52,0),MATCH($GB$3,'SO September 2026 Rev.6'!$B$5:$XK$5,0))</f>
        <v>369.61070967741654</v>
      </c>
      <c r="GC42" s="377">
        <f>INDEX('Summary sales'!$A$6:$CA$50,MATCH(B42,'Summary sales'!$A$6:$A$50,0),MATCH($GB$3,'Summary sales'!$A$7:$CA$7,0))</f>
        <v>0</v>
      </c>
      <c r="GD42" s="377">
        <f t="shared" ref="GD42" si="835">GC42-GB42</f>
        <v>-369.61070967741654</v>
      </c>
      <c r="GE42" s="523">
        <f t="shared" si="661"/>
        <v>0</v>
      </c>
      <c r="GF42" s="377">
        <f>INDEX('SO September 2026 Rev.6'!$B$6:$BK$52,MATCH($B42,'SO September 2026 Rev.6'!$B$6:$B$52,0),MATCH(GF$3,'SO September 2026 Rev.6'!$B$5:$XK$5,0))</f>
        <v>9000</v>
      </c>
      <c r="GG42" s="377">
        <f>INDEX('Summary sales'!$A$6:$CA$50,MATCH(B42,'Summary sales'!$A$6:$A$50,0),MATCH($GF$3,'Summary sales'!$A$7:$CA$7,0))</f>
        <v>0</v>
      </c>
      <c r="GH42" s="377">
        <f t="shared" ref="GH42" si="836">GG42-GF42</f>
        <v>-9000</v>
      </c>
      <c r="GI42" s="523">
        <f t="shared" si="663"/>
        <v>0</v>
      </c>
      <c r="GJ42" s="377">
        <f>INDEX('SO September 2026 Rev.6'!$B$6:$BK$52,MATCH(B42,'SO September 2026 Rev.6'!$B$6:$B$52,0),MATCH($GJ$3,'SO September 2026 Rev.6'!$B$5:$XK$5,0))</f>
        <v>1121.900322580635</v>
      </c>
      <c r="GK42" s="377">
        <f>INDEX('Summary sales'!$A$6:$CA$50,MATCH($B42,'Summary sales'!$A$6:$A$50,0),MATCH($GJ$3,'Summary sales'!$A$7:$CA$7,0))</f>
        <v>0</v>
      </c>
      <c r="GL42" s="377">
        <f t="shared" ref="GL42" si="837">GK42-GJ42</f>
        <v>-1121.900322580635</v>
      </c>
      <c r="GM42" s="523">
        <f t="shared" si="665"/>
        <v>0</v>
      </c>
      <c r="GN42" s="377">
        <f>INDEX('SO September 2026 Rev.6'!$B$6:$BK$52,MATCH(B42,'SO September 2026 Rev.6'!$B$6:$B$52,0),MATCH($GN$3,'SO September 2026 Rev.6'!$B$5:$XK$5,0))</f>
        <v>2499.7025806451697</v>
      </c>
      <c r="GO42" s="377">
        <f>INDEX('Summary sales'!$A$6:$CA$50,MATCH(B42,'Summary sales'!$A$6:$A$50,0),MATCH($GN$3,'Summary sales'!$A$7:$CA$7,0))</f>
        <v>0</v>
      </c>
      <c r="GP42" s="377">
        <f t="shared" ref="GP42" si="838">GO42-GN42</f>
        <v>-2499.7025806451697</v>
      </c>
      <c r="GQ42" s="523">
        <f t="shared" si="667"/>
        <v>0</v>
      </c>
      <c r="GR42" s="377">
        <f>INDEX('SO September 2026 Rev.6'!$B$6:$BK$52,MATCH(B42,'SO September 2026 Rev.6'!$B$6:$B$52,0),MATCH($GR$3,'SO September 2026 Rev.6'!$B$5:$XK$5,0))</f>
        <v>3587.0967741935483</v>
      </c>
      <c r="GS42" s="377">
        <f>INDEX('Summary sales'!$A$6:$CA$50,MATCH(B42,'Summary sales'!$A$6:$A$50,0),MATCH($GR$3,'Summary sales'!$A$7:$CA$7,0))</f>
        <v>0</v>
      </c>
      <c r="GT42" s="377">
        <f t="shared" si="789"/>
        <v>-3587.0967741935483</v>
      </c>
      <c r="GU42" s="523">
        <f t="shared" si="669"/>
        <v>0</v>
      </c>
      <c r="GV42" s="377">
        <f>INDEX('SO September 2026 Rev.6'!$B$6:$BK$52,MATCH(B42,'SO September 2026 Rev.6'!$B$6:$B$52,0),MATCH($GV$3,'SO September 2026 Rev.6'!$B$5:$XK$5,0))</f>
        <v>2499.7025806451697</v>
      </c>
      <c r="GW42" s="377">
        <f>INDEX('Summary sales'!$A$6:$CA$50,MATCH(B42,'Summary sales'!$A$6:$A$50,0),MATCH($GV$3,'Summary sales'!$A$7:$CA$7,0))</f>
        <v>0</v>
      </c>
      <c r="GX42" s="377">
        <f t="shared" ref="GX42" si="839">GW42-GV42</f>
        <v>-2499.7025806451697</v>
      </c>
      <c r="GY42" s="523">
        <f t="shared" si="671"/>
        <v>0</v>
      </c>
      <c r="GZ42" s="377">
        <f>INDEX('SO September 2026 Rev.6'!$B$6:$BK$52,MATCH(B42,'SO September 2026 Rev.6'!$B$6:$B$52,0),MATCH($GZ$3,'SO September 2026 Rev.6'!$B$5:$XK$5,0))</f>
        <v>31500</v>
      </c>
      <c r="HA42" s="377">
        <f>INDEX('Summary sales'!$A$6:$CA$50,MATCH(B42,'Summary sales'!$A$6:$A$50,0),MATCH($GZ$3,'Summary sales'!$A$7:$CA$7,0))</f>
        <v>0</v>
      </c>
      <c r="HB42" s="377">
        <f t="shared" ref="HB42" si="840">HA42-GZ42</f>
        <v>-31500</v>
      </c>
      <c r="HC42" s="524">
        <f t="shared" si="673"/>
        <v>0</v>
      </c>
    </row>
    <row r="43" spans="1:211" ht="15" customHeight="1">
      <c r="A43" s="800"/>
      <c r="B43" s="451" t="s">
        <v>18</v>
      </c>
      <c r="C43" s="454"/>
      <c r="D43" s="525">
        <f>SUM(D40:D42)</f>
        <v>670482.22858064505</v>
      </c>
      <c r="E43" s="525">
        <f t="shared" ref="E43:BP43" ca="1" si="841">SUM(E40:E42)</f>
        <v>0</v>
      </c>
      <c r="F43" s="525">
        <f t="shared" ca="1" si="841"/>
        <v>-670482.22858064505</v>
      </c>
      <c r="G43" s="823">
        <f ca="1">AVERAGE(G40:G42)</f>
        <v>0</v>
      </c>
      <c r="H43" s="525">
        <v>3598.7187096774205</v>
      </c>
      <c r="I43" s="525">
        <f t="shared" si="841"/>
        <v>0</v>
      </c>
      <c r="J43" s="525">
        <f t="shared" si="841"/>
        <v>-3598.7187096774205</v>
      </c>
      <c r="K43" s="823">
        <f>AVERAGE(K40:K42)</f>
        <v>0</v>
      </c>
      <c r="L43" s="525">
        <v>3600</v>
      </c>
      <c r="M43" s="525">
        <f t="shared" si="841"/>
        <v>0</v>
      </c>
      <c r="N43" s="525">
        <f t="shared" si="841"/>
        <v>-3600</v>
      </c>
      <c r="O43" s="823">
        <f>AVERAGE(O40:O42)</f>
        <v>0</v>
      </c>
      <c r="P43" s="525">
        <f t="shared" si="841"/>
        <v>9900</v>
      </c>
      <c r="Q43" s="525">
        <f t="shared" si="841"/>
        <v>0</v>
      </c>
      <c r="R43" s="525">
        <f t="shared" si="841"/>
        <v>-9900</v>
      </c>
      <c r="S43" s="823">
        <f>AVERAGE(S40:S42)</f>
        <v>0</v>
      </c>
      <c r="T43" s="525">
        <f t="shared" si="841"/>
        <v>2400</v>
      </c>
      <c r="U43" s="525">
        <f t="shared" si="841"/>
        <v>0</v>
      </c>
      <c r="V43" s="525">
        <f t="shared" si="841"/>
        <v>-2400</v>
      </c>
      <c r="W43" s="823">
        <f>AVERAGE(W40:W42)</f>
        <v>0</v>
      </c>
      <c r="X43" s="525">
        <f t="shared" si="841"/>
        <v>450</v>
      </c>
      <c r="Y43" s="525">
        <f t="shared" si="841"/>
        <v>0</v>
      </c>
      <c r="Z43" s="525">
        <f t="shared" si="841"/>
        <v>-450</v>
      </c>
      <c r="AA43" s="823">
        <f>AVERAGE(AA40:AA42)</f>
        <v>0</v>
      </c>
      <c r="AB43" s="525">
        <f t="shared" si="841"/>
        <v>1811.2896774193466</v>
      </c>
      <c r="AC43" s="525">
        <f t="shared" si="841"/>
        <v>0</v>
      </c>
      <c r="AD43" s="525">
        <f t="shared" si="841"/>
        <v>-1811.2896774193466</v>
      </c>
      <c r="AE43" s="823">
        <f>AVERAGE(AE40:AE42)</f>
        <v>0</v>
      </c>
      <c r="AF43" s="525">
        <f t="shared" si="841"/>
        <v>2019.8264516129011</v>
      </c>
      <c r="AG43" s="525">
        <f t="shared" si="841"/>
        <v>0</v>
      </c>
      <c r="AH43" s="525">
        <f t="shared" si="841"/>
        <v>-2019.8264516129011</v>
      </c>
      <c r="AI43" s="823">
        <f>AVERAGE(AI40:AI42)</f>
        <v>0</v>
      </c>
      <c r="AJ43" s="525">
        <f t="shared" si="841"/>
        <v>16500</v>
      </c>
      <c r="AK43" s="525">
        <f t="shared" si="841"/>
        <v>0</v>
      </c>
      <c r="AL43" s="525">
        <f t="shared" si="841"/>
        <v>-16500</v>
      </c>
      <c r="AM43" s="823">
        <f>AVERAGE(AM40:AM42)</f>
        <v>0</v>
      </c>
      <c r="AN43" s="525">
        <f t="shared" si="841"/>
        <v>15000</v>
      </c>
      <c r="AO43" s="525">
        <f t="shared" ca="1" si="841"/>
        <v>0</v>
      </c>
      <c r="AP43" s="525">
        <f t="shared" ca="1" si="841"/>
        <v>-15000</v>
      </c>
      <c r="AQ43" s="823">
        <f ca="1">AVERAGE(AQ40:AQ42)</f>
        <v>0</v>
      </c>
      <c r="AR43" s="525">
        <f t="shared" si="841"/>
        <v>4500</v>
      </c>
      <c r="AS43" s="525">
        <f t="shared" si="841"/>
        <v>0</v>
      </c>
      <c r="AT43" s="525">
        <f t="shared" si="841"/>
        <v>-4500</v>
      </c>
      <c r="AU43" s="823">
        <f>AVERAGE(AU40:AU42)</f>
        <v>0</v>
      </c>
      <c r="AV43" s="525">
        <f t="shared" si="841"/>
        <v>3900</v>
      </c>
      <c r="AW43" s="525">
        <f t="shared" si="841"/>
        <v>0</v>
      </c>
      <c r="AX43" s="525">
        <f t="shared" si="841"/>
        <v>-3900</v>
      </c>
      <c r="AY43" s="823">
        <f>AVERAGE(AY40:AY42)</f>
        <v>0</v>
      </c>
      <c r="AZ43" s="525">
        <f t="shared" si="841"/>
        <v>32400</v>
      </c>
      <c r="BA43" s="525">
        <f t="shared" si="841"/>
        <v>0</v>
      </c>
      <c r="BB43" s="525">
        <f t="shared" si="841"/>
        <v>-32400</v>
      </c>
      <c r="BC43" s="823">
        <f>AVERAGE(BC40:BC42)</f>
        <v>0</v>
      </c>
      <c r="BD43" s="525">
        <f t="shared" si="841"/>
        <v>24000</v>
      </c>
      <c r="BE43" s="525">
        <f t="shared" si="841"/>
        <v>0</v>
      </c>
      <c r="BF43" s="525">
        <f t="shared" si="841"/>
        <v>-24000</v>
      </c>
      <c r="BG43" s="823">
        <f>AVERAGE(BG40:BG42)</f>
        <v>0</v>
      </c>
      <c r="BH43" s="525">
        <f t="shared" si="841"/>
        <v>3000</v>
      </c>
      <c r="BI43" s="525">
        <f t="shared" si="841"/>
        <v>0</v>
      </c>
      <c r="BJ43" s="525">
        <f t="shared" si="841"/>
        <v>-3000</v>
      </c>
      <c r="BK43" s="823">
        <f>AVERAGE(BK40:BK42)</f>
        <v>0</v>
      </c>
      <c r="BL43" s="525">
        <f t="shared" si="841"/>
        <v>16500</v>
      </c>
      <c r="BM43" s="525">
        <f t="shared" ca="1" si="841"/>
        <v>0</v>
      </c>
      <c r="BN43" s="525">
        <f t="shared" ca="1" si="841"/>
        <v>-16500</v>
      </c>
      <c r="BO43" s="823">
        <f ca="1">AVERAGE(BO40:BO42)</f>
        <v>0</v>
      </c>
      <c r="BP43" s="525">
        <f t="shared" si="841"/>
        <v>3000</v>
      </c>
      <c r="BQ43" s="525">
        <f t="shared" ref="BQ43:ED43" si="842">SUM(BQ40:BQ42)</f>
        <v>0</v>
      </c>
      <c r="BR43" s="525">
        <f t="shared" si="842"/>
        <v>-3000</v>
      </c>
      <c r="BS43" s="823">
        <f>AVERAGE(BS40:BS42)</f>
        <v>0</v>
      </c>
      <c r="BT43" s="525">
        <f t="shared" si="842"/>
        <v>268.35483870967744</v>
      </c>
      <c r="BU43" s="525">
        <f t="shared" si="842"/>
        <v>0</v>
      </c>
      <c r="BV43" s="525">
        <f t="shared" si="842"/>
        <v>-268.35483870967744</v>
      </c>
      <c r="BW43" s="823">
        <f>AVERAGE(BW40:BW42)</f>
        <v>0</v>
      </c>
      <c r="BX43" s="525">
        <v>9300</v>
      </c>
      <c r="BY43" s="525">
        <f t="shared" si="842"/>
        <v>0</v>
      </c>
      <c r="BZ43" s="525">
        <f t="shared" si="842"/>
        <v>-9300</v>
      </c>
      <c r="CA43" s="823">
        <f>AVERAGE(CA40:CA42)</f>
        <v>0</v>
      </c>
      <c r="CB43" s="525">
        <f t="shared" si="842"/>
        <v>0</v>
      </c>
      <c r="CC43" s="525">
        <f t="shared" si="842"/>
        <v>0</v>
      </c>
      <c r="CD43" s="525">
        <f t="shared" si="842"/>
        <v>0</v>
      </c>
      <c r="CE43" s="823" t="e">
        <f>AVERAGE(CE40:CE42)</f>
        <v>#DIV/0!</v>
      </c>
      <c r="CF43" s="525">
        <f t="shared" si="842"/>
        <v>9000</v>
      </c>
      <c r="CG43" s="525">
        <f t="shared" si="842"/>
        <v>0</v>
      </c>
      <c r="CH43" s="525">
        <f t="shared" si="842"/>
        <v>-9000</v>
      </c>
      <c r="CI43" s="823">
        <f>AVERAGE(CI40:CI42)</f>
        <v>0</v>
      </c>
      <c r="CJ43" s="525">
        <v>12000</v>
      </c>
      <c r="CK43" s="525">
        <f t="shared" si="842"/>
        <v>0</v>
      </c>
      <c r="CL43" s="525">
        <f t="shared" si="842"/>
        <v>-12000</v>
      </c>
      <c r="CM43" s="823">
        <f>AVERAGE(CM40:CM42)</f>
        <v>0</v>
      </c>
      <c r="CN43" s="525">
        <v>12000</v>
      </c>
      <c r="CO43" s="525">
        <f t="shared" si="842"/>
        <v>0</v>
      </c>
      <c r="CP43" s="525">
        <f t="shared" si="842"/>
        <v>0</v>
      </c>
      <c r="CQ43" s="823" t="e">
        <f>AVERAGE(CQ40:CQ42)</f>
        <v>#DIV/0!</v>
      </c>
      <c r="CR43" s="525">
        <v>12000</v>
      </c>
      <c r="CS43" s="525">
        <f t="shared" ref="CS43" si="843">SUM(CS40:CS42)</f>
        <v>0</v>
      </c>
      <c r="CT43" s="525">
        <f t="shared" ref="CT43" si="844">SUM(CT40:CT42)</f>
        <v>-6000</v>
      </c>
      <c r="CU43" s="823">
        <f>AVERAGE(CU40:CU42)</f>
        <v>0</v>
      </c>
      <c r="CV43" s="525">
        <v>40500</v>
      </c>
      <c r="CW43" s="525">
        <f t="shared" si="842"/>
        <v>0</v>
      </c>
      <c r="CX43" s="525">
        <f t="shared" si="842"/>
        <v>-40500</v>
      </c>
      <c r="CY43" s="823">
        <f>AVERAGE(CY40:CY42)</f>
        <v>0</v>
      </c>
      <c r="CZ43" s="525">
        <f t="shared" si="842"/>
        <v>6000</v>
      </c>
      <c r="DA43" s="525">
        <f t="shared" si="842"/>
        <v>0</v>
      </c>
      <c r="DB43" s="525">
        <f t="shared" si="842"/>
        <v>-6000</v>
      </c>
      <c r="DC43" s="823">
        <f>AVERAGE(DC40:DC42)</f>
        <v>0</v>
      </c>
      <c r="DD43" s="525">
        <v>12000</v>
      </c>
      <c r="DE43" s="525">
        <f t="shared" si="842"/>
        <v>0</v>
      </c>
      <c r="DF43" s="525">
        <f t="shared" si="842"/>
        <v>-2400</v>
      </c>
      <c r="DG43" s="823">
        <f>AVERAGE(DG40:DG42)</f>
        <v>0</v>
      </c>
      <c r="DH43" s="525">
        <v>12000</v>
      </c>
      <c r="DI43" s="525">
        <f t="shared" si="842"/>
        <v>0</v>
      </c>
      <c r="DJ43" s="525">
        <f t="shared" si="842"/>
        <v>-21600</v>
      </c>
      <c r="DK43" s="823">
        <f>AVERAGE(DK40:DK42)</f>
        <v>0</v>
      </c>
      <c r="DL43" s="525">
        <f t="shared" si="842"/>
        <v>6000</v>
      </c>
      <c r="DM43" s="525">
        <f t="shared" si="842"/>
        <v>0</v>
      </c>
      <c r="DN43" s="525">
        <f t="shared" si="842"/>
        <v>-6000</v>
      </c>
      <c r="DO43" s="823">
        <f>AVERAGE(DO40:DO42)</f>
        <v>0</v>
      </c>
      <c r="DP43" s="525">
        <f t="shared" si="842"/>
        <v>6000</v>
      </c>
      <c r="DQ43" s="525">
        <f t="shared" si="842"/>
        <v>0</v>
      </c>
      <c r="DR43" s="525">
        <f t="shared" si="842"/>
        <v>-6000</v>
      </c>
      <c r="DS43" s="823">
        <f>AVERAGE(DS40:DS42)</f>
        <v>0</v>
      </c>
      <c r="DT43" s="525">
        <f t="shared" si="842"/>
        <v>3000</v>
      </c>
      <c r="DU43" s="525">
        <f t="shared" si="842"/>
        <v>0</v>
      </c>
      <c r="DV43" s="525">
        <f t="shared" si="842"/>
        <v>-3000</v>
      </c>
      <c r="DW43" s="823">
        <f>AVERAGE(DW40:DW42)</f>
        <v>0</v>
      </c>
      <c r="DX43" s="525">
        <f t="shared" si="842"/>
        <v>30000</v>
      </c>
      <c r="DY43" s="525">
        <f t="shared" si="842"/>
        <v>0</v>
      </c>
      <c r="DZ43" s="525">
        <f t="shared" si="842"/>
        <v>-30000</v>
      </c>
      <c r="EA43" s="823">
        <f>AVERAGE(EA40:EA42)</f>
        <v>0</v>
      </c>
      <c r="EB43" s="525">
        <f t="shared" si="842"/>
        <v>6000</v>
      </c>
      <c r="EC43" s="525">
        <f t="shared" si="842"/>
        <v>0</v>
      </c>
      <c r="ED43" s="525">
        <f t="shared" si="842"/>
        <v>-6000</v>
      </c>
      <c r="EE43" s="823">
        <f>AVERAGE(EE40:EE42)</f>
        <v>0</v>
      </c>
      <c r="EF43" s="525">
        <v>12000</v>
      </c>
      <c r="EG43" s="525">
        <f t="shared" ref="EG43:GR43" si="845">SUM(EG40:EG42)</f>
        <v>0</v>
      </c>
      <c r="EH43" s="525">
        <f t="shared" si="845"/>
        <v>-16500</v>
      </c>
      <c r="EI43" s="823">
        <f>AVERAGE(EI40:EI42)</f>
        <v>0</v>
      </c>
      <c r="EJ43" s="525">
        <f t="shared" si="845"/>
        <v>36000</v>
      </c>
      <c r="EK43" s="525">
        <f t="shared" si="845"/>
        <v>0</v>
      </c>
      <c r="EL43" s="525">
        <f t="shared" si="845"/>
        <v>-36000</v>
      </c>
      <c r="EM43" s="823">
        <f>AVERAGE(EM40:EM42)</f>
        <v>0</v>
      </c>
      <c r="EN43" s="525">
        <f t="shared" si="845"/>
        <v>15000</v>
      </c>
      <c r="EO43" s="525">
        <f t="shared" si="845"/>
        <v>0</v>
      </c>
      <c r="EP43" s="525">
        <f t="shared" si="845"/>
        <v>-15000</v>
      </c>
      <c r="EQ43" s="823">
        <f>AVERAGE(EQ40:EQ42)</f>
        <v>0</v>
      </c>
      <c r="ER43" s="525">
        <v>36000</v>
      </c>
      <c r="ES43" s="525">
        <f t="shared" si="845"/>
        <v>0</v>
      </c>
      <c r="ET43" s="525">
        <f t="shared" si="845"/>
        <v>-36000</v>
      </c>
      <c r="EU43" s="823">
        <f>AVERAGE(EU40:EU42)</f>
        <v>0</v>
      </c>
      <c r="EV43" s="525">
        <v>18000</v>
      </c>
      <c r="EW43" s="525">
        <f t="shared" si="845"/>
        <v>0</v>
      </c>
      <c r="EX43" s="525">
        <f t="shared" si="845"/>
        <v>-12000</v>
      </c>
      <c r="EY43" s="823">
        <f>AVERAGE(EY40:EY42)</f>
        <v>0</v>
      </c>
      <c r="EZ43" s="525">
        <f t="shared" si="845"/>
        <v>9000</v>
      </c>
      <c r="FA43" s="525">
        <f t="shared" si="845"/>
        <v>0</v>
      </c>
      <c r="FB43" s="525">
        <f t="shared" si="845"/>
        <v>-9000</v>
      </c>
      <c r="FC43" s="823">
        <f>AVERAGE(FC40:FC42)</f>
        <v>0</v>
      </c>
      <c r="FD43" s="525">
        <f t="shared" si="845"/>
        <v>21000</v>
      </c>
      <c r="FE43" s="525">
        <f t="shared" si="845"/>
        <v>0</v>
      </c>
      <c r="FF43" s="525">
        <f t="shared" si="845"/>
        <v>-21000</v>
      </c>
      <c r="FG43" s="823">
        <f>AVERAGE(FG40:FG42)</f>
        <v>0</v>
      </c>
      <c r="FH43" s="525">
        <f t="shared" si="845"/>
        <v>36000</v>
      </c>
      <c r="FI43" s="525">
        <f t="shared" si="845"/>
        <v>0</v>
      </c>
      <c r="FJ43" s="525">
        <f t="shared" ref="FJ43" si="846">SUM(FJ40:FJ42)</f>
        <v>-36000</v>
      </c>
      <c r="FK43" s="823">
        <f>AVERAGE(FK40:FK42)</f>
        <v>0</v>
      </c>
      <c r="FL43" s="525">
        <f t="shared" si="845"/>
        <v>2100</v>
      </c>
      <c r="FM43" s="525">
        <f t="shared" si="845"/>
        <v>0</v>
      </c>
      <c r="FN43" s="525">
        <f t="shared" si="845"/>
        <v>-2100</v>
      </c>
      <c r="FO43" s="823">
        <f>AVERAGE(FO40:FO42)</f>
        <v>0</v>
      </c>
      <c r="FP43" s="525">
        <v>18000</v>
      </c>
      <c r="FQ43" s="525">
        <f t="shared" si="845"/>
        <v>0</v>
      </c>
      <c r="FR43" s="525">
        <f t="shared" si="845"/>
        <v>-18000</v>
      </c>
      <c r="FS43" s="823">
        <f>AVERAGE(FS40:FS42)</f>
        <v>0</v>
      </c>
      <c r="FT43" s="525">
        <f t="shared" si="845"/>
        <v>10500</v>
      </c>
      <c r="FU43" s="525">
        <f t="shared" si="845"/>
        <v>0</v>
      </c>
      <c r="FV43" s="525">
        <f t="shared" si="845"/>
        <v>-10500</v>
      </c>
      <c r="FW43" s="823">
        <f>AVERAGE(FW40:FW42)</f>
        <v>0</v>
      </c>
      <c r="FX43" s="525">
        <f t="shared" si="845"/>
        <v>6000</v>
      </c>
      <c r="FY43" s="525">
        <f t="shared" si="845"/>
        <v>0</v>
      </c>
      <c r="FZ43" s="525">
        <f t="shared" si="845"/>
        <v>-6000</v>
      </c>
      <c r="GA43" s="823">
        <f>AVERAGE(GA40:GA42)</f>
        <v>0</v>
      </c>
      <c r="GB43" s="525">
        <f t="shared" si="845"/>
        <v>1108.8321290322497</v>
      </c>
      <c r="GC43" s="525">
        <f t="shared" si="845"/>
        <v>0</v>
      </c>
      <c r="GD43" s="525">
        <f t="shared" si="845"/>
        <v>-1108.8321290322497</v>
      </c>
      <c r="GE43" s="823">
        <f>AVERAGE(GE40:GE42)</f>
        <v>0</v>
      </c>
      <c r="GF43" s="525">
        <f t="shared" si="845"/>
        <v>27000</v>
      </c>
      <c r="GG43" s="525">
        <f t="shared" si="845"/>
        <v>0</v>
      </c>
      <c r="GH43" s="525">
        <f t="shared" si="845"/>
        <v>-27000</v>
      </c>
      <c r="GI43" s="823">
        <f>AVERAGE(GI40:GI42)</f>
        <v>0</v>
      </c>
      <c r="GJ43" s="525">
        <f t="shared" si="845"/>
        <v>3365.7009677419051</v>
      </c>
      <c r="GK43" s="525">
        <f t="shared" si="845"/>
        <v>0</v>
      </c>
      <c r="GL43" s="525">
        <f t="shared" si="845"/>
        <v>-3365.7009677419051</v>
      </c>
      <c r="GM43" s="823">
        <f>AVERAGE(GM40:GM42)</f>
        <v>0</v>
      </c>
      <c r="GN43" s="525">
        <f t="shared" si="845"/>
        <v>7499.1077419355097</v>
      </c>
      <c r="GO43" s="525">
        <f t="shared" si="845"/>
        <v>0</v>
      </c>
      <c r="GP43" s="525">
        <f t="shared" si="845"/>
        <v>-7499.1077419355097</v>
      </c>
      <c r="GQ43" s="823">
        <f>AVERAGE(GQ40:GQ42)</f>
        <v>0</v>
      </c>
      <c r="GR43" s="525">
        <f t="shared" si="845"/>
        <v>10761.290322580644</v>
      </c>
      <c r="GS43" s="525">
        <f t="shared" ref="GS43:HB43" si="847">SUM(GS40:GS42)</f>
        <v>0</v>
      </c>
      <c r="GT43" s="525">
        <f t="shared" si="847"/>
        <v>-10761.290322580644</v>
      </c>
      <c r="GU43" s="823">
        <f>AVERAGE(GU40:GU42)</f>
        <v>0</v>
      </c>
      <c r="GV43" s="525">
        <f t="shared" si="847"/>
        <v>7499.1077419355097</v>
      </c>
      <c r="GW43" s="525">
        <f t="shared" si="847"/>
        <v>0</v>
      </c>
      <c r="GX43" s="525">
        <f t="shared" si="847"/>
        <v>-7499.1077419355097</v>
      </c>
      <c r="GY43" s="823">
        <f>AVERAGE(GY40:GY42)</f>
        <v>0</v>
      </c>
      <c r="GZ43" s="525">
        <f t="shared" si="847"/>
        <v>94500</v>
      </c>
      <c r="HA43" s="525">
        <f t="shared" si="847"/>
        <v>0</v>
      </c>
      <c r="HB43" s="525">
        <f t="shared" si="847"/>
        <v>-94500</v>
      </c>
      <c r="HC43" s="826">
        <f>AVERAGE(HC40:HC42)</f>
        <v>0</v>
      </c>
    </row>
    <row r="44" spans="1:211" ht="15" customHeight="1" thickBot="1">
      <c r="A44" s="539"/>
      <c r="B44" s="451"/>
      <c r="C44" s="454"/>
      <c r="D44" s="687"/>
      <c r="E44" s="687"/>
      <c r="F44" s="687"/>
      <c r="G44" s="688"/>
      <c r="H44" s="687"/>
      <c r="I44" s="687"/>
      <c r="J44" s="687"/>
      <c r="K44" s="688"/>
      <c r="L44" s="687"/>
      <c r="M44" s="687"/>
      <c r="N44" s="687"/>
      <c r="O44" s="688"/>
      <c r="P44" s="687"/>
      <c r="Q44" s="687"/>
      <c r="R44" s="687"/>
      <c r="S44" s="688"/>
      <c r="T44" s="687"/>
      <c r="U44" s="687"/>
      <c r="V44" s="687"/>
      <c r="W44" s="688"/>
      <c r="X44" s="687"/>
      <c r="Y44" s="687"/>
      <c r="Z44" s="687"/>
      <c r="AA44" s="688"/>
      <c r="AB44" s="687"/>
      <c r="AC44" s="687"/>
      <c r="AD44" s="687"/>
      <c r="AE44" s="688"/>
      <c r="AF44" s="687"/>
      <c r="AG44" s="687"/>
      <c r="AH44" s="687"/>
      <c r="AI44" s="688"/>
      <c r="AJ44" s="687"/>
      <c r="AK44" s="687"/>
      <c r="AL44" s="687"/>
      <c r="AM44" s="688"/>
      <c r="AN44" s="687"/>
      <c r="AO44" s="687"/>
      <c r="AP44" s="687"/>
      <c r="AQ44" s="688"/>
      <c r="AR44" s="687"/>
      <c r="AS44" s="687"/>
      <c r="AT44" s="687"/>
      <c r="AU44" s="688"/>
      <c r="AV44" s="687"/>
      <c r="AW44" s="687"/>
      <c r="AX44" s="687"/>
      <c r="AY44" s="688"/>
      <c r="AZ44" s="687"/>
      <c r="BA44" s="687"/>
      <c r="BB44" s="687"/>
      <c r="BC44" s="688"/>
      <c r="BD44" s="687"/>
      <c r="BE44" s="687"/>
      <c r="BF44" s="687"/>
      <c r="BG44" s="688"/>
      <c r="BH44" s="687"/>
      <c r="BI44" s="687"/>
      <c r="BJ44" s="687"/>
      <c r="BK44" s="688"/>
      <c r="BL44" s="687"/>
      <c r="BM44" s="687"/>
      <c r="BN44" s="687"/>
      <c r="BO44" s="688"/>
      <c r="BP44" s="687"/>
      <c r="BQ44" s="687"/>
      <c r="BR44" s="687"/>
      <c r="BS44" s="688"/>
      <c r="BT44" s="687"/>
      <c r="BU44" s="687"/>
      <c r="BV44" s="687"/>
      <c r="BW44" s="688"/>
      <c r="BX44" s="687"/>
      <c r="BY44" s="687"/>
      <c r="BZ44" s="687"/>
      <c r="CA44" s="688"/>
      <c r="CB44" s="687"/>
      <c r="CC44" s="687"/>
      <c r="CD44" s="687"/>
      <c r="CE44" s="688"/>
      <c r="CF44" s="687"/>
      <c r="CG44" s="687"/>
      <c r="CH44" s="687"/>
      <c r="CI44" s="688"/>
      <c r="CJ44" s="687"/>
      <c r="CK44" s="687"/>
      <c r="CL44" s="687"/>
      <c r="CM44" s="688"/>
      <c r="CN44" s="687"/>
      <c r="CO44" s="687"/>
      <c r="CP44" s="687"/>
      <c r="CQ44" s="688"/>
      <c r="CR44" s="688"/>
      <c r="CS44" s="688"/>
      <c r="CT44" s="688"/>
      <c r="CU44" s="688"/>
      <c r="CV44" s="687"/>
      <c r="CW44" s="687"/>
      <c r="CX44" s="687"/>
      <c r="CY44" s="688"/>
      <c r="CZ44" s="687"/>
      <c r="DA44" s="687"/>
      <c r="DB44" s="687"/>
      <c r="DC44" s="688"/>
      <c r="DD44" s="687"/>
      <c r="DE44" s="687"/>
      <c r="DF44" s="687"/>
      <c r="DG44" s="688"/>
      <c r="DH44" s="687"/>
      <c r="DI44" s="687"/>
      <c r="DJ44" s="687"/>
      <c r="DK44" s="688"/>
      <c r="DL44" s="687"/>
      <c r="DM44" s="687"/>
      <c r="DN44" s="687"/>
      <c r="DO44" s="688"/>
      <c r="DP44" s="687"/>
      <c r="DQ44" s="687"/>
      <c r="DR44" s="687"/>
      <c r="DS44" s="688"/>
      <c r="DT44" s="687"/>
      <c r="DU44" s="687"/>
      <c r="DV44" s="687"/>
      <c r="DW44" s="688"/>
      <c r="DX44" s="687"/>
      <c r="DY44" s="687"/>
      <c r="DZ44" s="687"/>
      <c r="EA44" s="688"/>
      <c r="EB44" s="687"/>
      <c r="EC44" s="687"/>
      <c r="ED44" s="687"/>
      <c r="EE44" s="688"/>
      <c r="EF44" s="687"/>
      <c r="EG44" s="687"/>
      <c r="EH44" s="687"/>
      <c r="EI44" s="688"/>
      <c r="EJ44" s="687"/>
      <c r="EK44" s="687"/>
      <c r="EL44" s="687"/>
      <c r="EM44" s="688"/>
      <c r="EN44" s="687"/>
      <c r="EO44" s="687"/>
      <c r="EP44" s="687"/>
      <c r="EQ44" s="688"/>
      <c r="ER44" s="687"/>
      <c r="ES44" s="687"/>
      <c r="ET44" s="687"/>
      <c r="EU44" s="688"/>
      <c r="EV44" s="687"/>
      <c r="EW44" s="687"/>
      <c r="EX44" s="687"/>
      <c r="EY44" s="688"/>
      <c r="EZ44" s="687"/>
      <c r="FA44" s="687"/>
      <c r="FB44" s="687"/>
      <c r="FC44" s="688"/>
      <c r="FD44" s="687"/>
      <c r="FE44" s="687"/>
      <c r="FF44" s="687"/>
      <c r="FG44" s="687"/>
      <c r="FH44" s="687"/>
      <c r="FI44" s="687"/>
      <c r="FJ44" s="687"/>
      <c r="FK44" s="688"/>
      <c r="FL44" s="687"/>
      <c r="FM44" s="687"/>
      <c r="FN44" s="687"/>
      <c r="FO44" s="688"/>
      <c r="FP44" s="687"/>
      <c r="FQ44" s="687"/>
      <c r="FR44" s="687"/>
      <c r="FS44" s="688"/>
      <c r="FT44" s="687"/>
      <c r="FU44" s="687"/>
      <c r="FV44" s="687"/>
      <c r="FW44" s="688"/>
      <c r="FX44" s="687"/>
      <c r="FY44" s="687"/>
      <c r="FZ44" s="687"/>
      <c r="GA44" s="688"/>
      <c r="GB44" s="687"/>
      <c r="GC44" s="687"/>
      <c r="GD44" s="687"/>
      <c r="GE44" s="688"/>
      <c r="GF44" s="687"/>
      <c r="GG44" s="687"/>
      <c r="GH44" s="687"/>
      <c r="GI44" s="688"/>
      <c r="GJ44" s="687"/>
      <c r="GK44" s="687"/>
      <c r="GL44" s="687"/>
      <c r="GM44" s="688"/>
      <c r="GN44" s="687"/>
      <c r="GO44" s="687"/>
      <c r="GP44" s="687"/>
      <c r="GQ44" s="688"/>
      <c r="GR44" s="687"/>
      <c r="GS44" s="687"/>
      <c r="GT44" s="687"/>
      <c r="GU44" s="688"/>
      <c r="GV44" s="687"/>
      <c r="GW44" s="687"/>
      <c r="GX44" s="687"/>
      <c r="GY44" s="688"/>
      <c r="GZ44" s="687"/>
      <c r="HA44" s="687"/>
      <c r="HB44" s="687"/>
      <c r="HC44" s="827"/>
    </row>
    <row r="45" spans="1:211" ht="15" customHeight="1" thickTop="1">
      <c r="A45" s="405"/>
      <c r="B45" s="406" t="s">
        <v>18</v>
      </c>
      <c r="C45" s="407"/>
      <c r="D45" s="408">
        <f>SUM(D11+D20+D29+D38+D43)</f>
        <v>6383464.4614193542</v>
      </c>
      <c r="E45" s="408">
        <f t="shared" ref="E45:BP45" ca="1" si="848">SUM(E11+E20+E29+E38+E43)</f>
        <v>5081270.1889347136</v>
      </c>
      <c r="F45" s="408">
        <f ca="1">SUM(F11+F20+F29+F38+F43)</f>
        <v>-1302194.2724846411</v>
      </c>
      <c r="G45" s="824">
        <f ca="1">AVERAGE(G11,G20,G29,G38,G43)</f>
        <v>0.712748445043759</v>
      </c>
      <c r="H45" s="408">
        <f t="shared" si="848"/>
        <v>31990.603870967749</v>
      </c>
      <c r="I45" s="408">
        <f t="shared" si="848"/>
        <v>19558.729999999981</v>
      </c>
      <c r="J45" s="408">
        <f t="shared" si="848"/>
        <v>-12431.873870967771</v>
      </c>
      <c r="K45" s="824">
        <f>AVERAGE(K11,K20,K29,K38,K43)</f>
        <v>0.5735883039476628</v>
      </c>
      <c r="L45" s="408">
        <f t="shared" si="848"/>
        <v>34400</v>
      </c>
      <c r="M45" s="408">
        <f t="shared" si="848"/>
        <v>28519.489999999758</v>
      </c>
      <c r="N45" s="408">
        <f t="shared" si="848"/>
        <v>-5880.5100000002421</v>
      </c>
      <c r="O45" s="824">
        <f>AVERAGE(O11,O20,O29,O38,O43)</f>
        <v>0.72991192063491395</v>
      </c>
      <c r="P45" s="408">
        <f t="shared" si="848"/>
        <v>89798.064516129059</v>
      </c>
      <c r="Q45" s="408">
        <f t="shared" si="848"/>
        <v>72829.540000000037</v>
      </c>
      <c r="R45" s="408">
        <f t="shared" si="848"/>
        <v>-16968.524516129026</v>
      </c>
      <c r="S45" s="824">
        <f>AVERAGE(S11,S20,S29,S38,S43)</f>
        <v>0.65238793650793692</v>
      </c>
      <c r="T45" s="408">
        <f t="shared" si="848"/>
        <v>21600</v>
      </c>
      <c r="U45" s="408">
        <f t="shared" si="848"/>
        <v>21341.25</v>
      </c>
      <c r="V45" s="408">
        <f t="shared" si="848"/>
        <v>-258.75</v>
      </c>
      <c r="W45" s="824">
        <f>AVERAGE(W11,W20,W29,W38,W43)</f>
        <v>0.89021594047619212</v>
      </c>
      <c r="X45" s="408">
        <f t="shared" si="848"/>
        <v>3900</v>
      </c>
      <c r="Y45" s="408">
        <f t="shared" si="848"/>
        <v>1724</v>
      </c>
      <c r="Z45" s="408">
        <f t="shared" si="848"/>
        <v>-2176</v>
      </c>
      <c r="AA45" s="824" t="e">
        <f>AVERAGE(AA11,AA20,AA29,AA38,AA43)</f>
        <v>#DIV/0!</v>
      </c>
      <c r="AB45" s="408">
        <f t="shared" si="848"/>
        <v>18112.896774193465</v>
      </c>
      <c r="AC45" s="408">
        <f t="shared" si="848"/>
        <v>22949.319999999949</v>
      </c>
      <c r="AD45" s="408">
        <f t="shared" si="848"/>
        <v>4836.423225806484</v>
      </c>
      <c r="AE45" s="824">
        <f>AVERAGE(AE11,AE20,AE29,AE38,AE43)</f>
        <v>1.1219025850817013</v>
      </c>
      <c r="AF45" s="408">
        <f t="shared" si="848"/>
        <v>20198.264516129013</v>
      </c>
      <c r="AG45" s="408">
        <f t="shared" si="848"/>
        <v>16278.449999999953</v>
      </c>
      <c r="AH45" s="408">
        <f t="shared" si="848"/>
        <v>-3919.8145161290577</v>
      </c>
      <c r="AI45" s="824">
        <f>AVERAGE(AI11,AI20,AI29,AI38,AI43)</f>
        <v>0.7171609784241616</v>
      </c>
      <c r="AJ45" s="408">
        <f t="shared" si="848"/>
        <v>139000</v>
      </c>
      <c r="AK45" s="408">
        <f t="shared" si="848"/>
        <v>106916.27999999933</v>
      </c>
      <c r="AL45" s="408">
        <f t="shared" si="848"/>
        <v>-32083.720000000671</v>
      </c>
      <c r="AM45" s="824" t="e">
        <f>AVERAGE(AM11,AM20,AM29,AM38,AM43)</f>
        <v>#DIV/0!</v>
      </c>
      <c r="AN45" s="408">
        <f t="shared" si="848"/>
        <v>126000</v>
      </c>
      <c r="AO45" s="408">
        <f t="shared" ca="1" si="848"/>
        <v>132411.08999999985</v>
      </c>
      <c r="AP45" s="408">
        <f t="shared" ca="1" si="848"/>
        <v>6411.089999999851</v>
      </c>
      <c r="AQ45" s="824">
        <f ca="1">AVERAGE(AQ11,AQ20,AQ29,AQ38,AQ43)</f>
        <v>0.99220277142856816</v>
      </c>
      <c r="AR45" s="408">
        <f t="shared" si="848"/>
        <v>53200</v>
      </c>
      <c r="AS45" s="408">
        <f t="shared" si="848"/>
        <v>33840.279999999795</v>
      </c>
      <c r="AT45" s="408">
        <f t="shared" si="848"/>
        <v>-19359.720000000205</v>
      </c>
      <c r="AU45" s="824">
        <f>AVERAGE(AU11,AU20,AU29,AU38,AU43)</f>
        <v>0.50385141904763009</v>
      </c>
      <c r="AV45" s="408">
        <f t="shared" si="848"/>
        <v>34200</v>
      </c>
      <c r="AW45" s="408">
        <f t="shared" si="848"/>
        <v>18942.949999999997</v>
      </c>
      <c r="AX45" s="408">
        <f t="shared" si="848"/>
        <v>-15257.050000000003</v>
      </c>
      <c r="AY45" s="824">
        <f>AVERAGE(AY11,AY20,AY29,AY38,AY43)</f>
        <v>0.65560230036630052</v>
      </c>
      <c r="AZ45" s="408">
        <f t="shared" si="848"/>
        <v>424800</v>
      </c>
      <c r="BA45" s="408">
        <f t="shared" si="848"/>
        <v>377915.37000000011</v>
      </c>
      <c r="BB45" s="408">
        <f t="shared" si="848"/>
        <v>-46884.629999999888</v>
      </c>
      <c r="BC45" s="824">
        <f>AVERAGE(BC11,BC20,BC29,BC38,BC43)</f>
        <v>0.76708500000000013</v>
      </c>
      <c r="BD45" s="408">
        <f t="shared" si="848"/>
        <v>223000.17129032256</v>
      </c>
      <c r="BE45" s="408">
        <f t="shared" si="848"/>
        <v>212809.39000000013</v>
      </c>
      <c r="BF45" s="408">
        <f t="shared" si="848"/>
        <v>-10190.781290322444</v>
      </c>
      <c r="BG45" s="824">
        <f>AVERAGE(BG11,BG20,BG29,BG38,BG43)</f>
        <v>0.83899456470301881</v>
      </c>
      <c r="BH45" s="408">
        <f t="shared" si="848"/>
        <v>26000</v>
      </c>
      <c r="BI45" s="408">
        <f t="shared" si="848"/>
        <v>27238.781000000075</v>
      </c>
      <c r="BJ45" s="408">
        <f t="shared" si="848"/>
        <v>1238.7810000000754</v>
      </c>
      <c r="BK45" s="824" t="e">
        <f>AVERAGE(BK11,BK20,BK29,BK38,BK43)</f>
        <v>#DIV/0!</v>
      </c>
      <c r="BL45" s="408">
        <f t="shared" si="848"/>
        <v>153000</v>
      </c>
      <c r="BM45" s="408">
        <f t="shared" ca="1" si="848"/>
        <v>128143.71293471384</v>
      </c>
      <c r="BN45" s="408">
        <f t="shared" ca="1" si="848"/>
        <v>-24856.287065286167</v>
      </c>
      <c r="BO45" s="824">
        <f ca="1">AVERAGE(BO11,BO20,BO29,BO38,BO43)</f>
        <v>0.70332178321063465</v>
      </c>
      <c r="BP45" s="408">
        <f t="shared" si="848"/>
        <v>28000</v>
      </c>
      <c r="BQ45" s="408">
        <f t="shared" ref="BQ45:EF45" si="849">SUM(BQ11+BQ20+BQ29+BQ38+BQ43)</f>
        <v>19529.929999999702</v>
      </c>
      <c r="BR45" s="408">
        <f t="shared" si="849"/>
        <v>-8470.070000000298</v>
      </c>
      <c r="BS45" s="824" t="e">
        <f>AVERAGE(BS11,BS20,BS29,BS38,BS43)</f>
        <v>#DIV/0!</v>
      </c>
      <c r="BT45" s="408">
        <f t="shared" si="849"/>
        <v>2683.5483870967746</v>
      </c>
      <c r="BU45" s="408">
        <f t="shared" si="849"/>
        <v>1842.2029999999941</v>
      </c>
      <c r="BV45" s="408">
        <f t="shared" si="849"/>
        <v>-841.3453870967802</v>
      </c>
      <c r="BW45" s="824">
        <f>AVERAGE(BW11,BW20,BW29,BW38,BW43)</f>
        <v>0.61255436779832517</v>
      </c>
      <c r="BX45" s="408">
        <f t="shared" si="849"/>
        <v>89800</v>
      </c>
      <c r="BY45" s="408">
        <f t="shared" si="849"/>
        <v>71765.399999999907</v>
      </c>
      <c r="BZ45" s="408">
        <f t="shared" si="849"/>
        <v>-18034.600000000093</v>
      </c>
      <c r="CA45" s="824">
        <f>AVERAGE(CA11,CA20,CA29,CA38,CA43)</f>
        <v>0.65405432301952859</v>
      </c>
      <c r="CB45" s="408">
        <f t="shared" si="849"/>
        <v>29900</v>
      </c>
      <c r="CC45" s="408">
        <f t="shared" si="849"/>
        <v>30672.050000000047</v>
      </c>
      <c r="CD45" s="408">
        <f t="shared" si="849"/>
        <v>772.05000000004657</v>
      </c>
      <c r="CE45" s="824" t="e">
        <f>AVERAGE(CE11,CE20,CE29,CE38,CE43)</f>
        <v>#DIV/0!</v>
      </c>
      <c r="CF45" s="408">
        <f t="shared" si="849"/>
        <v>66000</v>
      </c>
      <c r="CG45" s="408">
        <f t="shared" si="849"/>
        <v>82377.100000000559</v>
      </c>
      <c r="CH45" s="408">
        <f t="shared" si="849"/>
        <v>16377.100000000559</v>
      </c>
      <c r="CI45" s="824" t="e">
        <f>AVERAGE(CI11,CI20,CI29,CI38,CI43)</f>
        <v>#DIV/0!</v>
      </c>
      <c r="CJ45" s="408">
        <f t="shared" si="849"/>
        <v>151000</v>
      </c>
      <c r="CK45" s="408">
        <f t="shared" si="849"/>
        <v>112461.87999999989</v>
      </c>
      <c r="CL45" s="408">
        <f t="shared" si="849"/>
        <v>-38538.120000000112</v>
      </c>
      <c r="CM45" s="824">
        <f>AVERAGE(CM11,CM20,CM29,CM38,CM43)</f>
        <v>0.66061137484737409</v>
      </c>
      <c r="CN45" s="408">
        <f t="shared" si="849"/>
        <v>228000</v>
      </c>
      <c r="CO45" s="408">
        <f t="shared" si="849"/>
        <v>143386.5</v>
      </c>
      <c r="CP45" s="408">
        <f t="shared" si="849"/>
        <v>-60613.5</v>
      </c>
      <c r="CQ45" s="824" t="e">
        <f>AVERAGE(CQ11,CQ20,CQ29,CQ38,CQ43)</f>
        <v>#DIV/0!</v>
      </c>
      <c r="CR45" s="408">
        <f t="shared" ref="CR45:CT45" si="850">SUM(CR11+CR20+CR29+CR38+CR43)</f>
        <v>99000</v>
      </c>
      <c r="CS45" s="408">
        <f t="shared" si="850"/>
        <v>41745.980000000003</v>
      </c>
      <c r="CT45" s="408">
        <f t="shared" si="850"/>
        <v>-13254.019999999997</v>
      </c>
      <c r="CU45" s="824" t="e">
        <f>AVERAGE(CU11,CU20,CU29,CU38,CU43)</f>
        <v>#DIV/0!</v>
      </c>
      <c r="CV45" s="408">
        <f t="shared" si="849"/>
        <v>410138.21819354832</v>
      </c>
      <c r="CW45" s="408">
        <f t="shared" si="849"/>
        <v>329548.41799999774</v>
      </c>
      <c r="CX45" s="408">
        <f t="shared" si="849"/>
        <v>-80589.800193550604</v>
      </c>
      <c r="CY45" s="824">
        <f>AVERAGE(CY11,CY20,CY29,CY38,CY43)</f>
        <v>0.70319166903990771</v>
      </c>
      <c r="CZ45" s="408">
        <f t="shared" si="849"/>
        <v>55500</v>
      </c>
      <c r="DA45" s="408">
        <f t="shared" si="849"/>
        <v>47940.030000000261</v>
      </c>
      <c r="DB45" s="408">
        <f t="shared" si="849"/>
        <v>-7559.9699999997392</v>
      </c>
      <c r="DC45" s="824">
        <f>AVERAGE(DC11,DC20,DC29,DC38,DC43)</f>
        <v>0.79058554761904021</v>
      </c>
      <c r="DD45" s="408">
        <f t="shared" si="849"/>
        <v>80800</v>
      </c>
      <c r="DE45" s="408">
        <f t="shared" si="849"/>
        <v>16347.140000000014</v>
      </c>
      <c r="DF45" s="408">
        <f t="shared" si="849"/>
        <v>-4452.859999999986</v>
      </c>
      <c r="DG45" s="824" t="e">
        <f>AVERAGE(DG11,DG20,DG29,DG38,DG43)</f>
        <v>#DIV/0!</v>
      </c>
      <c r="DH45" s="408">
        <f t="shared" si="849"/>
        <v>157199.70387096773</v>
      </c>
      <c r="DI45" s="408">
        <f t="shared" si="849"/>
        <v>181033.10000000149</v>
      </c>
      <c r="DJ45" s="408">
        <f t="shared" si="849"/>
        <v>-18166.307741934008</v>
      </c>
      <c r="DK45" s="824">
        <f>AVERAGE(DK11,DK20,DK29,DK38,DK43)</f>
        <v>0.78301456762070354</v>
      </c>
      <c r="DL45" s="408">
        <f t="shared" si="849"/>
        <v>46000</v>
      </c>
      <c r="DM45" s="408">
        <f t="shared" si="849"/>
        <v>42839.580000000016</v>
      </c>
      <c r="DN45" s="408">
        <f t="shared" si="849"/>
        <v>-3160.4199999999837</v>
      </c>
      <c r="DO45" s="824" t="e">
        <f>AVERAGE(DO11,DO20,DO29,DO38,DO43)</f>
        <v>#DIV/0!</v>
      </c>
      <c r="DP45" s="408">
        <f t="shared" si="849"/>
        <v>60000</v>
      </c>
      <c r="DQ45" s="408">
        <f t="shared" si="849"/>
        <v>42596.679999999935</v>
      </c>
      <c r="DR45" s="408">
        <f t="shared" si="849"/>
        <v>-17403.320000000065</v>
      </c>
      <c r="DS45" s="824">
        <f>AVERAGE(DS11,DS20,DS29,DS38,DS43)</f>
        <v>0.63424599999999898</v>
      </c>
      <c r="DT45" s="408">
        <f t="shared" si="849"/>
        <v>26000</v>
      </c>
      <c r="DU45" s="408">
        <f t="shared" si="849"/>
        <v>10839.170000000042</v>
      </c>
      <c r="DV45" s="408">
        <f t="shared" si="849"/>
        <v>-15160.829999999958</v>
      </c>
      <c r="DW45" s="824" t="e">
        <f>AVERAGE(DW11,DW20,DW29,DW38,DW43)</f>
        <v>#DIV/0!</v>
      </c>
      <c r="DX45" s="408">
        <f t="shared" si="849"/>
        <v>303000</v>
      </c>
      <c r="DY45" s="408">
        <f t="shared" si="849"/>
        <v>263773.36000000034</v>
      </c>
      <c r="DZ45" s="408">
        <f t="shared" si="849"/>
        <v>-39226.639999999665</v>
      </c>
      <c r="EA45" s="824">
        <f>AVERAGE(EA11,EA20,EA29,EA38,EA43)</f>
        <v>0.77248173766233852</v>
      </c>
      <c r="EB45" s="408">
        <f t="shared" si="849"/>
        <v>60000</v>
      </c>
      <c r="EC45" s="408">
        <f t="shared" si="849"/>
        <v>68410.770000000019</v>
      </c>
      <c r="ED45" s="408">
        <f t="shared" si="849"/>
        <v>8410.7700000000186</v>
      </c>
      <c r="EE45" s="824">
        <f>AVERAGE(EE11,EE20,EE29,EE38,EE43)</f>
        <v>1.0140434761904762</v>
      </c>
      <c r="EF45" s="408">
        <f t="shared" si="849"/>
        <v>130000</v>
      </c>
      <c r="EG45" s="408">
        <f t="shared" ref="EG45:GR45" si="851">SUM(EG11+EG20+EG29+EG38+EG43)</f>
        <v>103898.30999999959</v>
      </c>
      <c r="EH45" s="408">
        <f t="shared" si="851"/>
        <v>-44601.69000000041</v>
      </c>
      <c r="EI45" s="824">
        <f>AVERAGE(EI11,EI20,EI29,EI38,EI43)</f>
        <v>0.64732207142856801</v>
      </c>
      <c r="EJ45" s="408">
        <f t="shared" si="851"/>
        <v>223500</v>
      </c>
      <c r="EK45" s="408">
        <f t="shared" si="851"/>
        <v>193561.90999999992</v>
      </c>
      <c r="EL45" s="408">
        <f t="shared" si="851"/>
        <v>-29938.090000000084</v>
      </c>
      <c r="EM45" s="824" t="e">
        <f>AVERAGE(EM11,EM20,EM29,EM38,EM43)</f>
        <v>#DIV/0!</v>
      </c>
      <c r="EN45" s="408">
        <f t="shared" si="851"/>
        <v>150000</v>
      </c>
      <c r="EO45" s="408">
        <f t="shared" si="851"/>
        <v>147115.16000000015</v>
      </c>
      <c r="EP45" s="408">
        <f t="shared" si="851"/>
        <v>-2884.839999999851</v>
      </c>
      <c r="EQ45" s="824">
        <f>AVERAGE(EQ11,EQ20,EQ29,EQ38,EQ43)</f>
        <v>0.86985820000000069</v>
      </c>
      <c r="ER45" s="408">
        <f t="shared" si="851"/>
        <v>583000</v>
      </c>
      <c r="ES45" s="408">
        <f t="shared" si="851"/>
        <v>457149.8200000003</v>
      </c>
      <c r="ET45" s="408">
        <f t="shared" si="851"/>
        <v>-125850.1799999997</v>
      </c>
      <c r="EU45" s="824">
        <f>AVERAGE(EU11,EU20,EU29,EU38,EU43)</f>
        <v>0.7705304489218695</v>
      </c>
      <c r="EV45" s="408">
        <f t="shared" si="851"/>
        <v>210000</v>
      </c>
      <c r="EW45" s="408">
        <f t="shared" si="851"/>
        <v>133025.56999999983</v>
      </c>
      <c r="EX45" s="408">
        <f t="shared" si="851"/>
        <v>-58974.430000000168</v>
      </c>
      <c r="EY45" s="824">
        <f>AVERAGE(EY11,EY20,EY29,EY38,EY43)</f>
        <v>0.60835104166666554</v>
      </c>
      <c r="EZ45" s="408">
        <f t="shared" si="851"/>
        <v>97500</v>
      </c>
      <c r="FA45" s="408">
        <f t="shared" si="851"/>
        <v>84060.900000000373</v>
      </c>
      <c r="FB45" s="408">
        <f t="shared" si="851"/>
        <v>-13439.099999999627</v>
      </c>
      <c r="FC45" s="824">
        <f>AVERAGE(FC11,FC20,FC29,FC38,FC43)</f>
        <v>0.76287755102041199</v>
      </c>
      <c r="FD45" s="408">
        <f t="shared" si="851"/>
        <v>88000</v>
      </c>
      <c r="FE45" s="408">
        <f t="shared" si="851"/>
        <v>44834.100000000006</v>
      </c>
      <c r="FF45" s="408">
        <f t="shared" si="851"/>
        <v>-43165.899999999994</v>
      </c>
      <c r="FG45" s="824">
        <f>AVERAGE(FG11,FG20,FG29,FG38,FG43)</f>
        <v>0.76287755102041199</v>
      </c>
      <c r="FH45" s="408">
        <f t="shared" ref="FH45" si="852">SUM(FH11+FH20+FH29+FH38+FH43)</f>
        <v>126000</v>
      </c>
      <c r="FI45" s="408">
        <f t="shared" ref="FI45:FJ45" si="853">SUM(FI11+FI20+FI29+FI38+FI43)</f>
        <v>101398.92</v>
      </c>
      <c r="FJ45" s="408">
        <f t="shared" si="853"/>
        <v>-24601.08</v>
      </c>
      <c r="FK45" s="824">
        <f>AVERAGE(FK11,FK20,FK29,FK38,FK43)</f>
        <v>0.88066322789115647</v>
      </c>
      <c r="FL45" s="408">
        <f t="shared" si="851"/>
        <v>21000</v>
      </c>
      <c r="FM45" s="408">
        <f t="shared" si="851"/>
        <v>6759.6300000000047</v>
      </c>
      <c r="FN45" s="408">
        <f t="shared" si="851"/>
        <v>-14240.369999999995</v>
      </c>
      <c r="FO45" s="824">
        <f>AVERAGE(FO11,FO20,FO29,FO38,FO43)</f>
        <v>0.28578544217687052</v>
      </c>
      <c r="FP45" s="408">
        <f t="shared" si="851"/>
        <v>187500</v>
      </c>
      <c r="FQ45" s="408">
        <f t="shared" si="851"/>
        <v>156769.37</v>
      </c>
      <c r="FR45" s="408">
        <f t="shared" si="851"/>
        <v>-30730.630000000005</v>
      </c>
      <c r="FS45" s="824">
        <f>AVERAGE(FS11,FS20,FS29,FS38,FS43)</f>
        <v>0.7407535934065933</v>
      </c>
      <c r="FT45" s="408">
        <f t="shared" si="851"/>
        <v>42000</v>
      </c>
      <c r="FU45" s="408">
        <f t="shared" si="851"/>
        <v>0</v>
      </c>
      <c r="FV45" s="408">
        <f t="shared" si="851"/>
        <v>-42000</v>
      </c>
      <c r="FW45" s="824" t="e">
        <f>AVERAGE(FW11,FW20,FW29,FW38,FW43)</f>
        <v>#DIV/0!</v>
      </c>
      <c r="FX45" s="408">
        <f t="shared" si="851"/>
        <v>60000</v>
      </c>
      <c r="FY45" s="408">
        <f t="shared" si="851"/>
        <v>49314.649999999907</v>
      </c>
      <c r="FZ45" s="408">
        <f t="shared" si="851"/>
        <v>-10685.350000000093</v>
      </c>
      <c r="GA45" s="824">
        <f>AVERAGE(GA11,GA20,GA29,GA38,GA43)</f>
        <v>0.72794938095237982</v>
      </c>
      <c r="GB45" s="408">
        <f t="shared" si="851"/>
        <v>11088.321290322496</v>
      </c>
      <c r="GC45" s="408">
        <f t="shared" si="851"/>
        <v>22037.930000000051</v>
      </c>
      <c r="GD45" s="408">
        <f t="shared" si="851"/>
        <v>10949.608709677555</v>
      </c>
      <c r="GE45" s="824">
        <f>AVERAGE(GE11,GE20,GE29,GE38,GE43)</f>
        <v>1.7714961586270295</v>
      </c>
      <c r="GF45" s="408">
        <f t="shared" si="851"/>
        <v>306000</v>
      </c>
      <c r="GG45" s="408">
        <f t="shared" si="851"/>
        <v>145936.46400000001</v>
      </c>
      <c r="GH45" s="408">
        <f t="shared" si="851"/>
        <v>-160063.53599999999</v>
      </c>
      <c r="GI45" s="824">
        <f>AVERAGE(GI11,GI20,GI29,GI38,GI43)</f>
        <v>0.44236072010582006</v>
      </c>
      <c r="GJ45" s="408">
        <f t="shared" si="851"/>
        <v>23559.906774193336</v>
      </c>
      <c r="GK45" s="408">
        <f t="shared" si="851"/>
        <v>15129.100000000093</v>
      </c>
      <c r="GL45" s="408" t="e">
        <f t="shared" si="851"/>
        <v>#VALUE!</v>
      </c>
      <c r="GM45" s="824" t="e">
        <f>AVERAGE(GM11,GM20,GM29,GM38,GM43)</f>
        <v>#VALUE!</v>
      </c>
      <c r="GN45" s="408">
        <f t="shared" si="851"/>
        <v>74991.07741935509</v>
      </c>
      <c r="GO45" s="408">
        <f t="shared" si="851"/>
        <v>68575.559999999969</v>
      </c>
      <c r="GP45" s="408">
        <f t="shared" si="851"/>
        <v>-6415.5174193551247</v>
      </c>
      <c r="GQ45" s="824">
        <f>AVERAGE(GQ11,GQ20,GQ29,GQ38,GQ43)</f>
        <v>0.81185791823663522</v>
      </c>
      <c r="GR45" s="408">
        <f t="shared" si="851"/>
        <v>107612.90322580645</v>
      </c>
      <c r="GS45" s="408">
        <f t="shared" ref="GS45:HB45" si="854">SUM(GS11+GS20+GS29+GS38+GS43)</f>
        <v>118399.92</v>
      </c>
      <c r="GT45" s="408">
        <f t="shared" si="854"/>
        <v>10787.016774193544</v>
      </c>
      <c r="GU45" s="824">
        <f>AVERAGE(GU11,GU20,GU29,GU38,GU43)</f>
        <v>0.97311335089071593</v>
      </c>
      <c r="GV45" s="408">
        <f t="shared" si="854"/>
        <v>74991.07741935509</v>
      </c>
      <c r="GW45" s="408">
        <f t="shared" si="854"/>
        <v>33459.080000000075</v>
      </c>
      <c r="GX45" s="408">
        <f t="shared" si="854"/>
        <v>-41531.997419355015</v>
      </c>
      <c r="GY45" s="824">
        <f>AVERAGE(GY11,GY20,GY29,GY38,GY43)</f>
        <v>0.40241402666902787</v>
      </c>
      <c r="GZ45" s="408">
        <f t="shared" si="854"/>
        <v>660000</v>
      </c>
      <c r="HA45" s="408">
        <f t="shared" si="854"/>
        <v>471315.87000000011</v>
      </c>
      <c r="HB45" s="408">
        <f t="shared" si="854"/>
        <v>-188684.12999999989</v>
      </c>
      <c r="HC45" s="828" t="e">
        <f>AVERAGE(HC11,HC20,HC29,HC38,HC43)</f>
        <v>#DIV/0!</v>
      </c>
    </row>
    <row r="46" spans="1:211" ht="17.25" customHeight="1" thickBot="1">
      <c r="A46" s="409"/>
      <c r="B46" s="410" t="s">
        <v>19</v>
      </c>
      <c r="C46" s="410"/>
      <c r="D46" s="411">
        <f>SUM(D5:D10,D13:D19,D22:D28,D31:D37,D40:D42)</f>
        <v>6383464.4614193561</v>
      </c>
      <c r="E46" s="411">
        <f t="shared" ref="E46:BP46" ca="1" si="855">SUM(E5:E10,E13:E19,E22:E28,E31:E37,E40:E42)</f>
        <v>5081270.1889347127</v>
      </c>
      <c r="F46" s="411">
        <f ca="1">SUM(F5:F10,F13:F19,F22:F28,F31:F37,F40:F42)</f>
        <v>-1302194.2724846411</v>
      </c>
      <c r="G46" s="825">
        <f ca="1">AVERAGE(G5:G10,G13:G19,G22:G28,G31:G37,G40:G42)</f>
        <v>0.80129005609153736</v>
      </c>
      <c r="H46" s="411">
        <f t="shared" si="855"/>
        <v>31990.603870967738</v>
      </c>
      <c r="I46" s="411">
        <f t="shared" si="855"/>
        <v>19558.729999999981</v>
      </c>
      <c r="J46" s="411">
        <f t="shared" si="855"/>
        <v>-12431.873870967767</v>
      </c>
      <c r="K46" s="825">
        <f>AVERAGE(K5:K10,K13:K19,K22:K28,K31:K37,K40:K42)</f>
        <v>0.64285027433061093</v>
      </c>
      <c r="L46" s="411">
        <f t="shared" si="855"/>
        <v>34400</v>
      </c>
      <c r="M46" s="411">
        <f t="shared" si="855"/>
        <v>28519.489999999758</v>
      </c>
      <c r="N46" s="411">
        <f t="shared" si="855"/>
        <v>-5880.5100000002421</v>
      </c>
      <c r="O46" s="825">
        <f>AVERAGE(O5:O10,O13:O19,O22:O28,O31:O37,O40:O42)</f>
        <v>0.82047616666665879</v>
      </c>
      <c r="P46" s="411">
        <f t="shared" si="855"/>
        <v>89798.064516129059</v>
      </c>
      <c r="Q46" s="411">
        <f t="shared" si="855"/>
        <v>72829.540000000037</v>
      </c>
      <c r="R46" s="411">
        <f t="shared" si="855"/>
        <v>-16968.524516129026</v>
      </c>
      <c r="S46" s="825">
        <f>AVERAGE(S5:S10,S13:S19,S22:S28,S31:S37,S40:S42)</f>
        <v>0.73565191919191963</v>
      </c>
      <c r="T46" s="411">
        <f t="shared" si="855"/>
        <v>21600</v>
      </c>
      <c r="U46" s="411">
        <f t="shared" si="855"/>
        <v>21341.25</v>
      </c>
      <c r="V46" s="411">
        <f t="shared" si="855"/>
        <v>-258.75</v>
      </c>
      <c r="W46" s="825">
        <f>AVERAGE(W5:W10,W13:W19,W22:W28,W31:W37,W40:W42)</f>
        <v>1.0035840000000027</v>
      </c>
      <c r="X46" s="411">
        <f t="shared" si="855"/>
        <v>3900</v>
      </c>
      <c r="Y46" s="411">
        <f t="shared" si="855"/>
        <v>1724</v>
      </c>
      <c r="Z46" s="411">
        <f t="shared" si="855"/>
        <v>-2176</v>
      </c>
      <c r="AA46" s="825" t="e">
        <f>AVERAGE(AA5:AA10,AA13:AA19,AA22:AA28,AA31:AA37,AA40:AA42)</f>
        <v>#DIV/0!</v>
      </c>
      <c r="AB46" s="411">
        <f t="shared" si="855"/>
        <v>18112.896774193472</v>
      </c>
      <c r="AC46" s="411">
        <f t="shared" si="855"/>
        <v>22949.319999999949</v>
      </c>
      <c r="AD46" s="411">
        <f t="shared" si="855"/>
        <v>4836.4232258064876</v>
      </c>
      <c r="AE46" s="825">
        <f>AVERAGE(AE5:AE10,AE13:AE19,AE22:AE28,AE31:AE37,AE40:AE42)</f>
        <v>1.2670154468443298</v>
      </c>
      <c r="AF46" s="411">
        <f t="shared" si="855"/>
        <v>20198.264516128995</v>
      </c>
      <c r="AG46" s="411">
        <f t="shared" si="855"/>
        <v>16278.449999999953</v>
      </c>
      <c r="AH46" s="411">
        <f t="shared" si="855"/>
        <v>-3919.8145161290577</v>
      </c>
      <c r="AI46" s="825">
        <f>AVERAGE(AI5:AI10,AI13:AI19,AI22:AI28,AI31:AI37,AI40:AI42)</f>
        <v>0.80593310316344491</v>
      </c>
      <c r="AJ46" s="411">
        <f t="shared" si="855"/>
        <v>139000</v>
      </c>
      <c r="AK46" s="411">
        <f t="shared" si="855"/>
        <v>106916.27999999933</v>
      </c>
      <c r="AL46" s="411">
        <f t="shared" si="855"/>
        <v>-32083.720000000671</v>
      </c>
      <c r="AM46" s="825" t="e">
        <f>AVERAGE(AM5:AM10,AM13:AM19,AM22:AM28,AM31:AM37,AM40:AM42)</f>
        <v>#DIV/0!</v>
      </c>
      <c r="AN46" s="411">
        <f t="shared" si="855"/>
        <v>126000</v>
      </c>
      <c r="AO46" s="411">
        <f t="shared" ca="1" si="855"/>
        <v>132411.08999999985</v>
      </c>
      <c r="AP46" s="411">
        <f t="shared" ca="1" si="855"/>
        <v>6411.089999999851</v>
      </c>
      <c r="AQ46" s="825">
        <f ca="1">AVERAGE(AQ5:AQ10,AQ13:AQ19,AQ22:AQ28,AQ31:AQ37,AQ40:AQ42)</f>
        <v>1.1179406999999968</v>
      </c>
      <c r="AR46" s="411">
        <f t="shared" si="855"/>
        <v>53200</v>
      </c>
      <c r="AS46" s="411">
        <f t="shared" si="855"/>
        <v>33840.279999999795</v>
      </c>
      <c r="AT46" s="411">
        <f t="shared" si="855"/>
        <v>-19359.720000000205</v>
      </c>
      <c r="AU46" s="825">
        <f>AVERAGE(AU5:AU10,AU13:AU19,AU22:AU28,AU31:AU37,AU40:AU42)</f>
        <v>0.55552015555556755</v>
      </c>
      <c r="AV46" s="411">
        <f t="shared" si="855"/>
        <v>34200</v>
      </c>
      <c r="AW46" s="411">
        <f t="shared" si="855"/>
        <v>18942.949999999997</v>
      </c>
      <c r="AX46" s="411">
        <f t="shared" si="855"/>
        <v>-15257.050000000003</v>
      </c>
      <c r="AY46" s="825">
        <f>AVERAGE(AY5:AY10,AY13:AY19,AY22:AY28,AY31:AY37,AY40:AY42)</f>
        <v>0.70537779487179497</v>
      </c>
      <c r="AZ46" s="411">
        <f t="shared" si="855"/>
        <v>424800</v>
      </c>
      <c r="BA46" s="411">
        <f t="shared" si="855"/>
        <v>377915.37000000011</v>
      </c>
      <c r="BB46" s="411">
        <f t="shared" si="855"/>
        <v>-46884.629999999888</v>
      </c>
      <c r="BC46" s="825">
        <f>AVERAGE(BC5:BC10,BC13:BC19,BC22:BC28,BC31:BC37,BC40:BC42)</f>
        <v>0.86157551994301995</v>
      </c>
      <c r="BD46" s="411">
        <f t="shared" si="855"/>
        <v>223000.17129032256</v>
      </c>
      <c r="BE46" s="411">
        <f t="shared" si="855"/>
        <v>212809.39000000013</v>
      </c>
      <c r="BF46" s="411">
        <f t="shared" si="855"/>
        <v>-10190.781290322444</v>
      </c>
      <c r="BG46" s="825">
        <f>AVERAGE(BG5:BG10,BG13:BG19,BG22:BG28,BG31:BG37,BG40:BG42)</f>
        <v>0.94168360835381282</v>
      </c>
      <c r="BH46" s="411">
        <f t="shared" si="855"/>
        <v>26000</v>
      </c>
      <c r="BI46" s="411">
        <f t="shared" si="855"/>
        <v>27238.781000000075</v>
      </c>
      <c r="BJ46" s="411">
        <f t="shared" si="855"/>
        <v>1238.7810000000754</v>
      </c>
      <c r="BK46" s="825" t="e">
        <f>AVERAGE(BK5:BK10,BK13:BK19,BK22:BK28,BK31:BK37,BK40:BK42)</f>
        <v>#DIV/0!</v>
      </c>
      <c r="BL46" s="411">
        <f t="shared" si="855"/>
        <v>153000</v>
      </c>
      <c r="BM46" s="411">
        <f t="shared" ca="1" si="855"/>
        <v>128143.71293471383</v>
      </c>
      <c r="BN46" s="411">
        <f t="shared" ca="1" si="855"/>
        <v>-24856.287065286167</v>
      </c>
      <c r="BO46" s="825">
        <f ca="1">AVERAGE(BO5:BO10,BO13:BO19,BO22:BO28,BO31:BO37,BO40:BO42)</f>
        <v>0.79710245414978087</v>
      </c>
      <c r="BP46" s="411">
        <f t="shared" si="855"/>
        <v>28000</v>
      </c>
      <c r="BQ46" s="411">
        <f t="shared" ref="BQ46:EF46" si="856">SUM(BQ5:BQ10,BQ13:BQ19,BQ22:BQ28,BQ31:BQ37,BQ40:BQ42)</f>
        <v>19529.929999999702</v>
      </c>
      <c r="BR46" s="411">
        <f t="shared" si="856"/>
        <v>-8470.070000000298</v>
      </c>
      <c r="BS46" s="825" t="e">
        <f>AVERAGE(BS5:BS10,BS13:BS19,BS22:BS28,BS31:BS37,BS40:BS42)</f>
        <v>#DIV/0!</v>
      </c>
      <c r="BT46" s="411">
        <f t="shared" si="856"/>
        <v>2683.5483870967751</v>
      </c>
      <c r="BU46" s="411">
        <f t="shared" si="856"/>
        <v>1842.2029999999941</v>
      </c>
      <c r="BV46" s="411">
        <f t="shared" si="856"/>
        <v>-841.34538709678009</v>
      </c>
      <c r="BW46" s="825">
        <f>AVERAGE(BW5:BW10,BW13:BW19,BW22:BW28,BW31:BW37,BW40:BW42)</f>
        <v>0.68648026205072499</v>
      </c>
      <c r="BX46" s="411">
        <f t="shared" si="856"/>
        <v>89800</v>
      </c>
      <c r="BY46" s="411">
        <f t="shared" si="856"/>
        <v>71765.399999999907</v>
      </c>
      <c r="BZ46" s="411">
        <f t="shared" si="856"/>
        <v>-18034.600000000093</v>
      </c>
      <c r="CA46" s="825">
        <f>AVERAGE(CA5:CA10,CA13:CA19,CA22:CA28,CA31:CA37,CA40:CA42)</f>
        <v>0.73645298003071913</v>
      </c>
      <c r="CB46" s="411">
        <f t="shared" si="856"/>
        <v>29900</v>
      </c>
      <c r="CC46" s="411">
        <f t="shared" si="856"/>
        <v>30672.050000000047</v>
      </c>
      <c r="CD46" s="411">
        <f t="shared" si="856"/>
        <v>772.05000000004657</v>
      </c>
      <c r="CE46" s="825" t="e">
        <f>AVERAGE(CE5:CE10,CE13:CE19,CE22:CE28,CE31:CE37,CE40:CE42)</f>
        <v>#DIV/0!</v>
      </c>
      <c r="CF46" s="411">
        <f t="shared" si="856"/>
        <v>66000</v>
      </c>
      <c r="CG46" s="411">
        <f t="shared" si="856"/>
        <v>82377.100000000559</v>
      </c>
      <c r="CH46" s="411">
        <f t="shared" si="856"/>
        <v>16377.100000000559</v>
      </c>
      <c r="CI46" s="825" t="e">
        <f>AVERAGE(CI5:CI10,CI13:CI19,CI22:CI28,CI31:CI37,CI40:CI42)</f>
        <v>#DIV/0!</v>
      </c>
      <c r="CJ46" s="411">
        <f t="shared" si="856"/>
        <v>151000</v>
      </c>
      <c r="CK46" s="411">
        <f t="shared" si="856"/>
        <v>112461.87999999989</v>
      </c>
      <c r="CL46" s="411">
        <f t="shared" si="856"/>
        <v>-38538.120000000112</v>
      </c>
      <c r="CM46" s="825">
        <f>AVERAGE(CM5:CM10,CM13:CM19,CM22:CM28,CM31:CM37,CM40:CM42)</f>
        <v>0.74259327564102506</v>
      </c>
      <c r="CN46" s="411">
        <f t="shared" si="856"/>
        <v>204000</v>
      </c>
      <c r="CO46" s="411">
        <f t="shared" si="856"/>
        <v>143386.5</v>
      </c>
      <c r="CP46" s="411">
        <f t="shared" si="856"/>
        <v>-60613.5</v>
      </c>
      <c r="CQ46" s="825" t="e">
        <f>AVERAGE(CQ5:CQ10,CQ13:CQ19,CQ22:CQ28,CQ31:CQ37,CQ40:CQ42)</f>
        <v>#DIV/0!</v>
      </c>
      <c r="CR46" s="411">
        <f t="shared" ref="CR46:CT46" si="857">SUM(CR5:CR10,CR13:CR19,CR22:CR28,CR31:CR37,CR40:CR42)</f>
        <v>55000</v>
      </c>
      <c r="CS46" s="411">
        <f t="shared" si="857"/>
        <v>41745.980000000003</v>
      </c>
      <c r="CT46" s="411">
        <f t="shared" si="857"/>
        <v>-13254.019999999997</v>
      </c>
      <c r="CU46" s="825" t="e">
        <f>AVERAGE(CU5:CU10,CU13:CU19,CU22:CU28,CU31:CU37,CU40:CU42)</f>
        <v>#DIV/0!</v>
      </c>
      <c r="CV46" s="411">
        <f t="shared" si="856"/>
        <v>410138.21819354827</v>
      </c>
      <c r="CW46" s="411">
        <f t="shared" si="856"/>
        <v>329548.41799999774</v>
      </c>
      <c r="CX46" s="411">
        <f t="shared" si="856"/>
        <v>-80589.800193550604</v>
      </c>
      <c r="CY46" s="825">
        <f>AVERAGE(CY5:CY10,CY13:CY19,CY22:CY28,CY31:CY37,CY40:CY42)</f>
        <v>0.79368341858949842</v>
      </c>
      <c r="CZ46" s="411">
        <f t="shared" si="856"/>
        <v>55500</v>
      </c>
      <c r="DA46" s="411">
        <f t="shared" si="856"/>
        <v>47940.030000000261</v>
      </c>
      <c r="DB46" s="411">
        <f t="shared" si="856"/>
        <v>-7559.9699999997392</v>
      </c>
      <c r="DC46" s="825">
        <f>AVERAGE(DC5:DC10,DC13:DC19,DC22:DC28,DC31:DC37,DC40:DC42)</f>
        <v>0.89539699999998956</v>
      </c>
      <c r="DD46" s="411">
        <f t="shared" si="856"/>
        <v>20800</v>
      </c>
      <c r="DE46" s="411">
        <f t="shared" si="856"/>
        <v>16347.140000000014</v>
      </c>
      <c r="DF46" s="411">
        <f t="shared" si="856"/>
        <v>-4452.859999999986</v>
      </c>
      <c r="DG46" s="825" t="e">
        <f>AVERAGE(DG5:DG10,DG13:DG19,DG22:DG28,DG31:DG37,DG40:DG42)</f>
        <v>#DIV/0!</v>
      </c>
      <c r="DH46" s="411">
        <f t="shared" si="856"/>
        <v>199199.40774193549</v>
      </c>
      <c r="DI46" s="411">
        <f t="shared" si="856"/>
        <v>181033.10000000149</v>
      </c>
      <c r="DJ46" s="411">
        <f t="shared" si="856"/>
        <v>-18166.307741934008</v>
      </c>
      <c r="DK46" s="825">
        <f>AVERAGE(DK5:DK10,DK13:DK19,DK22:DK28,DK31:DK37,DK40:DK42)</f>
        <v>0.87982093584930432</v>
      </c>
      <c r="DL46" s="411">
        <f t="shared" si="856"/>
        <v>46000</v>
      </c>
      <c r="DM46" s="411">
        <f t="shared" si="856"/>
        <v>42839.580000000016</v>
      </c>
      <c r="DN46" s="411">
        <f t="shared" si="856"/>
        <v>-3160.4199999999837</v>
      </c>
      <c r="DO46" s="825" t="e">
        <f>AVERAGE(DO5:DO10,DO13:DO19,DO22:DO28,DO31:DO37,DO40:DO42)</f>
        <v>#DIV/0!</v>
      </c>
      <c r="DP46" s="411">
        <f t="shared" si="856"/>
        <v>60000</v>
      </c>
      <c r="DQ46" s="411">
        <f t="shared" si="856"/>
        <v>42596.679999999935</v>
      </c>
      <c r="DR46" s="411">
        <f t="shared" si="856"/>
        <v>-17403.320000000065</v>
      </c>
      <c r="DS46" s="825">
        <f>AVERAGE(DS5:DS10,DS13:DS19,DS22:DS28,DS31:DS37,DS40:DS42)</f>
        <v>0.70994466666666556</v>
      </c>
      <c r="DT46" s="411">
        <f t="shared" si="856"/>
        <v>26000</v>
      </c>
      <c r="DU46" s="411">
        <f t="shared" si="856"/>
        <v>10839.170000000042</v>
      </c>
      <c r="DV46" s="411">
        <f t="shared" si="856"/>
        <v>-15160.829999999958</v>
      </c>
      <c r="DW46" s="825" t="e">
        <f>AVERAGE(DW5:DW10,DW13:DW19,DW22:DW28,DW31:DW37,DW40:DW42)</f>
        <v>#DIV/0!</v>
      </c>
      <c r="DX46" s="411">
        <f t="shared" si="856"/>
        <v>303000</v>
      </c>
      <c r="DY46" s="411">
        <f t="shared" si="856"/>
        <v>263773.36000000034</v>
      </c>
      <c r="DZ46" s="411">
        <f t="shared" si="856"/>
        <v>-39226.639999999665</v>
      </c>
      <c r="EA46" s="825">
        <f>AVERAGE(EA5:EA10,EA13:EA19,EA22:EA28,EA31:EA37,EA40:EA42)</f>
        <v>0.87051610909091026</v>
      </c>
      <c r="EB46" s="411">
        <f t="shared" si="856"/>
        <v>60000</v>
      </c>
      <c r="EC46" s="411">
        <f t="shared" si="856"/>
        <v>68410.770000000019</v>
      </c>
      <c r="ED46" s="411">
        <f t="shared" si="856"/>
        <v>8410.7700000000186</v>
      </c>
      <c r="EE46" s="825">
        <f>AVERAGE(EE5:EE10,EE13:EE19,EE22:EE28,EE31:EE37,EE40:EE42)</f>
        <v>1.1401795000000006</v>
      </c>
      <c r="EF46" s="411">
        <f t="shared" si="856"/>
        <v>148500</v>
      </c>
      <c r="EG46" s="411">
        <f t="shared" ref="EG46:GR46" si="858">SUM(EG5:EG10,EG13:EG19,EG22:EG28,EG31:EG37,EG40:EG42)</f>
        <v>103898.30999999959</v>
      </c>
      <c r="EH46" s="411">
        <f t="shared" si="858"/>
        <v>-44601.69000000041</v>
      </c>
      <c r="EI46" s="825">
        <f>AVERAGE(EI5:EI10,EI13:EI19,EI22:EI28,EI31:EI37,EI40:EI42)</f>
        <v>0.74153024999999639</v>
      </c>
      <c r="EJ46" s="411">
        <f t="shared" si="858"/>
        <v>223500</v>
      </c>
      <c r="EK46" s="411">
        <f t="shared" si="858"/>
        <v>193561.90999999992</v>
      </c>
      <c r="EL46" s="411">
        <f t="shared" si="858"/>
        <v>-29938.090000000084</v>
      </c>
      <c r="EM46" s="825" t="e">
        <f>AVERAGE(EM5:EM10,EM13:EM19,EM22:EM28,EM31:EM37,EM40:EM42)</f>
        <v>#DIV/0!</v>
      </c>
      <c r="EN46" s="411">
        <f t="shared" si="858"/>
        <v>150000</v>
      </c>
      <c r="EO46" s="411">
        <f t="shared" si="858"/>
        <v>147115.16000000015</v>
      </c>
      <c r="EP46" s="411">
        <f t="shared" si="858"/>
        <v>-2884.839999999851</v>
      </c>
      <c r="EQ46" s="825">
        <f>AVERAGE(EQ5:EQ10,EQ13:EQ19,EQ22:EQ28,EQ31:EQ37,EQ40:EQ42)</f>
        <v>0.98076773333333422</v>
      </c>
      <c r="ER46" s="411">
        <f t="shared" si="858"/>
        <v>583000</v>
      </c>
      <c r="ES46" s="411">
        <f t="shared" si="858"/>
        <v>457149.8200000003</v>
      </c>
      <c r="ET46" s="411">
        <f t="shared" si="858"/>
        <v>-125850.1799999997</v>
      </c>
      <c r="EU46" s="825">
        <f>AVERAGE(EU5:EU10,EU13:EU19,EU22:EU28,EU31:EU37,EU40:EU42)</f>
        <v>0.86201233277911615</v>
      </c>
      <c r="EV46" s="411">
        <f t="shared" si="858"/>
        <v>192000</v>
      </c>
      <c r="EW46" s="411">
        <f t="shared" si="858"/>
        <v>133025.56999999983</v>
      </c>
      <c r="EX46" s="411">
        <f t="shared" si="858"/>
        <v>-58974.430000000168</v>
      </c>
      <c r="EY46" s="825">
        <f>AVERAGE(EY5:EY10,EY13:EY19,EY22:EY28,EY31:EY37,EY40:EY42)</f>
        <v>0.69330259722222098</v>
      </c>
      <c r="EZ46" s="411">
        <f t="shared" si="858"/>
        <v>97500</v>
      </c>
      <c r="FA46" s="411">
        <f t="shared" si="858"/>
        <v>84060.900000000373</v>
      </c>
      <c r="FB46" s="411">
        <f t="shared" si="858"/>
        <v>-13439.099999999627</v>
      </c>
      <c r="FC46" s="825">
        <f>AVERAGE(FC5:FC10,FC13:FC19,FC22:FC28,FC31:FC37,FC40:FC42)</f>
        <v>0.86305079365079818</v>
      </c>
      <c r="FD46" s="411">
        <f t="shared" si="858"/>
        <v>88000</v>
      </c>
      <c r="FE46" s="411">
        <f t="shared" si="858"/>
        <v>44834.1</v>
      </c>
      <c r="FF46" s="411">
        <f t="shared" si="858"/>
        <v>-43165.899999999994</v>
      </c>
      <c r="FG46" s="825">
        <f>AVERAGE(FG5:FG10,FG13:FG19,FG22:FG28,FG31:FG37,FG40:FG42)</f>
        <v>0.86305079365079818</v>
      </c>
      <c r="FH46" s="411">
        <f t="shared" ref="FH46" si="859">SUM(FH5:FH10,FH13:FH19,FH22:FH28,FH31:FH37,FH40:FH42)</f>
        <v>126000</v>
      </c>
      <c r="FI46" s="411">
        <f t="shared" ref="FI46:FJ46" si="860">SUM(FI5:FI10,FI13:FI19,FI22:FI28,FI31:FI37,FI40:FI42)</f>
        <v>101398.92</v>
      </c>
      <c r="FJ46" s="411">
        <f t="shared" si="860"/>
        <v>-24601.08</v>
      </c>
      <c r="FK46" s="825">
        <f>AVERAGE(FK5:FK10,FK13:FK19,FK22:FK28,FK31:FK37,FK40:FK42)</f>
        <v>1.0101917380952381</v>
      </c>
      <c r="FL46" s="411">
        <f t="shared" si="858"/>
        <v>21000</v>
      </c>
      <c r="FM46" s="411">
        <f t="shared" si="858"/>
        <v>6759.6300000000047</v>
      </c>
      <c r="FN46" s="411">
        <f t="shared" si="858"/>
        <v>-14240.369999999995</v>
      </c>
      <c r="FO46" s="825">
        <f>AVERAGE(FO5:FO10,FO13:FO19,FO22:FO28,FO31:FO37,FO40:FO42)</f>
        <v>0.32188714285714304</v>
      </c>
      <c r="FP46" s="411">
        <f t="shared" si="858"/>
        <v>187500</v>
      </c>
      <c r="FQ46" s="411">
        <f t="shared" si="858"/>
        <v>156769.37</v>
      </c>
      <c r="FR46" s="411">
        <f t="shared" si="858"/>
        <v>-30730.630000000005</v>
      </c>
      <c r="FS46" s="825">
        <f>AVERAGE(FS5:FS10,FS13:FS19,FS22:FS28,FS31:FS37,FS40:FS42)</f>
        <v>0.83473238888888879</v>
      </c>
      <c r="FT46" s="411">
        <f t="shared" si="858"/>
        <v>42000</v>
      </c>
      <c r="FU46" s="411">
        <f t="shared" si="858"/>
        <v>0</v>
      </c>
      <c r="FV46" s="411">
        <f t="shared" si="858"/>
        <v>-42000</v>
      </c>
      <c r="FW46" s="825" t="e">
        <f>AVERAGE(FW5:FW10,FW13:FW19,FW22:FW28,FW31:FW37,FW40:FW42)</f>
        <v>#DIV/0!</v>
      </c>
      <c r="FX46" s="411">
        <f t="shared" si="858"/>
        <v>60000</v>
      </c>
      <c r="FY46" s="411">
        <f t="shared" si="858"/>
        <v>49314.649999999907</v>
      </c>
      <c r="FZ46" s="411">
        <f t="shared" si="858"/>
        <v>-10685.350000000093</v>
      </c>
      <c r="GA46" s="825">
        <f>AVERAGE(GA5:GA10,GA13:GA19,GA22:GA28,GA31:GA37,GA40:GA42)</f>
        <v>0.82191083333333181</v>
      </c>
      <c r="GB46" s="411">
        <f t="shared" si="858"/>
        <v>11088.321290322494</v>
      </c>
      <c r="GC46" s="411">
        <f t="shared" si="858"/>
        <v>22037.930000000051</v>
      </c>
      <c r="GD46" s="411">
        <f t="shared" si="858"/>
        <v>10949.608709677563</v>
      </c>
      <c r="GE46" s="825">
        <f>AVERAGE(GE5:GE10,GE13:GE19,GE22:GE28,GE31:GE37,GE40:GE42)</f>
        <v>1.9874902091116347</v>
      </c>
      <c r="GF46" s="411">
        <f t="shared" si="858"/>
        <v>306000</v>
      </c>
      <c r="GG46" s="411">
        <f t="shared" si="858"/>
        <v>145936.46400000001</v>
      </c>
      <c r="GH46" s="411">
        <f t="shared" si="858"/>
        <v>-160063.53600000002</v>
      </c>
      <c r="GI46" s="825">
        <f>AVERAGE(GI5:GI10,GI13:GI19,GI22:GI28,GI31:GI37,GI40:GI42)</f>
        <v>0.48984944444444439</v>
      </c>
      <c r="GJ46" s="411">
        <f t="shared" si="858"/>
        <v>23559.906774193332</v>
      </c>
      <c r="GK46" s="411">
        <f t="shared" si="858"/>
        <v>15129.100000000093</v>
      </c>
      <c r="GL46" s="411" t="e">
        <f t="shared" si="858"/>
        <v>#VALUE!</v>
      </c>
      <c r="GM46" s="825" t="e">
        <f>AVERAGE(GM5:GM10,GM13:GM19,GM22:GM28,GM31:GM37,GM40:GM42)</f>
        <v>#VALUE!</v>
      </c>
      <c r="GN46" s="411">
        <f t="shared" si="858"/>
        <v>74991.077419355119</v>
      </c>
      <c r="GO46" s="411">
        <f t="shared" si="858"/>
        <v>68575.559999999969</v>
      </c>
      <c r="GP46" s="411">
        <f t="shared" si="858"/>
        <v>-6415.5174193551238</v>
      </c>
      <c r="GQ46" s="825">
        <f>AVERAGE(GQ5:GQ10,GQ13:GQ19,GQ22:GQ28,GQ31:GQ37,GQ40:GQ42)</f>
        <v>0.91444959000283299</v>
      </c>
      <c r="GR46" s="411">
        <f t="shared" si="858"/>
        <v>107612.9032258064</v>
      </c>
      <c r="GS46" s="411">
        <f t="shared" ref="GS46:HB46" si="861">SUM(GS5:GS10,GS13:GS19,GS22:GS28,GS31:GS37,GS40:GS42)</f>
        <v>118399.92</v>
      </c>
      <c r="GT46" s="411">
        <f t="shared" si="861"/>
        <v>10787.016774193537</v>
      </c>
      <c r="GU46" s="825">
        <f>AVERAGE(GU5:GU10,GU13:GU19,GU22:GU28,GU31:GU37,GU40:GU42)</f>
        <v>1.1002390647482012</v>
      </c>
      <c r="GV46" s="411">
        <f t="shared" si="861"/>
        <v>74991.077419355119</v>
      </c>
      <c r="GW46" s="411">
        <f t="shared" si="861"/>
        <v>33459.080000000075</v>
      </c>
      <c r="GX46" s="411">
        <f t="shared" si="861"/>
        <v>-41531.997419355037</v>
      </c>
      <c r="GY46" s="825">
        <f>AVERAGE(GY5:GY10,GY13:GY19,GY22:GY28,GY31:GY37,GY40:GY42)</f>
        <v>0.4461741469974444</v>
      </c>
      <c r="GZ46" s="411">
        <f t="shared" si="861"/>
        <v>660000</v>
      </c>
      <c r="HA46" s="411">
        <f t="shared" si="861"/>
        <v>471315.87000000011</v>
      </c>
      <c r="HB46" s="411">
        <f t="shared" si="861"/>
        <v>-188684.12999999989</v>
      </c>
      <c r="HC46" s="829" t="e">
        <f>AVERAGE(HC5:HC10,HC13:HC19,HC22:HC28,HC31:HC37,HC40:HC42)</f>
        <v>#DIV/0!</v>
      </c>
    </row>
    <row r="47" spans="1:211" ht="16.5" thickTop="1"/>
    <row r="50" spans="3:211" ht="18" hidden="1" customHeight="1" thickTop="1">
      <c r="C50" s="938" t="s">
        <v>1</v>
      </c>
      <c r="D50" s="936" t="s">
        <v>266</v>
      </c>
      <c r="E50" s="937"/>
      <c r="F50" s="937"/>
      <c r="G50" s="937"/>
      <c r="H50" s="932" t="s">
        <v>92</v>
      </c>
      <c r="I50" s="932"/>
      <c r="J50" s="932"/>
      <c r="K50" s="935"/>
      <c r="O50" s="398"/>
      <c r="S50" s="398"/>
      <c r="W50" s="398"/>
      <c r="AA50" s="398"/>
      <c r="AE50" s="398"/>
      <c r="AI50" s="398"/>
      <c r="AM50" s="398"/>
      <c r="AQ50" s="398"/>
      <c r="AU50" s="398"/>
      <c r="AY50" s="398"/>
      <c r="BC50" s="398"/>
      <c r="BG50" s="398"/>
      <c r="BK50" s="398"/>
      <c r="BO50" s="398"/>
      <c r="BS50" s="398"/>
      <c r="BW50" s="398"/>
      <c r="CA50" s="398"/>
      <c r="CE50" s="398"/>
      <c r="CI50" s="398"/>
      <c r="CM50" s="398"/>
      <c r="CQ50" s="398"/>
      <c r="CR50" s="398"/>
      <c r="CS50" s="398"/>
      <c r="CT50" s="398"/>
      <c r="CU50" s="398"/>
      <c r="CY50" s="398"/>
      <c r="DC50" s="398"/>
      <c r="DG50" s="398"/>
      <c r="DK50" s="398"/>
      <c r="DO50" s="398"/>
      <c r="DS50" s="398"/>
      <c r="DW50" s="398"/>
      <c r="EA50" s="398"/>
      <c r="EE50" s="398"/>
      <c r="EI50" s="398"/>
      <c r="EM50" s="398"/>
      <c r="EQ50" s="398"/>
      <c r="EU50" s="398"/>
      <c r="EY50" s="398"/>
      <c r="FC50" s="398"/>
      <c r="FK50" s="398"/>
      <c r="FO50" s="398"/>
      <c r="FS50" s="398"/>
      <c r="FW50" s="398"/>
      <c r="GA50" s="398"/>
      <c r="GE50" s="398"/>
      <c r="GI50" s="398"/>
      <c r="GM50" s="398"/>
      <c r="GQ50" s="398"/>
      <c r="GR50" s="398"/>
      <c r="GS50" s="398"/>
      <c r="GT50" s="398"/>
      <c r="GU50" s="398"/>
      <c r="GY50" s="398"/>
      <c r="HC50" s="398"/>
    </row>
    <row r="51" spans="3:211" ht="18" hidden="1" customHeight="1" thickBot="1">
      <c r="C51" s="939"/>
      <c r="D51" s="803" t="s">
        <v>93</v>
      </c>
      <c r="E51" s="803" t="s">
        <v>94</v>
      </c>
      <c r="F51" s="803" t="s">
        <v>95</v>
      </c>
      <c r="G51" s="803" t="s">
        <v>96</v>
      </c>
      <c r="H51" s="804" t="s">
        <v>93</v>
      </c>
      <c r="I51" s="804" t="s">
        <v>94</v>
      </c>
      <c r="J51" s="804" t="s">
        <v>95</v>
      </c>
      <c r="K51" s="805" t="s">
        <v>96</v>
      </c>
      <c r="O51" s="398"/>
      <c r="S51" s="398"/>
      <c r="W51" s="398"/>
      <c r="AA51" s="398"/>
      <c r="AE51" s="398"/>
      <c r="AI51" s="398"/>
      <c r="AM51" s="398"/>
      <c r="AQ51" s="398"/>
      <c r="AU51" s="398"/>
      <c r="AY51" s="398"/>
      <c r="BC51" s="398"/>
      <c r="BG51" s="398"/>
      <c r="BK51" s="398"/>
      <c r="BO51" s="398"/>
      <c r="BS51" s="398"/>
      <c r="BW51" s="398"/>
      <c r="CA51" s="398"/>
      <c r="CE51" s="398"/>
      <c r="CI51" s="398"/>
      <c r="CM51" s="398"/>
      <c r="CQ51" s="398"/>
      <c r="CR51" s="398"/>
      <c r="CS51" s="398"/>
      <c r="CT51" s="398"/>
      <c r="CU51" s="398"/>
      <c r="CY51" s="398"/>
      <c r="DC51" s="398"/>
      <c r="DG51" s="398"/>
      <c r="DK51" s="398"/>
      <c r="DO51" s="398"/>
      <c r="DS51" s="398"/>
      <c r="DW51" s="398"/>
      <c r="EA51" s="398"/>
      <c r="EB51" s="398"/>
      <c r="EC51" s="398"/>
      <c r="ED51" s="398"/>
      <c r="EE51" s="398"/>
      <c r="EF51" s="398"/>
      <c r="EG51" s="398"/>
      <c r="EH51" s="398"/>
      <c r="EI51" s="398"/>
      <c r="EJ51" s="398"/>
      <c r="EK51" s="398"/>
      <c r="EL51" s="398"/>
      <c r="EM51" s="398"/>
      <c r="EN51" s="398"/>
      <c r="EO51" s="398"/>
      <c r="EP51" s="398"/>
      <c r="EQ51" s="398"/>
      <c r="ER51" s="398"/>
      <c r="ES51" s="398"/>
      <c r="ET51" s="398"/>
      <c r="EU51" s="398"/>
      <c r="EV51" s="398"/>
      <c r="EW51" s="398"/>
      <c r="EX51" s="398"/>
      <c r="EY51" s="398"/>
      <c r="EZ51" s="398"/>
      <c r="FA51" s="398"/>
      <c r="FB51" s="398"/>
      <c r="FC51" s="398"/>
      <c r="FD51" s="398"/>
      <c r="FE51" s="398"/>
      <c r="FF51" s="398"/>
      <c r="FG51" s="398"/>
      <c r="FH51" s="398"/>
      <c r="FI51" s="398"/>
      <c r="FJ51" s="398"/>
      <c r="FK51" s="398"/>
      <c r="FL51" s="398"/>
      <c r="FM51" s="398"/>
      <c r="FN51" s="398"/>
      <c r="FO51" s="398"/>
      <c r="FP51" s="398"/>
      <c r="FQ51" s="398"/>
      <c r="FR51" s="398"/>
      <c r="FS51" s="398"/>
      <c r="FT51" s="398"/>
      <c r="FU51" s="398"/>
      <c r="FV51" s="398"/>
      <c r="FW51" s="398"/>
      <c r="FX51" s="398"/>
      <c r="FY51" s="398"/>
      <c r="FZ51" s="398"/>
      <c r="GA51" s="398"/>
      <c r="GB51" s="398"/>
      <c r="GC51" s="398"/>
      <c r="GD51" s="398"/>
      <c r="GE51" s="398"/>
      <c r="GF51" s="398"/>
      <c r="GG51" s="398"/>
      <c r="GH51" s="398"/>
      <c r="GI51" s="398"/>
      <c r="GJ51" s="398"/>
      <c r="GK51" s="398"/>
      <c r="GL51" s="398"/>
      <c r="GM51" s="398"/>
      <c r="GN51" s="398"/>
      <c r="GO51" s="398"/>
      <c r="GP51" s="398"/>
      <c r="GQ51" s="398"/>
      <c r="GR51" s="398"/>
      <c r="GS51" s="398"/>
      <c r="GT51" s="398"/>
      <c r="GU51" s="398"/>
      <c r="GV51" s="398"/>
      <c r="GW51" s="398"/>
      <c r="GX51" s="398"/>
      <c r="GY51" s="398"/>
      <c r="GZ51" s="398"/>
      <c r="HA51" s="398"/>
      <c r="HB51" s="398"/>
      <c r="HC51" s="398"/>
    </row>
    <row r="52" spans="3:211" hidden="1">
      <c r="C52" s="806">
        <f>A5</f>
        <v>36</v>
      </c>
      <c r="D52" s="807">
        <f>D11</f>
        <v>1197808.7042903223</v>
      </c>
      <c r="E52" s="807">
        <f ca="1">E7</f>
        <v>206534.45399999316</v>
      </c>
      <c r="F52" s="807">
        <f ca="1">E52-D52</f>
        <v>-991274.2502903291</v>
      </c>
      <c r="G52" s="808">
        <f t="shared" ref="G52:G56" ca="1" si="862">E52/D52</f>
        <v>0.17242691029062165</v>
      </c>
      <c r="H52" s="836">
        <f>D11</f>
        <v>1197808.7042903223</v>
      </c>
      <c r="I52" s="836">
        <f ca="1">E11</f>
        <v>1084956.9849999954</v>
      </c>
      <c r="J52" s="836">
        <f t="shared" ref="J52" ca="1" si="863">I52-H52</f>
        <v>-112851.71929032682</v>
      </c>
      <c r="K52" s="837">
        <f t="shared" ref="K52" ca="1" si="864">I52/H52</f>
        <v>0.9057848562244426</v>
      </c>
      <c r="O52" s="398"/>
      <c r="S52" s="398"/>
      <c r="W52" s="398"/>
      <c r="AA52" s="398"/>
      <c r="AE52" s="398"/>
      <c r="AI52" s="398"/>
      <c r="AM52" s="398"/>
      <c r="AQ52" s="398"/>
      <c r="AU52" s="398"/>
      <c r="AY52" s="398"/>
      <c r="BC52" s="398"/>
      <c r="BG52" s="398"/>
      <c r="BK52" s="398"/>
      <c r="BO52" s="398"/>
      <c r="BS52" s="398"/>
      <c r="BW52" s="398"/>
      <c r="CA52" s="398"/>
      <c r="CE52" s="398"/>
      <c r="CI52" s="398"/>
      <c r="CM52" s="398"/>
      <c r="CQ52" s="398"/>
      <c r="CR52" s="398"/>
      <c r="CS52" s="398"/>
      <c r="CT52" s="398"/>
      <c r="CU52" s="398"/>
      <c r="CY52" s="398"/>
      <c r="DC52" s="398"/>
      <c r="DG52" s="398"/>
      <c r="DK52" s="398"/>
      <c r="DO52" s="398"/>
      <c r="DS52" s="398"/>
      <c r="DW52" s="398"/>
      <c r="EA52" s="398"/>
      <c r="EB52" s="398"/>
      <c r="EC52" s="398"/>
      <c r="ED52" s="398"/>
      <c r="EE52" s="398"/>
      <c r="EF52" s="398"/>
      <c r="EG52" s="398"/>
      <c r="EH52" s="398"/>
      <c r="EI52" s="398"/>
      <c r="EJ52" s="398"/>
      <c r="EK52" s="398"/>
      <c r="EL52" s="398"/>
      <c r="EM52" s="398"/>
      <c r="EN52" s="398"/>
      <c r="EO52" s="398"/>
      <c r="EP52" s="398"/>
      <c r="EQ52" s="398"/>
      <c r="ER52" s="398"/>
      <c r="ES52" s="398"/>
      <c r="ET52" s="398"/>
      <c r="EU52" s="398"/>
      <c r="EV52" s="398"/>
      <c r="EW52" s="398"/>
      <c r="EX52" s="398"/>
      <c r="EY52" s="398"/>
      <c r="EZ52" s="398"/>
      <c r="FA52" s="398"/>
      <c r="FB52" s="398"/>
      <c r="FC52" s="398"/>
      <c r="FD52" s="398"/>
      <c r="FE52" s="398"/>
      <c r="FF52" s="398"/>
      <c r="FG52" s="398"/>
      <c r="FH52" s="398"/>
      <c r="FI52" s="398"/>
      <c r="FJ52" s="398"/>
      <c r="FK52" s="398"/>
      <c r="FL52" s="398"/>
      <c r="FM52" s="398"/>
      <c r="FN52" s="398"/>
      <c r="FO52" s="398"/>
      <c r="FP52" s="398"/>
      <c r="FQ52" s="398"/>
      <c r="FR52" s="398"/>
      <c r="FS52" s="398"/>
      <c r="FT52" s="398"/>
      <c r="FU52" s="398"/>
      <c r="FV52" s="398"/>
      <c r="FW52" s="398"/>
      <c r="FX52" s="398"/>
      <c r="FY52" s="398"/>
      <c r="FZ52" s="398"/>
      <c r="GA52" s="398"/>
      <c r="GB52" s="398"/>
      <c r="GC52" s="398"/>
      <c r="GD52" s="398"/>
      <c r="GE52" s="398"/>
      <c r="GF52" s="398"/>
      <c r="GG52" s="398"/>
      <c r="GH52" s="398"/>
      <c r="GI52" s="398"/>
      <c r="GJ52" s="398"/>
      <c r="GK52" s="398"/>
      <c r="GL52" s="398"/>
      <c r="GM52" s="398"/>
      <c r="GN52" s="398"/>
      <c r="GO52" s="398"/>
      <c r="GP52" s="398"/>
      <c r="GQ52" s="398"/>
      <c r="GR52" s="398"/>
      <c r="GS52" s="398"/>
      <c r="GT52" s="398"/>
      <c r="GU52" s="398"/>
      <c r="GV52" s="398"/>
      <c r="GW52" s="398"/>
      <c r="GX52" s="398"/>
      <c r="GY52" s="398"/>
      <c r="GZ52" s="398"/>
      <c r="HA52" s="398"/>
      <c r="HB52" s="398"/>
      <c r="HC52" s="398"/>
    </row>
    <row r="53" spans="3:211" hidden="1">
      <c r="C53" s="809">
        <f>C52+1</f>
        <v>37</v>
      </c>
      <c r="D53" s="412">
        <f>D52+D16</f>
        <v>1414802.7804838705</v>
      </c>
      <c r="E53" s="412">
        <f ca="1">E52+E16</f>
        <v>404399.3669999952</v>
      </c>
      <c r="F53" s="412">
        <f ca="1">E53-D53</f>
        <v>-1010403.4134838753</v>
      </c>
      <c r="G53" s="413">
        <f t="shared" ca="1" si="862"/>
        <v>0.28583444461544549</v>
      </c>
      <c r="H53" s="865">
        <f>H52+D13+D14+D15+D16+D17+D18+D19</f>
        <v>2656533.2138064508</v>
      </c>
      <c r="I53" s="865">
        <f ca="1">I52+E20</f>
        <v>2435411.5656065606</v>
      </c>
      <c r="J53" s="865">
        <f t="shared" ref="J53" ca="1" si="865">I53-H53</f>
        <v>-221121.64819989027</v>
      </c>
      <c r="K53" s="866">
        <f t="shared" ref="K53" ca="1" si="866">I53/H53</f>
        <v>0.91676307789013001</v>
      </c>
      <c r="O53" s="398"/>
      <c r="S53" s="398"/>
      <c r="W53" s="398"/>
      <c r="AA53" s="398"/>
      <c r="AE53" s="398"/>
      <c r="AI53" s="398"/>
      <c r="AM53" s="398"/>
      <c r="AQ53" s="398"/>
      <c r="AU53" s="398"/>
      <c r="AY53" s="398"/>
      <c r="BC53" s="398"/>
      <c r="BG53" s="398"/>
      <c r="BK53" s="398"/>
      <c r="BO53" s="398"/>
      <c r="BS53" s="398"/>
      <c r="BW53" s="398"/>
      <c r="CA53" s="398"/>
      <c r="CE53" s="398"/>
      <c r="CI53" s="398"/>
      <c r="CM53" s="398"/>
      <c r="CQ53" s="398"/>
      <c r="CR53" s="398"/>
      <c r="CS53" s="398"/>
      <c r="CT53" s="398"/>
      <c r="CU53" s="398"/>
      <c r="CY53" s="398"/>
      <c r="DC53" s="398"/>
      <c r="DG53" s="398"/>
      <c r="DK53" s="398"/>
      <c r="DO53" s="398"/>
      <c r="DS53" s="398"/>
      <c r="DW53" s="398"/>
      <c r="EA53" s="398"/>
      <c r="EB53" s="398"/>
      <c r="EC53" s="398"/>
      <c r="ED53" s="398"/>
      <c r="EE53" s="398"/>
      <c r="EF53" s="398"/>
      <c r="EG53" s="398"/>
      <c r="EH53" s="398"/>
      <c r="EI53" s="398"/>
      <c r="EJ53" s="398"/>
      <c r="EK53" s="398"/>
      <c r="EL53" s="398"/>
      <c r="EM53" s="398"/>
      <c r="EN53" s="398"/>
      <c r="EO53" s="398"/>
      <c r="EP53" s="398"/>
      <c r="EQ53" s="398"/>
      <c r="ER53" s="398"/>
      <c r="ES53" s="398"/>
      <c r="ET53" s="398"/>
      <c r="EU53" s="398"/>
      <c r="EV53" s="398"/>
      <c r="EW53" s="398"/>
      <c r="EX53" s="398"/>
      <c r="EY53" s="398"/>
      <c r="EZ53" s="398"/>
      <c r="FA53" s="398"/>
      <c r="FB53" s="398"/>
      <c r="FC53" s="398"/>
      <c r="FD53" s="398"/>
      <c r="FE53" s="398"/>
      <c r="FF53" s="398"/>
      <c r="FG53" s="398"/>
      <c r="FH53" s="398"/>
      <c r="FI53" s="398"/>
      <c r="FJ53" s="398"/>
      <c r="FK53" s="398"/>
      <c r="FL53" s="398"/>
      <c r="FM53" s="398"/>
      <c r="FN53" s="398"/>
      <c r="FO53" s="398"/>
      <c r="FP53" s="398"/>
      <c r="FQ53" s="398"/>
      <c r="FR53" s="398"/>
      <c r="FS53" s="398"/>
      <c r="FT53" s="398"/>
      <c r="FU53" s="398"/>
      <c r="FV53" s="398"/>
      <c r="FW53" s="398"/>
      <c r="FX53" s="398"/>
      <c r="FY53" s="398"/>
      <c r="FZ53" s="398"/>
      <c r="GA53" s="398"/>
      <c r="GB53" s="398"/>
      <c r="GC53" s="398"/>
      <c r="GD53" s="398"/>
      <c r="GE53" s="398"/>
      <c r="GF53" s="398"/>
      <c r="GG53" s="398"/>
      <c r="GH53" s="398"/>
      <c r="GI53" s="398"/>
      <c r="GJ53" s="398"/>
      <c r="GK53" s="398"/>
      <c r="GL53" s="398"/>
      <c r="GM53" s="398"/>
      <c r="GN53" s="398"/>
      <c r="GO53" s="398"/>
      <c r="GP53" s="398"/>
      <c r="GQ53" s="398"/>
      <c r="GR53" s="398"/>
      <c r="GS53" s="398"/>
      <c r="GT53" s="398"/>
      <c r="GU53" s="398"/>
      <c r="GV53" s="398"/>
      <c r="GW53" s="398"/>
      <c r="GX53" s="398"/>
      <c r="GY53" s="398"/>
      <c r="GZ53" s="398"/>
      <c r="HA53" s="398"/>
      <c r="HB53" s="398"/>
      <c r="HC53" s="398"/>
    </row>
    <row r="54" spans="3:211" hidden="1">
      <c r="C54" s="809">
        <f t="shared" ref="C54:C56" si="867">C53+1</f>
        <v>38</v>
      </c>
      <c r="D54" s="412">
        <f>D53+D25</f>
        <v>1624896.8566774188</v>
      </c>
      <c r="E54" s="412">
        <f ca="1">E53+E25</f>
        <v>614193.72699999169</v>
      </c>
      <c r="F54" s="412">
        <f ca="1">E54-D54</f>
        <v>-1010703.1296774271</v>
      </c>
      <c r="G54" s="413">
        <f t="shared" ca="1" si="862"/>
        <v>0.37798936250999465</v>
      </c>
      <c r="H54" s="865">
        <f>H53+D22+D23+D24+D25+D26+D27+D28</f>
        <v>4158157.7233225792</v>
      </c>
      <c r="I54" s="865">
        <f ca="1">I53+E29</f>
        <v>3877293.9270675434</v>
      </c>
      <c r="J54" s="865">
        <f t="shared" ref="J54" ca="1" si="868">I54-H54</f>
        <v>-280863.79625503579</v>
      </c>
      <c r="K54" s="866">
        <f t="shared" ref="K54" ca="1" si="869">I54/H54</f>
        <v>0.93245475161278601</v>
      </c>
      <c r="O54" s="398"/>
      <c r="S54" s="398"/>
      <c r="W54" s="398"/>
      <c r="AA54" s="398"/>
      <c r="AE54" s="398"/>
      <c r="AI54" s="398"/>
      <c r="AM54" s="398"/>
      <c r="AQ54" s="398"/>
      <c r="AU54" s="398"/>
      <c r="AY54" s="398"/>
      <c r="BC54" s="398"/>
      <c r="BG54" s="398"/>
      <c r="BK54" s="398"/>
      <c r="BO54" s="398"/>
      <c r="BS54" s="398"/>
      <c r="BW54" s="398"/>
      <c r="CA54" s="398"/>
      <c r="CE54" s="398"/>
      <c r="CI54" s="398"/>
      <c r="CM54" s="398"/>
      <c r="CQ54" s="398"/>
      <c r="CR54" s="398"/>
      <c r="CS54" s="398"/>
      <c r="CT54" s="398"/>
      <c r="CU54" s="398"/>
      <c r="CY54" s="398"/>
      <c r="DC54" s="398"/>
      <c r="DG54" s="398"/>
      <c r="DK54" s="398"/>
      <c r="DO54" s="398"/>
      <c r="DS54" s="398"/>
      <c r="DW54" s="398"/>
      <c r="EA54" s="398"/>
      <c r="EB54" s="398"/>
      <c r="EC54" s="398"/>
      <c r="ED54" s="398"/>
      <c r="EE54" s="398"/>
      <c r="EF54" s="398"/>
      <c r="EG54" s="398"/>
      <c r="EH54" s="398"/>
      <c r="EI54" s="398"/>
      <c r="EJ54" s="398"/>
      <c r="EK54" s="398"/>
      <c r="EL54" s="398"/>
      <c r="EM54" s="398"/>
      <c r="EN54" s="398"/>
      <c r="EO54" s="398"/>
      <c r="EP54" s="398"/>
      <c r="EQ54" s="398"/>
      <c r="ER54" s="398"/>
      <c r="ES54" s="398"/>
      <c r="ET54" s="398"/>
      <c r="EU54" s="398"/>
      <c r="EV54" s="398"/>
      <c r="EW54" s="398"/>
      <c r="EX54" s="398"/>
      <c r="EY54" s="398"/>
      <c r="EZ54" s="398"/>
      <c r="FA54" s="398"/>
      <c r="FB54" s="398"/>
      <c r="FC54" s="398"/>
      <c r="FD54" s="398"/>
      <c r="FE54" s="398"/>
      <c r="FF54" s="398"/>
      <c r="FG54" s="398"/>
      <c r="FH54" s="398"/>
      <c r="FI54" s="398"/>
      <c r="FJ54" s="398"/>
      <c r="FK54" s="398"/>
      <c r="FL54" s="398"/>
      <c r="FM54" s="398"/>
      <c r="FN54" s="398"/>
      <c r="FO54" s="398"/>
      <c r="FP54" s="398"/>
      <c r="FQ54" s="398"/>
      <c r="FR54" s="398"/>
      <c r="FS54" s="398"/>
      <c r="FT54" s="398"/>
      <c r="FU54" s="398"/>
      <c r="FV54" s="398"/>
      <c r="FW54" s="398"/>
      <c r="FX54" s="398"/>
      <c r="FY54" s="398"/>
      <c r="FZ54" s="398"/>
      <c r="GA54" s="398"/>
      <c r="GB54" s="398"/>
      <c r="GC54" s="398"/>
      <c r="GD54" s="398"/>
      <c r="GE54" s="398"/>
      <c r="GF54" s="398"/>
      <c r="GG54" s="398"/>
      <c r="GH54" s="398"/>
      <c r="GI54" s="398"/>
      <c r="GJ54" s="398"/>
      <c r="GK54" s="398"/>
      <c r="GL54" s="398"/>
      <c r="GM54" s="398"/>
      <c r="GN54" s="398"/>
      <c r="GO54" s="398"/>
      <c r="GP54" s="398"/>
      <c r="GQ54" s="398"/>
      <c r="GR54" s="398"/>
      <c r="GS54" s="398"/>
      <c r="GT54" s="398"/>
      <c r="GU54" s="398"/>
      <c r="GV54" s="398"/>
      <c r="GW54" s="398"/>
      <c r="GX54" s="398"/>
      <c r="GY54" s="398"/>
      <c r="GZ54" s="398"/>
      <c r="HA54" s="398"/>
      <c r="HB54" s="398"/>
      <c r="HC54" s="398"/>
    </row>
    <row r="55" spans="3:211" hidden="1">
      <c r="C55" s="809">
        <f t="shared" si="867"/>
        <v>39</v>
      </c>
      <c r="D55" s="412">
        <f>D54+D34</f>
        <v>1848390.9328709671</v>
      </c>
      <c r="E55" s="412">
        <f ca="1">E54+E34</f>
        <v>806208.19699999178</v>
      </c>
      <c r="F55" s="412">
        <f t="shared" ref="F55" ca="1" si="870">E55-D55</f>
        <v>-1042182.7358709753</v>
      </c>
      <c r="G55" s="413">
        <f t="shared" ca="1" si="862"/>
        <v>0.4361675783313701</v>
      </c>
      <c r="H55" s="838">
        <f>H54+D31+D32+D33+D34+D35+D36</f>
        <v>5502200.7072580643</v>
      </c>
      <c r="I55" s="838">
        <f ca="1">I54+E38</f>
        <v>5081270.1889347136</v>
      </c>
      <c r="J55" s="838">
        <f t="shared" ref="J55" ca="1" si="871">I55-H55</f>
        <v>-420930.5183233507</v>
      </c>
      <c r="K55" s="839">
        <f t="shared" ref="K55" ca="1" si="872">I55/H55</f>
        <v>0.92349778920858105</v>
      </c>
      <c r="O55" s="398"/>
      <c r="S55" s="398"/>
      <c r="W55" s="398"/>
      <c r="AA55" s="398"/>
      <c r="AE55" s="398"/>
      <c r="AI55" s="398"/>
      <c r="AM55" s="398"/>
      <c r="AQ55" s="398"/>
      <c r="AU55" s="398"/>
      <c r="AY55" s="398"/>
      <c r="BC55" s="398"/>
      <c r="BG55" s="398"/>
      <c r="BK55" s="398"/>
      <c r="BO55" s="398"/>
      <c r="BS55" s="398"/>
      <c r="BW55" s="398"/>
      <c r="CA55" s="398"/>
      <c r="CE55" s="398"/>
      <c r="CI55" s="398"/>
      <c r="CM55" s="398"/>
      <c r="CQ55" s="398"/>
      <c r="CR55" s="398"/>
      <c r="CS55" s="398"/>
      <c r="CT55" s="398"/>
      <c r="CU55" s="398"/>
      <c r="CY55" s="398"/>
      <c r="DC55" s="398"/>
      <c r="DG55" s="398"/>
      <c r="DK55" s="398"/>
      <c r="DO55" s="398"/>
      <c r="DS55" s="398"/>
      <c r="DW55" s="398"/>
      <c r="EA55" s="398"/>
      <c r="EB55" s="398"/>
      <c r="EC55" s="398"/>
      <c r="ED55" s="398"/>
      <c r="EE55" s="398"/>
      <c r="EF55" s="398"/>
      <c r="EG55" s="398"/>
      <c r="EH55" s="398"/>
      <c r="EI55" s="398"/>
      <c r="EJ55" s="398"/>
      <c r="EK55" s="398"/>
      <c r="EL55" s="398"/>
      <c r="EM55" s="398"/>
      <c r="EN55" s="398"/>
      <c r="EO55" s="398"/>
      <c r="EP55" s="398"/>
      <c r="EQ55" s="398"/>
      <c r="ER55" s="398"/>
      <c r="ES55" s="398"/>
      <c r="ET55" s="398"/>
      <c r="EU55" s="398"/>
      <c r="EV55" s="398"/>
      <c r="EW55" s="398"/>
      <c r="EX55" s="398"/>
      <c r="EY55" s="398"/>
      <c r="EZ55" s="398"/>
      <c r="FA55" s="398"/>
      <c r="FB55" s="398"/>
      <c r="FC55" s="398"/>
      <c r="FD55" s="398"/>
      <c r="FE55" s="398"/>
      <c r="FF55" s="398"/>
      <c r="FG55" s="398"/>
      <c r="FH55" s="398"/>
      <c r="FI55" s="398"/>
      <c r="FJ55" s="398"/>
      <c r="FK55" s="398"/>
      <c r="FL55" s="398"/>
      <c r="FM55" s="398"/>
      <c r="FN55" s="398"/>
      <c r="FO55" s="398"/>
      <c r="FP55" s="398"/>
      <c r="FQ55" s="398"/>
      <c r="FR55" s="398"/>
      <c r="FS55" s="398"/>
      <c r="FT55" s="398"/>
      <c r="FU55" s="398"/>
      <c r="FV55" s="398"/>
      <c r="FW55" s="398"/>
      <c r="FX55" s="398"/>
      <c r="FY55" s="398"/>
      <c r="FZ55" s="398"/>
      <c r="GA55" s="398"/>
      <c r="GB55" s="398"/>
      <c r="GC55" s="398"/>
      <c r="GD55" s="398"/>
      <c r="GE55" s="398"/>
      <c r="GF55" s="398"/>
      <c r="GG55" s="398"/>
      <c r="GH55" s="398"/>
      <c r="GI55" s="398"/>
      <c r="GJ55" s="398"/>
      <c r="GK55" s="398"/>
      <c r="GL55" s="398"/>
      <c r="GM55" s="398"/>
      <c r="GN55" s="398"/>
      <c r="GO55" s="398"/>
      <c r="GP55" s="398"/>
      <c r="GQ55" s="398"/>
      <c r="GR55" s="398"/>
      <c r="GS55" s="398"/>
      <c r="GT55" s="398"/>
      <c r="GU55" s="398"/>
      <c r="GV55" s="398"/>
      <c r="GW55" s="398"/>
      <c r="GX55" s="398"/>
      <c r="GY55" s="398"/>
      <c r="GZ55" s="398"/>
      <c r="HA55" s="398"/>
      <c r="HB55" s="398"/>
      <c r="HC55" s="398"/>
    </row>
    <row r="56" spans="3:211" ht="16.5" hidden="1" thickBot="1">
      <c r="C56" s="810">
        <f t="shared" si="867"/>
        <v>40</v>
      </c>
      <c r="D56" s="811">
        <f>D55+D43</f>
        <v>2518873.1614516121</v>
      </c>
      <c r="E56" s="811">
        <f ca="1">E55+E43</f>
        <v>806208.19699999178</v>
      </c>
      <c r="F56" s="811">
        <f t="shared" ref="F56" ca="1" si="873">E56-D56</f>
        <v>-1712664.9644516204</v>
      </c>
      <c r="G56" s="812">
        <f t="shared" ca="1" si="862"/>
        <v>0.3200670082710233</v>
      </c>
      <c r="H56" s="813"/>
      <c r="I56" s="813"/>
      <c r="J56" s="813"/>
      <c r="K56" s="814"/>
      <c r="O56" s="398"/>
      <c r="S56" s="398"/>
      <c r="W56" s="398"/>
      <c r="AA56" s="398"/>
      <c r="AE56" s="398"/>
      <c r="AI56" s="398"/>
      <c r="AM56" s="398"/>
      <c r="AQ56" s="398"/>
      <c r="AU56" s="398"/>
      <c r="AY56" s="398"/>
      <c r="BC56" s="398"/>
      <c r="BG56" s="398"/>
      <c r="BK56" s="398"/>
      <c r="BO56" s="398"/>
      <c r="BS56" s="398"/>
      <c r="BW56" s="398"/>
      <c r="CA56" s="398"/>
      <c r="CE56" s="398"/>
      <c r="CI56" s="398"/>
      <c r="CM56" s="398"/>
      <c r="CQ56" s="398"/>
      <c r="CR56" s="398"/>
      <c r="CS56" s="398"/>
      <c r="CT56" s="398"/>
      <c r="CU56" s="398"/>
      <c r="CY56" s="398"/>
      <c r="DC56" s="398"/>
      <c r="DG56" s="398"/>
      <c r="DK56" s="398"/>
      <c r="DO56" s="398"/>
      <c r="DS56" s="398"/>
      <c r="DW56" s="398"/>
      <c r="EA56" s="398"/>
      <c r="EB56" s="398"/>
      <c r="EC56" s="398"/>
      <c r="ED56" s="398"/>
      <c r="EE56" s="398"/>
      <c r="EF56" s="398"/>
      <c r="EG56" s="398"/>
      <c r="EH56" s="398"/>
      <c r="EI56" s="398"/>
      <c r="EJ56" s="398"/>
      <c r="EK56" s="398"/>
      <c r="EL56" s="398"/>
      <c r="EM56" s="398"/>
      <c r="EN56" s="398"/>
      <c r="EO56" s="398"/>
      <c r="EP56" s="398"/>
      <c r="EQ56" s="398"/>
      <c r="ER56" s="398"/>
      <c r="ES56" s="398"/>
      <c r="ET56" s="398"/>
      <c r="EU56" s="398"/>
      <c r="EV56" s="398"/>
      <c r="EW56" s="398"/>
      <c r="EX56" s="398"/>
      <c r="EY56" s="398"/>
      <c r="EZ56" s="398"/>
      <c r="FA56" s="398"/>
      <c r="FB56" s="398"/>
      <c r="FC56" s="398"/>
      <c r="FD56" s="398"/>
      <c r="FE56" s="398"/>
      <c r="FF56" s="398"/>
      <c r="FG56" s="398"/>
      <c r="FH56" s="398"/>
      <c r="FI56" s="398"/>
      <c r="FJ56" s="398"/>
      <c r="FK56" s="398"/>
      <c r="FL56" s="398"/>
      <c r="FM56" s="398"/>
      <c r="FN56" s="398"/>
      <c r="FO56" s="398"/>
      <c r="FP56" s="398"/>
      <c r="FQ56" s="398"/>
      <c r="FR56" s="398"/>
      <c r="FS56" s="398"/>
      <c r="FT56" s="398"/>
      <c r="FU56" s="398"/>
      <c r="FV56" s="398"/>
      <c r="FW56" s="398"/>
      <c r="FX56" s="398"/>
      <c r="FY56" s="398"/>
      <c r="FZ56" s="398"/>
      <c r="GA56" s="398"/>
      <c r="GB56" s="398"/>
      <c r="GC56" s="398"/>
      <c r="GD56" s="398"/>
      <c r="GE56" s="398"/>
      <c r="GF56" s="398"/>
      <c r="GG56" s="398"/>
      <c r="GH56" s="398"/>
      <c r="GI56" s="398"/>
      <c r="GJ56" s="398"/>
      <c r="GK56" s="398"/>
      <c r="GL56" s="398"/>
      <c r="GM56" s="398"/>
      <c r="GN56" s="398"/>
      <c r="GO56" s="398"/>
      <c r="GP56" s="398"/>
      <c r="GQ56" s="398"/>
      <c r="GR56" s="398"/>
      <c r="GS56" s="398"/>
      <c r="GT56" s="398"/>
      <c r="GU56" s="398"/>
      <c r="GV56" s="398"/>
      <c r="GW56" s="398"/>
      <c r="GX56" s="398"/>
      <c r="GY56" s="398"/>
      <c r="GZ56" s="398"/>
      <c r="HA56" s="398"/>
      <c r="HB56" s="398"/>
      <c r="HC56" s="398"/>
    </row>
    <row r="57" spans="3:211">
      <c r="O57" s="398"/>
      <c r="S57" s="398"/>
      <c r="W57" s="398"/>
      <c r="AA57" s="398"/>
      <c r="AE57" s="398"/>
      <c r="AI57" s="398"/>
      <c r="AM57" s="398"/>
      <c r="AQ57" s="398"/>
      <c r="AU57" s="398"/>
      <c r="AY57" s="398"/>
      <c r="BC57" s="398"/>
      <c r="BG57" s="398"/>
      <c r="BK57" s="398"/>
      <c r="BO57" s="398"/>
      <c r="BS57" s="398"/>
      <c r="BW57" s="398"/>
      <c r="CA57" s="398"/>
      <c r="CE57" s="398"/>
      <c r="CI57" s="398"/>
      <c r="CM57" s="398"/>
      <c r="CQ57" s="398"/>
      <c r="CR57" s="398"/>
      <c r="CS57" s="398"/>
      <c r="CT57" s="398"/>
      <c r="CU57" s="398"/>
      <c r="CY57" s="398"/>
      <c r="DC57" s="398"/>
      <c r="DG57" s="398"/>
      <c r="DK57" s="398"/>
      <c r="DO57" s="398"/>
      <c r="DS57" s="398"/>
      <c r="DW57" s="398"/>
      <c r="EA57" s="398"/>
      <c r="EB57" s="398"/>
      <c r="EC57" s="398"/>
      <c r="ED57" s="398"/>
      <c r="EE57" s="398"/>
      <c r="EF57" s="398"/>
      <c r="EG57" s="398"/>
      <c r="EH57" s="398"/>
      <c r="EI57" s="398"/>
      <c r="EJ57" s="398"/>
      <c r="EK57" s="398"/>
      <c r="EL57" s="398"/>
      <c r="EM57" s="398"/>
      <c r="EN57" s="398"/>
      <c r="EO57" s="398"/>
      <c r="EP57" s="398"/>
      <c r="EQ57" s="398"/>
      <c r="ER57" s="398"/>
      <c r="ES57" s="398"/>
      <c r="ET57" s="398"/>
      <c r="EU57" s="398"/>
      <c r="EV57" s="398"/>
      <c r="EW57" s="398"/>
      <c r="EX57" s="398"/>
      <c r="EY57" s="398"/>
      <c r="EZ57" s="398"/>
      <c r="FA57" s="398"/>
      <c r="FB57" s="398"/>
      <c r="FC57" s="398"/>
      <c r="FD57" s="398"/>
      <c r="FE57" s="398"/>
      <c r="FF57" s="398"/>
      <c r="FG57" s="398"/>
      <c r="FH57" s="398"/>
      <c r="FI57" s="398"/>
      <c r="FJ57" s="398"/>
      <c r="FK57" s="398"/>
      <c r="FL57" s="398"/>
      <c r="FM57" s="398"/>
      <c r="FN57" s="398"/>
      <c r="FO57" s="398"/>
      <c r="FP57" s="398"/>
      <c r="FQ57" s="398"/>
      <c r="FR57" s="398"/>
      <c r="FS57" s="398"/>
      <c r="FT57" s="398"/>
      <c r="FU57" s="398"/>
      <c r="FV57" s="398"/>
      <c r="FW57" s="398"/>
      <c r="FX57" s="398"/>
      <c r="FY57" s="398"/>
      <c r="FZ57" s="398"/>
      <c r="GA57" s="398"/>
      <c r="GB57" s="398"/>
      <c r="GC57" s="398"/>
      <c r="GD57" s="398"/>
      <c r="GE57" s="398"/>
      <c r="GF57" s="398"/>
      <c r="GG57" s="398"/>
      <c r="GH57" s="398"/>
      <c r="GI57" s="398"/>
      <c r="GJ57" s="398"/>
      <c r="GK57" s="398"/>
      <c r="GL57" s="398"/>
      <c r="GM57" s="398"/>
      <c r="GN57" s="398"/>
      <c r="GO57" s="398"/>
      <c r="GP57" s="398"/>
      <c r="GQ57" s="398"/>
      <c r="GR57" s="398"/>
      <c r="GS57" s="398"/>
      <c r="GT57" s="398"/>
      <c r="GU57" s="398"/>
      <c r="GV57" s="398"/>
      <c r="GW57" s="398"/>
      <c r="GX57" s="398"/>
      <c r="GY57" s="398"/>
      <c r="GZ57" s="398"/>
      <c r="HA57" s="398"/>
      <c r="HB57" s="398"/>
      <c r="HC57" s="398"/>
    </row>
    <row r="58" spans="3:211">
      <c r="H58" s="692"/>
      <c r="P58" s="692"/>
      <c r="T58" s="692"/>
      <c r="X58" s="692"/>
      <c r="AB58" s="692"/>
      <c r="AF58" s="692"/>
      <c r="AJ58" s="692"/>
      <c r="AN58" s="692"/>
      <c r="AR58" s="692"/>
      <c r="AV58" s="692"/>
      <c r="AZ58" s="692"/>
      <c r="BD58" s="692"/>
      <c r="BH58" s="692"/>
      <c r="BL58" s="692"/>
      <c r="BT58" s="692"/>
      <c r="BX58" s="692"/>
      <c r="CB58" s="692"/>
      <c r="CF58" s="692"/>
      <c r="CJ58" s="692"/>
      <c r="CN58" s="692"/>
      <c r="CV58" s="692"/>
      <c r="CZ58" s="692"/>
      <c r="DD58" s="692"/>
      <c r="DH58" s="692"/>
      <c r="DL58" s="692"/>
      <c r="DP58" s="692"/>
      <c r="DT58" s="692"/>
      <c r="DX58" s="692"/>
      <c r="EB58" s="693"/>
      <c r="EF58" s="693"/>
      <c r="EJ58" s="693"/>
      <c r="EN58" s="693"/>
      <c r="ER58" s="693"/>
      <c r="EV58" s="693"/>
      <c r="EZ58" s="693"/>
      <c r="FD58" s="693"/>
      <c r="FL58" s="693"/>
      <c r="FP58" s="693"/>
      <c r="FT58" s="693"/>
      <c r="FX58" s="693"/>
      <c r="GB58" s="693"/>
      <c r="GF58" s="693"/>
      <c r="GJ58" s="693"/>
      <c r="GN58" s="693"/>
      <c r="GR58" s="693"/>
      <c r="GV58" s="693"/>
      <c r="GZ58" s="693"/>
    </row>
    <row r="59" spans="3:211">
      <c r="D59" s="693"/>
      <c r="H59" s="692"/>
      <c r="I59" s="692"/>
      <c r="J59" s="692"/>
      <c r="K59" s="693"/>
      <c r="M59" s="693"/>
      <c r="N59" s="692"/>
      <c r="O59" s="692"/>
      <c r="P59" s="692"/>
      <c r="Q59" s="692"/>
      <c r="R59" s="692"/>
      <c r="S59" s="692"/>
      <c r="T59" s="692"/>
      <c r="U59" s="692"/>
      <c r="V59" s="692"/>
      <c r="W59" s="692"/>
      <c r="X59" s="692"/>
      <c r="Y59" s="692"/>
      <c r="Z59" s="692"/>
      <c r="AA59" s="692"/>
      <c r="AB59" s="692"/>
      <c r="AC59" s="692"/>
      <c r="AD59" s="692"/>
      <c r="AE59" s="692"/>
      <c r="AF59" s="692"/>
      <c r="AG59" s="692"/>
      <c r="AH59" s="692"/>
      <c r="AI59" s="692"/>
      <c r="AJ59" s="692"/>
      <c r="AK59" s="692"/>
      <c r="AL59" s="692"/>
      <c r="AM59" s="692"/>
      <c r="AN59" s="692"/>
      <c r="AO59" s="692"/>
      <c r="AP59" s="692"/>
      <c r="AQ59" s="692"/>
      <c r="AR59" s="692"/>
      <c r="AS59" s="692"/>
      <c r="AT59" s="692"/>
      <c r="AU59" s="692"/>
      <c r="AV59" s="692"/>
      <c r="AW59" s="692"/>
      <c r="AX59" s="692"/>
      <c r="AY59" s="692"/>
      <c r="AZ59" s="692"/>
      <c r="BA59" s="692"/>
      <c r="BB59" s="692"/>
      <c r="BC59" s="692"/>
      <c r="BD59" s="692"/>
      <c r="BE59" s="692"/>
      <c r="BF59" s="692"/>
      <c r="BG59" s="692"/>
      <c r="BH59" s="692"/>
      <c r="BI59" s="692"/>
      <c r="BJ59" s="692"/>
      <c r="BK59" s="692"/>
      <c r="BL59" s="692"/>
      <c r="BM59" s="692"/>
      <c r="BP59" s="692"/>
      <c r="BT59" s="692"/>
      <c r="BX59" s="692"/>
      <c r="CB59" s="692"/>
      <c r="CF59" s="692"/>
      <c r="CJ59" s="692"/>
      <c r="CN59" s="692"/>
      <c r="CV59" s="692"/>
      <c r="CZ59" s="692"/>
      <c r="DD59" s="692"/>
      <c r="DH59" s="692"/>
      <c r="DL59" s="692"/>
      <c r="DP59" s="692"/>
      <c r="DT59" s="692"/>
      <c r="DX59" s="692"/>
      <c r="EB59" s="692"/>
      <c r="EF59" s="692"/>
      <c r="EJ59" s="692"/>
      <c r="EN59" s="692"/>
      <c r="ER59" s="692"/>
      <c r="EV59" s="692"/>
      <c r="EZ59" s="692"/>
      <c r="FD59" s="692"/>
      <c r="FL59" s="692"/>
      <c r="FP59" s="692"/>
      <c r="FT59" s="692"/>
      <c r="FX59" s="692"/>
      <c r="GB59" s="692"/>
      <c r="GF59" s="692"/>
      <c r="GJ59" s="692"/>
      <c r="GN59" s="692"/>
      <c r="GR59" s="692"/>
      <c r="GV59" s="692"/>
      <c r="GZ59" s="692"/>
    </row>
    <row r="60" spans="3:211">
      <c r="D60" s="694"/>
    </row>
    <row r="61" spans="3:211">
      <c r="H61" s="692"/>
      <c r="I61" s="692"/>
      <c r="J61" s="692"/>
      <c r="K61" s="693"/>
      <c r="L61" s="692"/>
      <c r="M61" s="692"/>
      <c r="N61" s="692"/>
      <c r="O61" s="693"/>
      <c r="P61" s="692"/>
      <c r="Q61" s="692"/>
      <c r="R61" s="692"/>
      <c r="S61" s="693"/>
      <c r="T61" s="692"/>
      <c r="U61" s="692"/>
      <c r="V61" s="692"/>
      <c r="W61" s="693"/>
      <c r="X61" s="692"/>
      <c r="Y61" s="692"/>
      <c r="Z61" s="692"/>
      <c r="AA61" s="693"/>
      <c r="AB61" s="692"/>
      <c r="AC61" s="692"/>
      <c r="AD61" s="692"/>
      <c r="AE61" s="693"/>
      <c r="AF61" s="692"/>
      <c r="AG61" s="692"/>
      <c r="AH61" s="692"/>
      <c r="AI61" s="693"/>
    </row>
    <row r="62" spans="3:211">
      <c r="K62" s="398"/>
      <c r="O62" s="396"/>
      <c r="S62" s="396"/>
      <c r="W62" s="398"/>
      <c r="AA62" s="398"/>
      <c r="AE62" s="398"/>
      <c r="AI62" s="398"/>
    </row>
    <row r="63" spans="3:211">
      <c r="D63" s="416"/>
    </row>
    <row r="64" spans="3:211">
      <c r="H64" s="439"/>
      <c r="I64" s="439"/>
      <c r="J64" s="439"/>
      <c r="K64" s="395"/>
      <c r="L64" s="439"/>
      <c r="M64" s="439"/>
      <c r="N64" s="439"/>
      <c r="O64" s="395"/>
      <c r="P64" s="439"/>
      <c r="Q64" s="439"/>
      <c r="R64" s="439"/>
      <c r="S64" s="395"/>
      <c r="T64" s="439"/>
      <c r="U64" s="439"/>
      <c r="V64" s="439"/>
      <c r="W64" s="395"/>
      <c r="X64" s="439"/>
      <c r="Y64" s="439"/>
      <c r="Z64" s="439"/>
      <c r="AA64" s="395"/>
      <c r="AB64" s="439"/>
      <c r="AC64" s="439"/>
      <c r="AD64" s="439"/>
      <c r="AE64" s="395"/>
      <c r="AF64" s="439"/>
      <c r="AG64" s="439"/>
      <c r="AH64" s="439"/>
      <c r="AI64" s="395"/>
    </row>
    <row r="65" spans="1:211" s="394" customFormat="1">
      <c r="A65" s="395"/>
      <c r="B65" s="395"/>
      <c r="C65" s="395"/>
      <c r="D65" s="396"/>
      <c r="E65" s="396"/>
      <c r="F65" s="396"/>
      <c r="G65" s="397"/>
      <c r="H65" s="398"/>
      <c r="I65" s="398"/>
      <c r="J65" s="398"/>
      <c r="K65" s="397"/>
      <c r="L65" s="398"/>
      <c r="M65" s="398"/>
      <c r="N65" s="398"/>
      <c r="O65" s="397"/>
      <c r="P65" s="398"/>
      <c r="Q65" s="398"/>
      <c r="R65" s="398"/>
      <c r="S65" s="397"/>
      <c r="T65" s="398"/>
      <c r="U65" s="398"/>
      <c r="V65" s="398"/>
      <c r="W65" s="397"/>
      <c r="X65" s="398"/>
      <c r="Y65" s="398"/>
      <c r="Z65" s="398"/>
      <c r="AA65" s="397"/>
      <c r="AB65" s="398"/>
      <c r="AC65" s="398"/>
      <c r="AD65" s="398"/>
      <c r="AE65" s="397"/>
      <c r="AF65" s="398"/>
      <c r="AG65" s="398"/>
      <c r="AH65" s="398"/>
      <c r="AI65" s="397"/>
      <c r="AJ65" s="398"/>
      <c r="AK65" s="398"/>
      <c r="AL65" s="398"/>
      <c r="AM65" s="397"/>
      <c r="AN65" s="398"/>
      <c r="AO65" s="398"/>
      <c r="AP65" s="398"/>
      <c r="AQ65" s="397"/>
      <c r="AR65" s="398"/>
      <c r="AS65" s="398"/>
      <c r="AT65" s="398"/>
      <c r="AU65" s="397"/>
      <c r="AV65" s="398"/>
      <c r="AW65" s="398"/>
      <c r="AX65" s="398"/>
      <c r="AY65" s="397"/>
      <c r="AZ65" s="398"/>
      <c r="BA65" s="398"/>
      <c r="BB65" s="398"/>
      <c r="BC65" s="397"/>
      <c r="BD65" s="398"/>
      <c r="BE65" s="398"/>
      <c r="BF65" s="398"/>
      <c r="BG65" s="397"/>
      <c r="BH65" s="398"/>
      <c r="BI65" s="398"/>
      <c r="BJ65" s="398"/>
      <c r="BK65" s="397"/>
      <c r="BL65" s="398"/>
      <c r="BM65" s="398"/>
      <c r="BN65" s="398"/>
      <c r="BO65" s="397"/>
      <c r="BP65" s="398"/>
      <c r="BQ65" s="398"/>
      <c r="BR65" s="398"/>
      <c r="BS65" s="397"/>
      <c r="BT65" s="398"/>
      <c r="BU65" s="398"/>
      <c r="BV65" s="398"/>
      <c r="BW65" s="397"/>
      <c r="BX65" s="398"/>
      <c r="BY65" s="398"/>
      <c r="BZ65" s="398"/>
      <c r="CA65" s="397"/>
      <c r="CB65" s="398"/>
      <c r="CC65" s="398"/>
      <c r="CD65" s="398"/>
      <c r="CE65" s="397"/>
      <c r="CF65" s="398"/>
      <c r="CG65" s="398"/>
      <c r="CH65" s="398"/>
      <c r="CI65" s="397"/>
      <c r="CJ65" s="398"/>
      <c r="CK65" s="398"/>
      <c r="CL65" s="398"/>
      <c r="CM65" s="397"/>
      <c r="CN65" s="398"/>
      <c r="CO65" s="398"/>
      <c r="CP65" s="398"/>
      <c r="CQ65" s="397"/>
      <c r="CR65" s="397"/>
      <c r="CS65" s="397"/>
      <c r="CT65" s="397"/>
      <c r="CU65" s="397"/>
      <c r="CV65" s="398"/>
      <c r="CW65" s="398"/>
      <c r="CX65" s="398"/>
      <c r="CY65" s="397"/>
      <c r="CZ65" s="398"/>
      <c r="DA65" s="398"/>
      <c r="DB65" s="398"/>
      <c r="DC65" s="397"/>
      <c r="DD65" s="398"/>
      <c r="DE65" s="398"/>
      <c r="DF65" s="398"/>
      <c r="DG65" s="397"/>
      <c r="DH65" s="398"/>
      <c r="DI65" s="398"/>
      <c r="DJ65" s="398"/>
      <c r="DK65" s="397"/>
      <c r="DL65" s="398"/>
      <c r="DM65" s="398"/>
      <c r="DN65" s="398"/>
      <c r="DO65" s="397"/>
      <c r="DP65" s="398"/>
      <c r="DQ65" s="398"/>
      <c r="DR65" s="398"/>
      <c r="DS65" s="397"/>
      <c r="DT65" s="398"/>
      <c r="DU65" s="398"/>
      <c r="DV65" s="398"/>
      <c r="DW65" s="397"/>
      <c r="DX65" s="398"/>
      <c r="DY65" s="398"/>
      <c r="DZ65" s="398"/>
      <c r="EA65" s="397"/>
      <c r="EB65" s="396"/>
      <c r="EC65" s="396"/>
      <c r="ED65" s="396"/>
      <c r="EE65" s="397"/>
      <c r="EF65" s="396"/>
      <c r="EG65" s="396"/>
      <c r="EH65" s="396"/>
      <c r="EI65" s="397"/>
      <c r="EJ65" s="396"/>
      <c r="EK65" s="396"/>
      <c r="EL65" s="396"/>
      <c r="EM65" s="397"/>
      <c r="EN65" s="396"/>
      <c r="EO65" s="396"/>
      <c r="EP65" s="396"/>
      <c r="EQ65" s="397"/>
      <c r="ER65" s="396"/>
      <c r="ES65" s="396"/>
      <c r="ET65" s="396"/>
      <c r="EU65" s="397"/>
      <c r="EV65" s="396"/>
      <c r="EW65" s="396"/>
      <c r="EX65" s="396"/>
      <c r="EY65" s="397"/>
      <c r="EZ65" s="396"/>
      <c r="FA65" s="396"/>
      <c r="FB65" s="396"/>
      <c r="FC65" s="397"/>
      <c r="FD65" s="396"/>
      <c r="FE65" s="396"/>
      <c r="FF65" s="396"/>
      <c r="FG65" s="396"/>
      <c r="FH65" s="396"/>
      <c r="FI65" s="396"/>
      <c r="FJ65" s="396"/>
      <c r="FK65" s="397"/>
      <c r="FL65" s="396"/>
      <c r="FM65" s="396"/>
      <c r="FN65" s="396"/>
      <c r="FO65" s="397"/>
      <c r="FP65" s="396"/>
      <c r="FQ65" s="396"/>
      <c r="FR65" s="396"/>
      <c r="FS65" s="397"/>
      <c r="FT65" s="396"/>
      <c r="FU65" s="396"/>
      <c r="FV65" s="396"/>
      <c r="FW65" s="397"/>
      <c r="FX65" s="396"/>
      <c r="FY65" s="396"/>
      <c r="FZ65" s="396"/>
      <c r="GA65" s="397"/>
      <c r="GB65" s="396"/>
      <c r="GC65" s="396"/>
      <c r="GD65" s="396"/>
      <c r="GE65" s="397"/>
      <c r="GF65" s="396"/>
      <c r="GG65" s="396"/>
      <c r="GH65" s="396"/>
      <c r="GI65" s="397"/>
      <c r="GJ65" s="396"/>
      <c r="GK65" s="396"/>
      <c r="GL65" s="396"/>
      <c r="GM65" s="397"/>
      <c r="GN65" s="396"/>
      <c r="GO65" s="396"/>
      <c r="GP65" s="396"/>
      <c r="GQ65" s="397"/>
      <c r="GR65" s="397"/>
      <c r="GS65" s="397"/>
      <c r="GT65" s="397"/>
      <c r="GU65" s="397"/>
      <c r="GV65" s="396"/>
      <c r="GW65" s="396"/>
      <c r="GX65" s="396"/>
      <c r="GY65" s="397"/>
      <c r="GZ65" s="396"/>
      <c r="HA65" s="396"/>
      <c r="HB65" s="396"/>
      <c r="HC65" s="397"/>
    </row>
    <row r="66" spans="1:211" s="394" customFormat="1">
      <c r="A66" s="395"/>
      <c r="B66" s="395"/>
      <c r="C66" s="395"/>
      <c r="D66" s="396"/>
      <c r="E66" s="396"/>
      <c r="F66" s="396"/>
      <c r="G66" s="397"/>
      <c r="H66" s="398"/>
      <c r="I66" s="398"/>
      <c r="J66" s="398"/>
      <c r="K66" s="397"/>
      <c r="L66" s="398"/>
      <c r="M66" s="398"/>
      <c r="N66" s="398"/>
      <c r="O66" s="397"/>
      <c r="P66" s="398"/>
      <c r="Q66" s="398"/>
      <c r="R66" s="398"/>
      <c r="S66" s="397"/>
      <c r="T66" s="398"/>
      <c r="U66" s="398"/>
      <c r="V66" s="398"/>
      <c r="W66" s="397"/>
      <c r="X66" s="398"/>
      <c r="Y66" s="398"/>
      <c r="Z66" s="398"/>
      <c r="AA66" s="397"/>
      <c r="AB66" s="398"/>
      <c r="AC66" s="398"/>
      <c r="AD66" s="398"/>
      <c r="AE66" s="397"/>
      <c r="AF66" s="398"/>
      <c r="AG66" s="398"/>
      <c r="AH66" s="398"/>
      <c r="AI66" s="397"/>
      <c r="AJ66" s="398"/>
      <c r="AK66" s="398"/>
      <c r="AL66" s="398"/>
      <c r="AM66" s="397"/>
      <c r="AN66" s="398"/>
      <c r="AO66" s="398"/>
      <c r="AP66" s="398"/>
      <c r="AQ66" s="397"/>
      <c r="AR66" s="398"/>
      <c r="AS66" s="398"/>
      <c r="AT66" s="398"/>
      <c r="AU66" s="397"/>
      <c r="AV66" s="398"/>
      <c r="AW66" s="398"/>
      <c r="AX66" s="398"/>
      <c r="AY66" s="397"/>
      <c r="AZ66" s="398"/>
      <c r="BA66" s="398"/>
      <c r="BB66" s="398"/>
      <c r="BC66" s="397"/>
      <c r="BD66" s="398"/>
      <c r="BE66" s="398"/>
      <c r="BF66" s="398"/>
      <c r="BG66" s="397"/>
      <c r="BH66" s="398"/>
      <c r="BI66" s="398"/>
      <c r="BJ66" s="398"/>
      <c r="BK66" s="397"/>
      <c r="BL66" s="398"/>
      <c r="BM66" s="398"/>
      <c r="BN66" s="398"/>
      <c r="BO66" s="397"/>
      <c r="BP66" s="398"/>
      <c r="BQ66" s="398"/>
      <c r="BR66" s="398"/>
      <c r="BS66" s="397"/>
      <c r="BT66" s="398"/>
      <c r="BU66" s="398"/>
      <c r="BV66" s="398"/>
      <c r="BW66" s="397"/>
      <c r="BX66" s="398"/>
      <c r="BY66" s="398"/>
      <c r="BZ66" s="398"/>
      <c r="CA66" s="397"/>
      <c r="CB66" s="398"/>
      <c r="CC66" s="398"/>
      <c r="CD66" s="398"/>
      <c r="CE66" s="397"/>
      <c r="CF66" s="398"/>
      <c r="CG66" s="398"/>
      <c r="CH66" s="398"/>
      <c r="CI66" s="397"/>
      <c r="CJ66" s="398"/>
      <c r="CK66" s="398"/>
      <c r="CL66" s="398"/>
      <c r="CM66" s="397"/>
      <c r="CN66" s="398"/>
      <c r="CO66" s="398"/>
      <c r="CP66" s="398"/>
      <c r="CQ66" s="397"/>
      <c r="CR66" s="397"/>
      <c r="CS66" s="397"/>
      <c r="CT66" s="397"/>
      <c r="CU66" s="397"/>
      <c r="CV66" s="398"/>
      <c r="CW66" s="398"/>
      <c r="CX66" s="398"/>
      <c r="CY66" s="397"/>
      <c r="CZ66" s="398"/>
      <c r="DA66" s="398"/>
      <c r="DB66" s="398"/>
      <c r="DC66" s="397"/>
      <c r="DD66" s="398"/>
      <c r="DE66" s="398"/>
      <c r="DF66" s="398"/>
      <c r="DG66" s="397"/>
      <c r="DH66" s="398"/>
      <c r="DI66" s="398"/>
      <c r="DJ66" s="398"/>
      <c r="DK66" s="397"/>
      <c r="DL66" s="398"/>
      <c r="DM66" s="398"/>
      <c r="DN66" s="398"/>
      <c r="DO66" s="397"/>
      <c r="DP66" s="398"/>
      <c r="DQ66" s="398"/>
      <c r="DR66" s="398"/>
      <c r="DS66" s="397"/>
      <c r="DT66" s="398"/>
      <c r="DU66" s="398"/>
      <c r="DV66" s="398"/>
      <c r="DW66" s="397"/>
      <c r="DX66" s="398"/>
      <c r="DY66" s="398"/>
      <c r="DZ66" s="398"/>
      <c r="EA66" s="397"/>
      <c r="EB66" s="396"/>
      <c r="EC66" s="396"/>
      <c r="ED66" s="396"/>
      <c r="EE66" s="397"/>
      <c r="EF66" s="396"/>
      <c r="EG66" s="396"/>
      <c r="EH66" s="396"/>
      <c r="EI66" s="397"/>
      <c r="EJ66" s="396"/>
      <c r="EK66" s="396"/>
      <c r="EL66" s="396"/>
      <c r="EM66" s="397"/>
      <c r="EN66" s="396"/>
      <c r="EO66" s="396"/>
      <c r="EP66" s="396"/>
      <c r="EQ66" s="397"/>
      <c r="ER66" s="396"/>
      <c r="ES66" s="396"/>
      <c r="ET66" s="396"/>
      <c r="EU66" s="397"/>
      <c r="EV66" s="396"/>
      <c r="EW66" s="396"/>
      <c r="EX66" s="396"/>
      <c r="EY66" s="397"/>
      <c r="EZ66" s="396"/>
      <c r="FA66" s="396"/>
      <c r="FB66" s="396"/>
      <c r="FC66" s="397"/>
      <c r="FD66" s="396"/>
      <c r="FE66" s="396"/>
      <c r="FF66" s="396"/>
      <c r="FG66" s="396"/>
      <c r="FH66" s="396"/>
      <c r="FI66" s="396"/>
      <c r="FJ66" s="396"/>
      <c r="FK66" s="397"/>
      <c r="FL66" s="396"/>
      <c r="FM66" s="396"/>
      <c r="FN66" s="396"/>
      <c r="FO66" s="397"/>
      <c r="FP66" s="396"/>
      <c r="FQ66" s="396"/>
      <c r="FR66" s="396"/>
      <c r="FS66" s="397"/>
      <c r="FT66" s="396"/>
      <c r="FU66" s="396"/>
      <c r="FV66" s="396"/>
      <c r="FW66" s="397"/>
      <c r="FX66" s="396"/>
      <c r="FY66" s="396"/>
      <c r="FZ66" s="396"/>
      <c r="GA66" s="397"/>
      <c r="GB66" s="396"/>
      <c r="GC66" s="396"/>
      <c r="GD66" s="396"/>
      <c r="GE66" s="397"/>
      <c r="GF66" s="396"/>
      <c r="GG66" s="396"/>
      <c r="GH66" s="396"/>
      <c r="GI66" s="397"/>
      <c r="GJ66" s="396"/>
      <c r="GK66" s="396"/>
      <c r="GL66" s="396"/>
      <c r="GM66" s="397"/>
      <c r="GN66" s="396"/>
      <c r="GO66" s="396"/>
      <c r="GP66" s="396"/>
      <c r="GQ66" s="397"/>
      <c r="GR66" s="397"/>
      <c r="GS66" s="397"/>
      <c r="GT66" s="397"/>
      <c r="GU66" s="397"/>
      <c r="GV66" s="396"/>
      <c r="GW66" s="396"/>
      <c r="GX66" s="396"/>
      <c r="GY66" s="397"/>
      <c r="GZ66" s="396"/>
      <c r="HA66" s="396"/>
      <c r="HB66" s="396"/>
      <c r="HC66" s="397"/>
    </row>
    <row r="67" spans="1:211">
      <c r="G67" s="831"/>
      <c r="H67" s="692"/>
      <c r="I67" s="692"/>
      <c r="J67" s="692"/>
      <c r="K67" s="693"/>
      <c r="L67" s="692"/>
      <c r="M67" s="692"/>
      <c r="N67" s="692"/>
      <c r="O67" s="693"/>
      <c r="P67" s="692"/>
      <c r="Q67" s="692"/>
      <c r="R67" s="692"/>
      <c r="S67" s="693"/>
      <c r="T67" s="692"/>
      <c r="U67" s="692"/>
      <c r="V67" s="692"/>
      <c r="W67" s="693"/>
      <c r="X67" s="692"/>
      <c r="Y67" s="692"/>
      <c r="Z67" s="692"/>
      <c r="AA67" s="693"/>
      <c r="AB67" s="692"/>
    </row>
    <row r="68" spans="1:211">
      <c r="G68" s="831"/>
      <c r="K68" s="398"/>
      <c r="O68" s="398"/>
      <c r="S68" s="398"/>
    </row>
    <row r="69" spans="1:211">
      <c r="G69" s="831"/>
    </row>
    <row r="70" spans="1:211">
      <c r="G70" s="831"/>
      <c r="H70" s="439"/>
      <c r="I70" s="439"/>
      <c r="J70" s="439"/>
      <c r="K70" s="395"/>
      <c r="L70" s="439"/>
      <c r="M70" s="439"/>
      <c r="N70" s="439"/>
      <c r="O70" s="395"/>
      <c r="P70" s="439"/>
      <c r="Q70" s="439"/>
      <c r="R70" s="439"/>
      <c r="S70" s="395"/>
    </row>
    <row r="71" spans="1:211">
      <c r="G71" s="831"/>
    </row>
    <row r="72" spans="1:211">
      <c r="G72" s="831"/>
      <c r="H72" s="692"/>
      <c r="I72" s="692"/>
      <c r="J72" s="692"/>
      <c r="K72" s="693"/>
      <c r="L72" s="692"/>
      <c r="M72" s="692"/>
      <c r="N72" s="692"/>
      <c r="O72" s="693"/>
    </row>
    <row r="73" spans="1:211">
      <c r="K73" s="398"/>
      <c r="O73" s="398"/>
    </row>
    <row r="75" spans="1:211" ht="15.75" customHeight="1">
      <c r="H75" s="439"/>
      <c r="I75" s="439"/>
      <c r="J75" s="439"/>
      <c r="K75" s="395"/>
      <c r="L75" s="439"/>
      <c r="M75" s="439"/>
      <c r="N75" s="439"/>
      <c r="O75" s="395"/>
    </row>
    <row r="76" spans="1:211" ht="15.75" customHeight="1"/>
    <row r="77" spans="1:211" ht="15.75" customHeight="1">
      <c r="H77" s="692"/>
      <c r="I77" s="692"/>
      <c r="J77" s="692"/>
    </row>
    <row r="78" spans="1:211" ht="15.75" customHeight="1"/>
    <row r="79" spans="1:211" ht="15.75" customHeight="1"/>
    <row r="80" spans="1:211" ht="15.75" customHeight="1">
      <c r="H80" s="439"/>
      <c r="I80" s="439"/>
      <c r="J80" s="439"/>
    </row>
    <row r="81" ht="15.75" customHeight="1"/>
    <row r="82" ht="15.75" customHeight="1"/>
    <row r="88" ht="15.75" customHeight="1"/>
  </sheetData>
  <mergeCells count="64">
    <mergeCell ref="BP3:BR3"/>
    <mergeCell ref="AZ3:BB3"/>
    <mergeCell ref="BD3:BF3"/>
    <mergeCell ref="A2:C2"/>
    <mergeCell ref="D3:G3"/>
    <mergeCell ref="H3:J3"/>
    <mergeCell ref="X3:Z3"/>
    <mergeCell ref="AB3:AD3"/>
    <mergeCell ref="A3:A4"/>
    <mergeCell ref="P3:R3"/>
    <mergeCell ref="L3:N3"/>
    <mergeCell ref="B3:B4"/>
    <mergeCell ref="C3:C4"/>
    <mergeCell ref="T3:V3"/>
    <mergeCell ref="AV3:AX3"/>
    <mergeCell ref="A5:A10"/>
    <mergeCell ref="A13:A19"/>
    <mergeCell ref="A22:A28"/>
    <mergeCell ref="D50:G50"/>
    <mergeCell ref="A31:A37"/>
    <mergeCell ref="A40:A42"/>
    <mergeCell ref="C50:C51"/>
    <mergeCell ref="H50:K50"/>
    <mergeCell ref="AF3:AH3"/>
    <mergeCell ref="AJ3:AL3"/>
    <mergeCell ref="AN3:AP3"/>
    <mergeCell ref="AR3:AT3"/>
    <mergeCell ref="GZ3:HC3"/>
    <mergeCell ref="GR3:GT3"/>
    <mergeCell ref="BH3:BJ3"/>
    <mergeCell ref="BL3:BN3"/>
    <mergeCell ref="GN3:GP3"/>
    <mergeCell ref="ER3:ET3"/>
    <mergeCell ref="EV3:EX3"/>
    <mergeCell ref="EZ3:FB3"/>
    <mergeCell ref="DT3:DV3"/>
    <mergeCell ref="DX3:DZ3"/>
    <mergeCell ref="EB3:ED3"/>
    <mergeCell ref="EF3:EH3"/>
    <mergeCell ref="CV3:CX3"/>
    <mergeCell ref="BX3:BZ3"/>
    <mergeCell ref="CR3:CT3"/>
    <mergeCell ref="BT3:BV3"/>
    <mergeCell ref="DP3:DR3"/>
    <mergeCell ref="DL3:DN3"/>
    <mergeCell ref="CB3:CD3"/>
    <mergeCell ref="EN3:EP3"/>
    <mergeCell ref="DH3:DJ3"/>
    <mergeCell ref="GV3:GX3"/>
    <mergeCell ref="GJ3:GL3"/>
    <mergeCell ref="CF3:CH3"/>
    <mergeCell ref="CN3:CP3"/>
    <mergeCell ref="CJ3:CL3"/>
    <mergeCell ref="GB3:GD3"/>
    <mergeCell ref="GF3:GH3"/>
    <mergeCell ref="FD3:FF3"/>
    <mergeCell ref="FL3:FN3"/>
    <mergeCell ref="FP3:FR3"/>
    <mergeCell ref="FT3:FV3"/>
    <mergeCell ref="DD3:DF3"/>
    <mergeCell ref="FH3:FJ3"/>
    <mergeCell ref="CZ3:DB3"/>
    <mergeCell ref="FX3:FZ3"/>
    <mergeCell ref="EJ3:EL3"/>
  </mergeCells>
  <conditionalFormatting sqref="B18:B19">
    <cfRule type="cellIs" dxfId="51" priority="218" operator="lessThan">
      <formula>0</formula>
    </cfRule>
  </conditionalFormatting>
  <conditionalFormatting sqref="B21:B28">
    <cfRule type="cellIs" dxfId="50" priority="62" operator="lessThan">
      <formula>0</formula>
    </cfRule>
  </conditionalFormatting>
  <conditionalFormatting sqref="B31:B37 B39:B44">
    <cfRule type="cellIs" dxfId="49" priority="203" operator="lessThan">
      <formula>0</formula>
    </cfRule>
  </conditionalFormatting>
  <conditionalFormatting sqref="B6:C42">
    <cfRule type="cellIs" dxfId="48" priority="61" operator="lessThan">
      <formula>0</formula>
    </cfRule>
  </conditionalFormatting>
  <conditionalFormatting sqref="C43:C44">
    <cfRule type="cellIs" dxfId="47" priority="207" operator="lessThan">
      <formula>0</formula>
    </cfRule>
  </conditionalFormatting>
  <conditionalFormatting sqref="D50 H50 D51:K51">
    <cfRule type="cellIs" dxfId="46" priority="256" operator="lessThan">
      <formula>0</formula>
    </cfRule>
  </conditionalFormatting>
  <conditionalFormatting sqref="D44:HC46 D5:CQ43 CS5:DC43 DE5:DG43 DI5:EE43 EG5:HC43">
    <cfRule type="cellIs" dxfId="45" priority="6" operator="lessThan">
      <formula>0</formula>
    </cfRule>
  </conditionalFormatting>
  <conditionalFormatting sqref="L58">
    <cfRule type="cellIs" dxfId="44" priority="119" operator="lessThan">
      <formula>0</formula>
    </cfRule>
  </conditionalFormatting>
  <conditionalFormatting sqref="P2">
    <cfRule type="cellIs" dxfId="43" priority="16495" operator="lessThan">
      <formula>0</formula>
    </cfRule>
  </conditionalFormatting>
  <conditionalFormatting sqref="T2">
    <cfRule type="cellIs" dxfId="42" priority="16494" operator="lessThan">
      <formula>0</formula>
    </cfRule>
  </conditionalFormatting>
  <conditionalFormatting sqref="X2">
    <cfRule type="cellIs" dxfId="41" priority="16492" operator="lessThan">
      <formula>0</formula>
    </cfRule>
  </conditionalFormatting>
  <conditionalFormatting sqref="AB2">
    <cfRule type="cellIs" dxfId="40" priority="16491" operator="lessThan">
      <formula>0</formula>
    </cfRule>
  </conditionalFormatting>
  <conditionalFormatting sqref="AF2">
    <cfRule type="cellIs" dxfId="39" priority="16490" operator="lessThan">
      <formula>0</formula>
    </cfRule>
  </conditionalFormatting>
  <conditionalFormatting sqref="AJ2">
    <cfRule type="cellIs" dxfId="38" priority="16488" operator="lessThan">
      <formula>0</formula>
    </cfRule>
  </conditionalFormatting>
  <conditionalFormatting sqref="AN2">
    <cfRule type="cellIs" dxfId="37" priority="16486" operator="lessThan">
      <formula>0</formula>
    </cfRule>
  </conditionalFormatting>
  <conditionalFormatting sqref="AR2">
    <cfRule type="cellIs" dxfId="36" priority="16484" operator="lessThan">
      <formula>0</formula>
    </cfRule>
  </conditionalFormatting>
  <conditionalFormatting sqref="AV2">
    <cfRule type="cellIs" dxfId="35" priority="16481" operator="lessThan">
      <formula>0</formula>
    </cfRule>
  </conditionalFormatting>
  <conditionalFormatting sqref="AZ2">
    <cfRule type="cellIs" dxfId="34" priority="16478" operator="lessThan">
      <formula>0</formula>
    </cfRule>
  </conditionalFormatting>
  <conditionalFormatting sqref="BD2">
    <cfRule type="cellIs" dxfId="33" priority="16475" operator="lessThan">
      <formula>0</formula>
    </cfRule>
  </conditionalFormatting>
  <conditionalFormatting sqref="BH2">
    <cfRule type="cellIs" dxfId="32" priority="16472" operator="lessThan">
      <formula>0</formula>
    </cfRule>
  </conditionalFormatting>
  <conditionalFormatting sqref="BL2">
    <cfRule type="cellIs" dxfId="31" priority="16469" operator="lessThan">
      <formula>0</formula>
    </cfRule>
  </conditionalFormatting>
  <conditionalFormatting sqref="BP2">
    <cfRule type="cellIs" dxfId="30" priority="16466" operator="lessThan">
      <formula>0</formula>
    </cfRule>
  </conditionalFormatting>
  <conditionalFormatting sqref="BX2">
    <cfRule type="cellIs" dxfId="29" priority="16463" operator="lessThan">
      <formula>0</formula>
    </cfRule>
  </conditionalFormatting>
  <conditionalFormatting sqref="CB2">
    <cfRule type="cellIs" dxfId="28" priority="16460" operator="lessThan">
      <formula>0</formula>
    </cfRule>
  </conditionalFormatting>
  <conditionalFormatting sqref="CF2">
    <cfRule type="cellIs" dxfId="27" priority="16457" operator="lessThan">
      <formula>0</formula>
    </cfRule>
  </conditionalFormatting>
  <conditionalFormatting sqref="CJ2">
    <cfRule type="cellIs" dxfId="26" priority="16454" operator="lessThan">
      <formula>0</formula>
    </cfRule>
  </conditionalFormatting>
  <conditionalFormatting sqref="CN2">
    <cfRule type="cellIs" dxfId="25" priority="243" operator="lessThan">
      <formula>0</formula>
    </cfRule>
  </conditionalFormatting>
  <conditionalFormatting sqref="CR2">
    <cfRule type="cellIs" dxfId="24" priority="5" operator="lessThan">
      <formula>0</formula>
    </cfRule>
  </conditionalFormatting>
  <conditionalFormatting sqref="CV2">
    <cfRule type="cellIs" dxfId="23" priority="16451" operator="lessThan">
      <formula>0</formula>
    </cfRule>
  </conditionalFormatting>
  <conditionalFormatting sqref="CZ2">
    <cfRule type="cellIs" dxfId="22" priority="16448" operator="lessThan">
      <formula>0</formula>
    </cfRule>
  </conditionalFormatting>
  <conditionalFormatting sqref="DD2">
    <cfRule type="cellIs" dxfId="21" priority="16445" operator="lessThan">
      <formula>0</formula>
    </cfRule>
  </conditionalFormatting>
  <conditionalFormatting sqref="DH2">
    <cfRule type="cellIs" dxfId="20" priority="16442" operator="lessThan">
      <formula>0</formula>
    </cfRule>
  </conditionalFormatting>
  <conditionalFormatting sqref="DL2">
    <cfRule type="cellIs" dxfId="19" priority="16439" operator="lessThan">
      <formula>0</formula>
    </cfRule>
  </conditionalFormatting>
  <conditionalFormatting sqref="DP2">
    <cfRule type="cellIs" dxfId="18" priority="16436" operator="lessThan">
      <formula>0</formula>
    </cfRule>
  </conditionalFormatting>
  <conditionalFormatting sqref="FF2:FG2 FI2:FJ2">
    <cfRule type="cellIs" dxfId="17" priority="18784" operator="lessThan">
      <formula>0</formula>
    </cfRule>
  </conditionalFormatting>
  <conditionalFormatting sqref="CR5:CR43">
    <cfRule type="cellIs" dxfId="16" priority="4" operator="lessThan">
      <formula>0</formula>
    </cfRule>
  </conditionalFormatting>
  <conditionalFormatting sqref="DD5:DD43">
    <cfRule type="cellIs" dxfId="15" priority="3" operator="lessThan">
      <formula>0</formula>
    </cfRule>
  </conditionalFormatting>
  <conditionalFormatting sqref="DH5:DH43">
    <cfRule type="cellIs" dxfId="14" priority="2" operator="lessThan">
      <formula>0</formula>
    </cfRule>
  </conditionalFormatting>
  <conditionalFormatting sqref="EF5:EF43">
    <cfRule type="cellIs" dxfId="13" priority="1" operator="lessThan">
      <formula>0</formula>
    </cfRule>
  </conditionalFormatting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5"/>
  <sheetViews>
    <sheetView zoomScale="55" zoomScaleNormal="55" workbookViewId="0">
      <pane xSplit="6" ySplit="9" topLeftCell="AC31" activePane="bottomRight" state="frozen"/>
      <selection pane="topRight"/>
      <selection pane="bottomLeft"/>
      <selection pane="bottomRight" activeCell="AM55" sqref="AM55"/>
    </sheetView>
  </sheetViews>
  <sheetFormatPr defaultColWidth="28.28515625" defaultRowHeight="15"/>
  <cols>
    <col min="1" max="1" width="14" customWidth="1"/>
  </cols>
  <sheetData>
    <row r="1" spans="1:39" ht="15.75" customHeight="1">
      <c r="A1" s="950" t="s">
        <v>97</v>
      </c>
      <c r="B1" s="950"/>
      <c r="C1" s="950"/>
      <c r="D1" s="369"/>
      <c r="E1" s="369"/>
      <c r="F1" s="369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</row>
    <row r="2" spans="1:39" ht="15.75" customHeight="1">
      <c r="A2" s="950"/>
      <c r="B2" s="950"/>
      <c r="C2" s="950"/>
      <c r="D2" s="369"/>
      <c r="E2" s="369"/>
      <c r="F2" s="369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</row>
    <row r="3" spans="1:39" ht="15.75" customHeight="1">
      <c r="A3" s="950"/>
      <c r="B3" s="950"/>
      <c r="C3" s="950"/>
      <c r="D3" s="369"/>
      <c r="E3" s="369"/>
      <c r="F3" s="369"/>
      <c r="G3" s="370"/>
      <c r="H3" s="370"/>
      <c r="I3" s="370"/>
      <c r="J3" s="370"/>
      <c r="K3" s="370"/>
      <c r="L3" s="387" t="s">
        <v>98</v>
      </c>
      <c r="M3" s="387"/>
      <c r="N3" s="387"/>
      <c r="O3" s="387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88" t="s">
        <v>99</v>
      </c>
      <c r="AJ3" s="370"/>
      <c r="AK3" s="388" t="s">
        <v>100</v>
      </c>
      <c r="AL3" s="370"/>
      <c r="AM3" s="370"/>
    </row>
    <row r="4" spans="1:39" ht="15.75" customHeight="1">
      <c r="A4" s="950"/>
      <c r="B4" s="950"/>
      <c r="C4" s="950"/>
      <c r="D4" s="369"/>
      <c r="E4" s="369"/>
      <c r="F4" s="369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370"/>
      <c r="AB4" s="370"/>
      <c r="AC4" s="370"/>
      <c r="AD4" s="370"/>
      <c r="AE4" s="370"/>
      <c r="AF4" s="370"/>
      <c r="AG4" s="370"/>
      <c r="AH4" s="370"/>
      <c r="AI4" s="370"/>
      <c r="AJ4" s="370"/>
      <c r="AK4" s="370"/>
      <c r="AL4" s="370"/>
      <c r="AM4" s="370"/>
    </row>
    <row r="5" spans="1:39" ht="15.75" customHeight="1">
      <c r="A5" s="950"/>
      <c r="B5" s="950"/>
      <c r="C5" s="950"/>
      <c r="D5" s="369"/>
      <c r="E5" s="369"/>
      <c r="F5" s="369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  <c r="AA5" s="370"/>
      <c r="AB5" s="370"/>
      <c r="AC5" s="370"/>
      <c r="AD5" s="370"/>
      <c r="AE5" s="370"/>
      <c r="AF5" s="370"/>
      <c r="AG5" s="370"/>
      <c r="AH5" s="370"/>
      <c r="AI5" s="370"/>
      <c r="AJ5" s="370"/>
      <c r="AK5" s="370"/>
      <c r="AL5" s="370"/>
      <c r="AM5" s="370"/>
    </row>
    <row r="6" spans="1:39" ht="15.75" customHeight="1" thickBot="1">
      <c r="A6" s="951">
        <f>'Daily Sales'!A2</f>
        <v>46266</v>
      </c>
      <c r="B6" s="951"/>
      <c r="C6" s="951"/>
      <c r="D6" s="371"/>
      <c r="E6" s="371"/>
      <c r="F6" s="371"/>
      <c r="G6" s="372"/>
      <c r="H6" s="372"/>
      <c r="I6" s="372"/>
      <c r="J6" s="372"/>
      <c r="K6" s="372"/>
      <c r="L6" s="372"/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  <c r="AA6" s="372"/>
      <c r="AB6" s="372"/>
      <c r="AC6" s="372"/>
      <c r="AD6" s="372"/>
      <c r="AE6" s="372"/>
      <c r="AF6" s="372"/>
      <c r="AG6" s="372"/>
      <c r="AH6" s="372"/>
      <c r="AI6" s="372"/>
      <c r="AJ6" s="372"/>
      <c r="AK6" s="372"/>
      <c r="AL6" s="372"/>
      <c r="AM6" s="372"/>
    </row>
    <row r="7" spans="1:39" ht="21.75" thickTop="1" thickBot="1">
      <c r="A7" s="954" t="s">
        <v>101</v>
      </c>
      <c r="B7" s="955"/>
      <c r="C7" s="955"/>
      <c r="D7" s="955"/>
      <c r="E7" s="955"/>
      <c r="F7" s="955"/>
      <c r="G7" s="955"/>
      <c r="H7" s="955"/>
      <c r="I7" s="955"/>
      <c r="J7" s="955"/>
      <c r="K7" s="955"/>
      <c r="L7" s="955"/>
      <c r="M7" s="955"/>
      <c r="N7" s="955"/>
      <c r="O7" s="955"/>
      <c r="P7" s="955"/>
      <c r="Q7" s="955"/>
      <c r="R7" s="955"/>
      <c r="S7" s="955"/>
      <c r="T7" s="955"/>
      <c r="U7" s="955"/>
      <c r="V7" s="955"/>
      <c r="W7" s="955"/>
      <c r="X7" s="955"/>
      <c r="Y7" s="955"/>
      <c r="Z7" s="955"/>
      <c r="AA7" s="955"/>
      <c r="AB7" s="955"/>
      <c r="AC7" s="955"/>
      <c r="AD7" s="956"/>
      <c r="AE7" s="957" t="s">
        <v>102</v>
      </c>
      <c r="AF7" s="958"/>
      <c r="AG7" s="958"/>
      <c r="AH7" s="958"/>
      <c r="AI7" s="958"/>
      <c r="AJ7" s="958"/>
      <c r="AK7" s="958"/>
      <c r="AL7" s="958"/>
      <c r="AM7" s="959"/>
    </row>
    <row r="8" spans="1:39" ht="18.75" thickTop="1">
      <c r="A8" s="952" t="s">
        <v>1</v>
      </c>
      <c r="B8" s="948" t="s">
        <v>2</v>
      </c>
      <c r="C8" s="948" t="s">
        <v>87</v>
      </c>
      <c r="D8" s="960" t="s">
        <v>103</v>
      </c>
      <c r="E8" s="960"/>
      <c r="F8" s="960"/>
      <c r="G8" s="961" t="s">
        <v>78</v>
      </c>
      <c r="H8" s="961"/>
      <c r="I8" s="961"/>
      <c r="J8" s="961" t="s">
        <v>79</v>
      </c>
      <c r="K8" s="961"/>
      <c r="L8" s="961"/>
      <c r="M8" s="961" t="s">
        <v>80</v>
      </c>
      <c r="N8" s="961"/>
      <c r="O8" s="961"/>
      <c r="P8" s="961" t="s">
        <v>81</v>
      </c>
      <c r="Q8" s="961"/>
      <c r="R8" s="961"/>
      <c r="S8" s="961" t="s">
        <v>82</v>
      </c>
      <c r="T8" s="961"/>
      <c r="U8" s="961"/>
      <c r="V8" s="961" t="s">
        <v>83</v>
      </c>
      <c r="W8" s="961"/>
      <c r="X8" s="961"/>
      <c r="Y8" s="961" t="s">
        <v>84</v>
      </c>
      <c r="Z8" s="961"/>
      <c r="AA8" s="961"/>
      <c r="AB8" s="961" t="s">
        <v>85</v>
      </c>
      <c r="AC8" s="961"/>
      <c r="AD8" s="962"/>
      <c r="AE8" s="963" t="s">
        <v>104</v>
      </c>
      <c r="AF8" s="960"/>
      <c r="AG8" s="960"/>
      <c r="AH8" s="964" t="s">
        <v>105</v>
      </c>
      <c r="AI8" s="964"/>
      <c r="AJ8" s="964"/>
      <c r="AK8" s="964" t="s">
        <v>106</v>
      </c>
      <c r="AL8" s="964"/>
      <c r="AM8" s="965"/>
    </row>
    <row r="9" spans="1:39" ht="18.75" thickBot="1">
      <c r="A9" s="953"/>
      <c r="B9" s="949"/>
      <c r="C9" s="949"/>
      <c r="D9" s="373" t="s">
        <v>88</v>
      </c>
      <c r="E9" s="373" t="s">
        <v>89</v>
      </c>
      <c r="F9" s="373" t="s">
        <v>90</v>
      </c>
      <c r="G9" s="374" t="s">
        <v>88</v>
      </c>
      <c r="H9" s="374" t="s">
        <v>89</v>
      </c>
      <c r="I9" s="374" t="s">
        <v>90</v>
      </c>
      <c r="J9" s="374" t="s">
        <v>88</v>
      </c>
      <c r="K9" s="374" t="s">
        <v>89</v>
      </c>
      <c r="L9" s="374" t="s">
        <v>90</v>
      </c>
      <c r="M9" s="374" t="s">
        <v>88</v>
      </c>
      <c r="N9" s="374" t="s">
        <v>89</v>
      </c>
      <c r="O9" s="374" t="s">
        <v>90</v>
      </c>
      <c r="P9" s="374" t="s">
        <v>88</v>
      </c>
      <c r="Q9" s="374" t="s">
        <v>89</v>
      </c>
      <c r="R9" s="374" t="s">
        <v>90</v>
      </c>
      <c r="S9" s="374" t="s">
        <v>88</v>
      </c>
      <c r="T9" s="374" t="s">
        <v>89</v>
      </c>
      <c r="U9" s="374" t="s">
        <v>90</v>
      </c>
      <c r="V9" s="374" t="s">
        <v>88</v>
      </c>
      <c r="W9" s="374" t="s">
        <v>89</v>
      </c>
      <c r="X9" s="374" t="s">
        <v>90</v>
      </c>
      <c r="Y9" s="374" t="s">
        <v>88</v>
      </c>
      <c r="Z9" s="374" t="s">
        <v>89</v>
      </c>
      <c r="AA9" s="374" t="s">
        <v>90</v>
      </c>
      <c r="AB9" s="374" t="s">
        <v>88</v>
      </c>
      <c r="AC9" s="374" t="s">
        <v>89</v>
      </c>
      <c r="AD9" s="787" t="s">
        <v>90</v>
      </c>
      <c r="AE9" s="782" t="s">
        <v>88</v>
      </c>
      <c r="AF9" s="373" t="s">
        <v>89</v>
      </c>
      <c r="AG9" s="373" t="s">
        <v>90</v>
      </c>
      <c r="AH9" s="389" t="s">
        <v>88</v>
      </c>
      <c r="AI9" s="389" t="s">
        <v>89</v>
      </c>
      <c r="AJ9" s="389" t="s">
        <v>90</v>
      </c>
      <c r="AK9" s="389" t="s">
        <v>88</v>
      </c>
      <c r="AL9" s="389" t="s">
        <v>89</v>
      </c>
      <c r="AM9" s="390" t="s">
        <v>90</v>
      </c>
    </row>
    <row r="10" spans="1:39" s="366" customFormat="1" ht="16.5" thickTop="1">
      <c r="A10" s="910">
        <f>WEEKNUM(B10)</f>
        <v>36</v>
      </c>
      <c r="B10" s="375">
        <f>A6</f>
        <v>46266</v>
      </c>
      <c r="C10" s="376" t="str">
        <f t="shared" ref="C10:C11" si="0">TEXT(B10,"ddd")</f>
        <v>Tue</v>
      </c>
      <c r="D10" s="384">
        <f t="shared" ref="D10:D11" si="1">SUMIF($G$9:$AD$9,$D$9,G10:AD10)</f>
        <v>183894.09677419355</v>
      </c>
      <c r="E10" s="385">
        <f t="shared" ref="E10:E11" si="2">SUMIF($G$9:$AD$9,$E$9,G10:AD10)</f>
        <v>181444.22699999993</v>
      </c>
      <c r="F10" s="385">
        <f t="shared" ref="F10:F15" si="3">E10-D10</f>
        <v>-2449.8697741936194</v>
      </c>
      <c r="G10" s="385">
        <f>VLOOKUP($B$10:$B$58,'SO MS'!$B$6:$L$47,4,TRUE)</f>
        <v>108187</v>
      </c>
      <c r="H10" s="385">
        <f>VLOOKUP($B$10:$B$58,'Summary sales'!$A$8:$L$58,4,TRUE)+VLOOKUP($B$10:$B$58,'Summary FOB'!$B$8:$K$41,6,TRUE)</f>
        <v>104781.20999999998</v>
      </c>
      <c r="I10" s="385">
        <f t="shared" ref="I10:I11" si="4">H10-G10</f>
        <v>-3405.7900000000227</v>
      </c>
      <c r="J10" s="385">
        <f>VLOOKUP($B$10:$B$58,'SO MS'!$B$6:$L$47,5,TRUE)</f>
        <v>34320</v>
      </c>
      <c r="K10" s="385">
        <f>VLOOKUP($B$10:$B$58,'Summary sales'!$A$8:$L$58,5,TRUE)+VLOOKUP($B$10:$B$58,'Summary FOB'!$B$8:$K$41,8,TRUE)</f>
        <v>41322.25</v>
      </c>
      <c r="L10" s="385">
        <f t="shared" ref="L10:L11" si="5">K10-J10</f>
        <v>7002.25</v>
      </c>
      <c r="M10" s="385">
        <f>VLOOKUP($B$10:$B$58,'SO MS'!$B$6:$L$47,6,TRUE)</f>
        <v>10800</v>
      </c>
      <c r="N10" s="385">
        <f>VLOOKUP($B$10:$B$58,'Summary sales'!$A$8:$M$58,6,TRUE)</f>
        <v>8604.36</v>
      </c>
      <c r="O10" s="385">
        <f t="shared" ref="O10:O11" si="6">N10-M10</f>
        <v>-2195.6399999999994</v>
      </c>
      <c r="P10" s="385">
        <f>VLOOKUP($B$10:$B$58,'SO MS'!$B$6:$AS$47,7,TRUE)</f>
        <v>0</v>
      </c>
      <c r="Q10" s="385">
        <f>VLOOKUP($B$10:$B$58,'Summary sales'!$A$8:$M$58,7,TRUE)</f>
        <v>0</v>
      </c>
      <c r="R10" s="385">
        <f t="shared" ref="R10:R11" si="7">Q10-P10</f>
        <v>0</v>
      </c>
      <c r="S10" s="385">
        <f>VLOOKUP($B$10:$B$58,'SO MS'!$B$6:$AS$47,8,TRUE)</f>
        <v>3587.0967741935483</v>
      </c>
      <c r="T10" s="385">
        <f>VLOOKUP($B$10:$B$58,'Summary sales'!$A$8:$M$58,8,TRUE)</f>
        <v>10155.11</v>
      </c>
      <c r="U10" s="385">
        <f t="shared" ref="U10:U11" si="8">T10-S10</f>
        <v>6568.0132258064523</v>
      </c>
      <c r="V10" s="385">
        <f>VLOOKUP($B$10:$B$58,'SO MS'!$B$6:$AS$47,9,TRUE)</f>
        <v>0</v>
      </c>
      <c r="W10" s="385">
        <f>VLOOKUP($B$10:$B$58,'Summary sales'!$A$8:$M$58,9,TRUE)</f>
        <v>0</v>
      </c>
      <c r="X10" s="385">
        <f t="shared" ref="X10:X11" si="9">W10-V10</f>
        <v>0</v>
      </c>
      <c r="Y10" s="385">
        <f>VLOOKUP($B$10:$B$58,'SO MS'!$B$6:$AS$47,10,TRUE)</f>
        <v>27000</v>
      </c>
      <c r="Z10" s="385">
        <f>VLOOKUP($B$10:$B$58,'Summary sales'!$A$8:$M$58,10,TRUE)</f>
        <v>0</v>
      </c>
      <c r="AA10" s="385">
        <f t="shared" ref="AA10:AA11" si="10">Z10-Y10</f>
        <v>-27000</v>
      </c>
      <c r="AB10" s="385">
        <f>VLOOKUP($B$10:$B$58,'SO MS'!$B$6:$AS$47,11,TRUE)</f>
        <v>0</v>
      </c>
      <c r="AC10" s="385">
        <f>VLOOKUP($B$10:$B$58,'Summary sales'!$A$8:$M$58,11,TRUE)</f>
        <v>16581.296999999999</v>
      </c>
      <c r="AD10" s="392">
        <f t="shared" ref="AD10:AD11" si="11">AC10-AB10</f>
        <v>16581.296999999999</v>
      </c>
      <c r="AE10" s="783">
        <f t="shared" ref="AE10:AE11" si="12">SUMIF($AH$9:$AM$9,$AE$9,AH10:AM10)</f>
        <v>224572.2329677419</v>
      </c>
      <c r="AF10" s="385">
        <f t="shared" ref="AF10:AF11" ca="1" si="13">SUMIF($AH$9:$AM$9,$AF$9,AH10:AM10)</f>
        <v>194672.88600000259</v>
      </c>
      <c r="AG10" s="385">
        <f t="shared" ref="AG10:AG11" ca="1" si="14">AF10-AE10</f>
        <v>-29899.346967739315</v>
      </c>
      <c r="AH10" s="385">
        <f>VLOOKUP($B$10:$B$55,'Summary FOB'!$B$8:$K$37,2,TRUE)</f>
        <v>0</v>
      </c>
      <c r="AI10" s="385">
        <f>VLOOKUP($B$10:$B$55,'Summary FOB'!$B$8:$K$37,3,TRUE)</f>
        <v>0</v>
      </c>
      <c r="AJ10" s="385">
        <f t="shared" ref="AJ10:AJ11" si="15">AI10-AH10</f>
        <v>0</v>
      </c>
      <c r="AK10" s="385">
        <f>VLOOKUP($B$10:$B$55,'Daily Sales'!$B$5:$F$44,3,TRUE)</f>
        <v>224572.2329677419</v>
      </c>
      <c r="AL10" s="385">
        <f ca="1">VLOOKUP($B$10:$B$55,'Daily Sales'!$B$5:$F$44,4,TRUE)</f>
        <v>194672.88600000259</v>
      </c>
      <c r="AM10" s="392">
        <f t="shared" ref="AM10:AM11" ca="1" si="16">AL10-AK10</f>
        <v>-29899.346967739315</v>
      </c>
    </row>
    <row r="11" spans="1:39" s="337" customFormat="1" ht="15.75">
      <c r="A11" s="907"/>
      <c r="B11" s="375">
        <f t="shared" ref="B11:B15" si="17">B10+1</f>
        <v>46267</v>
      </c>
      <c r="C11" s="376" t="str">
        <f t="shared" si="0"/>
        <v>Wed</v>
      </c>
      <c r="D11" s="384">
        <f t="shared" si="1"/>
        <v>184134.09677419355</v>
      </c>
      <c r="E11" s="385">
        <f t="shared" si="2"/>
        <v>182606.943</v>
      </c>
      <c r="F11" s="385">
        <f t="shared" si="3"/>
        <v>-1527.1537741935463</v>
      </c>
      <c r="G11" s="385">
        <f>VLOOKUP($B$10:$B$58,'SO MS'!$B$6:$L$47,4,TRUE)</f>
        <v>108187</v>
      </c>
      <c r="H11" s="385">
        <f>VLOOKUP($B$10:$B$58,'Summary sales'!$A$8:$L$58,4,TRUE)+VLOOKUP($B$10:$B$58,'Summary FOB'!$B$8:$K$41,6,TRUE)</f>
        <v>116505.34</v>
      </c>
      <c r="I11" s="385">
        <f t="shared" si="4"/>
        <v>8318.3399999999965</v>
      </c>
      <c r="J11" s="385">
        <f>VLOOKUP($B$10:$B$58,'SO MS'!$B$6:$L$47,5,TRUE)</f>
        <v>34560</v>
      </c>
      <c r="K11" s="385">
        <f>VLOOKUP($B$10:$B$58,'Summary sales'!$A$8:$L$58,5,TRUE)+VLOOKUP($B$10:$B$58,'Summary FOB'!$B$8:$K$41,8,TRUE)</f>
        <v>41039.340000000004</v>
      </c>
      <c r="L11" s="385">
        <f t="shared" si="5"/>
        <v>6479.3400000000038</v>
      </c>
      <c r="M11" s="385">
        <f>VLOOKUP($B$10:$B$58,'SO MS'!$B$6:$L$47,6,TRUE)</f>
        <v>10800</v>
      </c>
      <c r="N11" s="385">
        <f>VLOOKUP($B$10:$B$58,'Summary sales'!$A$8:$M$58,6,TRUE)</f>
        <v>11574.19</v>
      </c>
      <c r="O11" s="385">
        <f t="shared" si="6"/>
        <v>774.19000000000051</v>
      </c>
      <c r="P11" s="385">
        <f>VLOOKUP($B$10:$B$58,'SO MS'!$B$6:$AS$47,7,TRUE)</f>
        <v>0</v>
      </c>
      <c r="Q11" s="385">
        <f>VLOOKUP($B$10:$B$58,'Summary sales'!$A$8:$M$58,7,TRUE)</f>
        <v>0</v>
      </c>
      <c r="R11" s="385">
        <f t="shared" si="7"/>
        <v>0</v>
      </c>
      <c r="S11" s="385">
        <f>VLOOKUP($B$10:$B$58,'SO MS'!$B$6:$AS$47,8,TRUE)</f>
        <v>3587.0967741935483</v>
      </c>
      <c r="T11" s="385">
        <f>VLOOKUP($B$10:$B$58,'Summary sales'!$A$8:$M$58,8,TRUE)</f>
        <v>5200.34</v>
      </c>
      <c r="U11" s="385">
        <f t="shared" si="8"/>
        <v>1613.2432258064518</v>
      </c>
      <c r="V11" s="385">
        <f>VLOOKUP($B$10:$B$58,'SO MS'!$B$6:$AS$47,9,TRUE)</f>
        <v>0</v>
      </c>
      <c r="W11" s="385">
        <f>VLOOKUP($B$10:$B$58,'Summary sales'!$A$8:$M$58,9,TRUE)</f>
        <v>4432.91</v>
      </c>
      <c r="X11" s="385">
        <f t="shared" si="9"/>
        <v>4432.91</v>
      </c>
      <c r="Y11" s="385">
        <f>VLOOKUP($B$10:$B$58,'SO MS'!$B$6:$AS$47,10,TRUE)</f>
        <v>27000</v>
      </c>
      <c r="Z11" s="385">
        <f>VLOOKUP($B$10:$B$58,'Summary sales'!$A$8:$M$58,10,TRUE)</f>
        <v>0</v>
      </c>
      <c r="AA11" s="385">
        <f t="shared" si="10"/>
        <v>-27000</v>
      </c>
      <c r="AB11" s="385">
        <f>VLOOKUP($B$10:$B$58,'SO MS'!$B$6:$AS$47,11,TRUE)</f>
        <v>0</v>
      </c>
      <c r="AC11" s="385">
        <f>VLOOKUP($B$10:$B$58,'Summary sales'!$A$8:$M$58,11,TRUE)</f>
        <v>3854.8229999999999</v>
      </c>
      <c r="AD11" s="392">
        <f t="shared" si="11"/>
        <v>3854.8229999999999</v>
      </c>
      <c r="AE11" s="783">
        <f t="shared" si="12"/>
        <v>225694.13329032253</v>
      </c>
      <c r="AF11" s="385">
        <f t="shared" ca="1" si="13"/>
        <v>198184.98600000062</v>
      </c>
      <c r="AG11" s="385">
        <f t="shared" ca="1" si="14"/>
        <v>-27509.147290321911</v>
      </c>
      <c r="AH11" s="385">
        <f>VLOOKUP($B$10:$B$55,'Summary FOB'!$B$8:$K$37,2,TRUE)</f>
        <v>0</v>
      </c>
      <c r="AI11" s="385">
        <f>VLOOKUP($B$10:$B$55,'Summary FOB'!$B$8:$K$37,3,TRUE)</f>
        <v>0</v>
      </c>
      <c r="AJ11" s="385">
        <f t="shared" si="15"/>
        <v>0</v>
      </c>
      <c r="AK11" s="385">
        <f>VLOOKUP($B$10:$B$55,'Daily Sales'!$B$5:$F$44,3,TRUE)</f>
        <v>225694.13329032253</v>
      </c>
      <c r="AL11" s="385">
        <f ca="1">VLOOKUP($B$10:$B$55,'Daily Sales'!$B$5:$F$44,4,TRUE)</f>
        <v>198184.98600000062</v>
      </c>
      <c r="AM11" s="392">
        <f t="shared" ca="1" si="16"/>
        <v>-27509.147290321911</v>
      </c>
    </row>
    <row r="12" spans="1:39" s="368" customFormat="1" ht="15.75">
      <c r="A12" s="907"/>
      <c r="B12" s="375">
        <f t="shared" si="17"/>
        <v>46268</v>
      </c>
      <c r="C12" s="376" t="str">
        <f t="shared" ref="C12:C15" si="18">TEXT(B12,"ddd")</f>
        <v>Thu</v>
      </c>
      <c r="D12" s="384">
        <f t="shared" ref="D12:D15" si="19">SUMIF($G$9:$AD$9,$D$9,G12:AD12)</f>
        <v>166134.09677419355</v>
      </c>
      <c r="E12" s="385">
        <f t="shared" ref="E12:E15" si="20">SUMIF($G$9:$AD$9,$E$9,G12:AD12)</f>
        <v>173997.33900000001</v>
      </c>
      <c r="F12" s="385">
        <f t="shared" si="3"/>
        <v>7863.2422258064616</v>
      </c>
      <c r="G12" s="385">
        <f>VLOOKUP($B$10:$B$58,'SO MS'!$B$6:$L$47,4,TRUE)</f>
        <v>108187</v>
      </c>
      <c r="H12" s="385">
        <f>VLOOKUP($B$10:$B$58,'Summary sales'!$A$8:$L$58,4,TRUE)+VLOOKUP($B$10:$B$58,'Summary FOB'!$B$8:$K$41,6,TRUE)</f>
        <v>105040.76000000001</v>
      </c>
      <c r="I12" s="385">
        <f t="shared" ref="I12:I15" si="21">H12-G12</f>
        <v>-3146.2399999999907</v>
      </c>
      <c r="J12" s="385">
        <f>VLOOKUP($B$10:$B$58,'SO MS'!$B$6:$L$47,5,TRUE)</f>
        <v>34560</v>
      </c>
      <c r="K12" s="385">
        <f>VLOOKUP($B$10:$B$58,'Summary sales'!$A$8:$L$58,5,TRUE)+VLOOKUP($B$10:$B$58,'Summary FOB'!$B$8:$K$41,8,TRUE)</f>
        <v>38604.090000000004</v>
      </c>
      <c r="L12" s="385">
        <f t="shared" ref="L12:L15" si="22">K12-J12</f>
        <v>4044.0900000000038</v>
      </c>
      <c r="M12" s="385">
        <f>VLOOKUP($B$10:$B$58,'SO MS'!$B$6:$L$47,6,TRUE)</f>
        <v>10800</v>
      </c>
      <c r="N12" s="385">
        <f>VLOOKUP($B$10:$B$58,'Summary sales'!$A$8:$M$58,6,TRUE)</f>
        <v>5412.54</v>
      </c>
      <c r="O12" s="385">
        <f t="shared" ref="O12:O15" si="23">N12-M12</f>
        <v>-5387.46</v>
      </c>
      <c r="P12" s="385">
        <f>VLOOKUP($B$10:$B$58,'SO MS'!$B$6:$AS$47,7,TRUE)</f>
        <v>0</v>
      </c>
      <c r="Q12" s="385">
        <f>VLOOKUP($B$10:$B$58,'Summary sales'!$A$8:$M$58,7,TRUE)</f>
        <v>0</v>
      </c>
      <c r="R12" s="385">
        <f t="shared" ref="R12:R15" si="24">Q12-P12</f>
        <v>0</v>
      </c>
      <c r="S12" s="385">
        <f>VLOOKUP($B$10:$B$58,'SO MS'!$B$6:$AS$47,8,TRUE)</f>
        <v>3587.0967741935483</v>
      </c>
      <c r="T12" s="385">
        <f>VLOOKUP($B$10:$B$58,'Summary sales'!$A$8:$M$58,8,TRUE)</f>
        <v>4950.6099999999997</v>
      </c>
      <c r="U12" s="385">
        <f t="shared" ref="U12:U15" si="25">T12-S12</f>
        <v>1363.5132258064514</v>
      </c>
      <c r="V12" s="385">
        <f>VLOOKUP($B$10:$B$58,'SO MS'!$B$6:$AS$47,9,TRUE)</f>
        <v>0</v>
      </c>
      <c r="W12" s="385">
        <f>VLOOKUP($B$10:$B$58,'Summary sales'!$A$8:$M$58,9,TRUE)</f>
        <v>0</v>
      </c>
      <c r="X12" s="385">
        <f t="shared" ref="X12:X15" si="26">W12-V12</f>
        <v>0</v>
      </c>
      <c r="Y12" s="385">
        <f>VLOOKUP($B$10:$B$58,'SO MS'!$B$6:$AS$47,10,TRUE)</f>
        <v>9000</v>
      </c>
      <c r="Z12" s="385">
        <f>VLOOKUP($B$10:$B$58,'Summary sales'!$A$8:$M$58,10,TRUE)</f>
        <v>0</v>
      </c>
      <c r="AA12" s="385">
        <f t="shared" ref="AA12:AA15" si="27">Z12-Y12</f>
        <v>-9000</v>
      </c>
      <c r="AB12" s="385">
        <f>VLOOKUP($B$10:$B$58,'SO MS'!$B$6:$AS$47,11,TRUE)</f>
        <v>0</v>
      </c>
      <c r="AC12" s="385">
        <f>VLOOKUP($B$10:$B$58,'Summary sales'!$A$8:$M$58,11,TRUE)</f>
        <v>19989.339</v>
      </c>
      <c r="AD12" s="392">
        <f t="shared" ref="AD12:AD15" si="28">AC12-AB12</f>
        <v>19989.339</v>
      </c>
      <c r="AE12" s="783">
        <f t="shared" ref="AE12:AE15" si="29">SUMIF($AH$9:$AM$9,$AE$9,AH12:AM12)</f>
        <v>202694.13329032253</v>
      </c>
      <c r="AF12" s="385">
        <f t="shared" ref="AF12:AF15" ca="1" si="30">SUMIF($AH$9:$AM$9,$AF$9,AH12:AM12)</f>
        <v>206534.45399999316</v>
      </c>
      <c r="AG12" s="385">
        <f t="shared" ref="AG12:AG15" ca="1" si="31">AF12-AE12</f>
        <v>3840.3207096706319</v>
      </c>
      <c r="AH12" s="385">
        <f>VLOOKUP($B$10:$B$55,'Summary FOB'!$B$8:$K$37,2,TRUE)</f>
        <v>0</v>
      </c>
      <c r="AI12" s="385">
        <f>VLOOKUP($B$10:$B$55,'Summary FOB'!$B$8:$K$37,3,TRUE)</f>
        <v>0</v>
      </c>
      <c r="AJ12" s="385">
        <f t="shared" ref="AJ12:AJ15" si="32">AI12-AH12</f>
        <v>0</v>
      </c>
      <c r="AK12" s="385">
        <f>VLOOKUP($B$10:$B$55,'Daily Sales'!$B$5:$F$44,3,TRUE)</f>
        <v>202694.13329032253</v>
      </c>
      <c r="AL12" s="385">
        <f ca="1">VLOOKUP($B$10:$B$55,'Daily Sales'!$B$5:$F$44,4,TRUE)</f>
        <v>206534.45399999316</v>
      </c>
      <c r="AM12" s="392">
        <f t="shared" ref="AM12:AM15" ca="1" si="33">AL12-AK12</f>
        <v>3840.3207096706319</v>
      </c>
    </row>
    <row r="13" spans="1:39" s="337" customFormat="1" ht="15.75">
      <c r="A13" s="907"/>
      <c r="B13" s="375">
        <f t="shared" si="17"/>
        <v>46269</v>
      </c>
      <c r="C13" s="376" t="str">
        <f t="shared" si="18"/>
        <v>Fri</v>
      </c>
      <c r="D13" s="384">
        <f t="shared" si="19"/>
        <v>166134.09677419355</v>
      </c>
      <c r="E13" s="385">
        <f t="shared" si="20"/>
        <v>177145.59699999995</v>
      </c>
      <c r="F13" s="385">
        <f t="shared" si="3"/>
        <v>11011.500225806405</v>
      </c>
      <c r="G13" s="385">
        <f>VLOOKUP($B$10:$B$58,'SO MS'!$B$6:$L$47,4,TRUE)</f>
        <v>108187</v>
      </c>
      <c r="H13" s="385">
        <f>VLOOKUP($B$10:$B$58,'Summary sales'!$A$8:$L$58,4,TRUE)+VLOOKUP($B$10:$B$58,'Summary FOB'!$B$8:$K$41,6,TRUE)</f>
        <v>110708.07999999999</v>
      </c>
      <c r="I13" s="385">
        <f t="shared" si="21"/>
        <v>2521.0799999999872</v>
      </c>
      <c r="J13" s="385">
        <f>VLOOKUP($B$10:$B$58,'SO MS'!$B$6:$L$47,5,TRUE)</f>
        <v>34560</v>
      </c>
      <c r="K13" s="385">
        <f>VLOOKUP($B$10:$B$58,'Summary sales'!$A$8:$L$58,5,TRUE)+VLOOKUP($B$10:$B$58,'Summary FOB'!$B$8:$K$41,8,TRUE)</f>
        <v>39192.509999999995</v>
      </c>
      <c r="L13" s="385">
        <f t="shared" si="22"/>
        <v>4632.5099999999948</v>
      </c>
      <c r="M13" s="385">
        <f>VLOOKUP($B$10:$B$58,'SO MS'!$B$6:$L$47,6,TRUE)</f>
        <v>10800</v>
      </c>
      <c r="N13" s="385">
        <f>VLOOKUP($B$10:$B$58,'Summary sales'!$A$8:$M$58,6,TRUE)</f>
        <v>11414.68</v>
      </c>
      <c r="O13" s="385">
        <f t="shared" si="23"/>
        <v>614.68000000000029</v>
      </c>
      <c r="P13" s="385">
        <f>VLOOKUP($B$10:$B$58,'SO MS'!$B$6:$AS$47,7,TRUE)</f>
        <v>0</v>
      </c>
      <c r="Q13" s="385">
        <f>VLOOKUP($B$10:$B$58,'Summary sales'!$A$8:$M$58,7,TRUE)</f>
        <v>0</v>
      </c>
      <c r="R13" s="385">
        <f t="shared" si="24"/>
        <v>0</v>
      </c>
      <c r="S13" s="385">
        <f>VLOOKUP($B$10:$B$58,'SO MS'!$B$6:$AS$47,8,TRUE)</f>
        <v>3587.0967741935483</v>
      </c>
      <c r="T13" s="385">
        <f>VLOOKUP($B$10:$B$58,'Summary sales'!$A$8:$M$58,8,TRUE)</f>
        <v>4950.6099999999997</v>
      </c>
      <c r="U13" s="385">
        <f t="shared" si="25"/>
        <v>1363.5132258064514</v>
      </c>
      <c r="V13" s="385">
        <f>VLOOKUP($B$10:$B$58,'SO MS'!$B$6:$AS$47,9,TRUE)</f>
        <v>0</v>
      </c>
      <c r="W13" s="385">
        <f>VLOOKUP($B$10:$B$58,'Summary sales'!$A$8:$M$58,9,TRUE)</f>
        <v>3088.51</v>
      </c>
      <c r="X13" s="385">
        <f t="shared" si="26"/>
        <v>3088.51</v>
      </c>
      <c r="Y13" s="385">
        <f>VLOOKUP($B$10:$B$58,'SO MS'!$B$6:$AS$47,10,TRUE)</f>
        <v>9000</v>
      </c>
      <c r="Z13" s="385">
        <f>VLOOKUP($B$10:$B$58,'Summary sales'!$A$8:$M$58,10,TRUE)</f>
        <v>0</v>
      </c>
      <c r="AA13" s="385">
        <f t="shared" si="27"/>
        <v>-9000</v>
      </c>
      <c r="AB13" s="385">
        <f>VLOOKUP($B$10:$B$58,'SO MS'!$B$6:$AS$47,11,TRUE)</f>
        <v>0</v>
      </c>
      <c r="AC13" s="385">
        <f>VLOOKUP($B$10:$B$58,'Summary sales'!$A$8:$M$58,11,TRUE)</f>
        <v>7791.2070000000003</v>
      </c>
      <c r="AD13" s="392">
        <f t="shared" si="28"/>
        <v>7791.2070000000003</v>
      </c>
      <c r="AE13" s="783">
        <f t="shared" si="29"/>
        <v>198694.07619354836</v>
      </c>
      <c r="AF13" s="385">
        <f t="shared" ca="1" si="30"/>
        <v>177013.2720000032</v>
      </c>
      <c r="AG13" s="385">
        <f t="shared" ca="1" si="31"/>
        <v>-21680.804193545162</v>
      </c>
      <c r="AH13" s="385">
        <f>VLOOKUP($B$10:$B$55,'Summary FOB'!$B$8:$K$37,2,TRUE)</f>
        <v>0</v>
      </c>
      <c r="AI13" s="385">
        <f>VLOOKUP($B$10:$B$55,'Summary FOB'!$B$8:$K$37,3,TRUE)</f>
        <v>0</v>
      </c>
      <c r="AJ13" s="385">
        <f t="shared" si="32"/>
        <v>0</v>
      </c>
      <c r="AK13" s="385">
        <f>VLOOKUP($B$10:$B$55,'Daily Sales'!$B$5:$F$44,3,TRUE)</f>
        <v>198694.07619354836</v>
      </c>
      <c r="AL13" s="385">
        <f ca="1">VLOOKUP($B$10:$B$55,'Daily Sales'!$B$5:$F$44,4,TRUE)</f>
        <v>177013.2720000032</v>
      </c>
      <c r="AM13" s="392">
        <f t="shared" ca="1" si="33"/>
        <v>-21680.804193545162</v>
      </c>
    </row>
    <row r="14" spans="1:39" s="367" customFormat="1" ht="15.75">
      <c r="A14" s="907"/>
      <c r="B14" s="777">
        <f t="shared" si="17"/>
        <v>46270</v>
      </c>
      <c r="C14" s="778" t="str">
        <f t="shared" si="18"/>
        <v>Sat</v>
      </c>
      <c r="D14" s="384">
        <f t="shared" si="19"/>
        <v>166134.09677419355</v>
      </c>
      <c r="E14" s="385">
        <f t="shared" si="20"/>
        <v>182020.52799999999</v>
      </c>
      <c r="F14" s="385">
        <f t="shared" si="3"/>
        <v>15886.431225806446</v>
      </c>
      <c r="G14" s="385">
        <f>VLOOKUP($B$10:$B$58,'SO MS'!$B$6:$L$47,4,TRUE)</f>
        <v>108187</v>
      </c>
      <c r="H14" s="385">
        <f>VLOOKUP($B$10:$B$58,'Summary sales'!$A$8:$L$58,4,TRUE)+VLOOKUP($B$10:$B$58,'Summary FOB'!$B$8:$K$41,6,TRUE)</f>
        <v>119559.40000000001</v>
      </c>
      <c r="I14" s="385">
        <f t="shared" si="21"/>
        <v>11372.400000000009</v>
      </c>
      <c r="J14" s="385">
        <f>VLOOKUP($B$10:$B$58,'SO MS'!$B$6:$L$47,5,TRUE)</f>
        <v>34560</v>
      </c>
      <c r="K14" s="385">
        <f>VLOOKUP($B$10:$B$58,'Summary sales'!$A$8:$L$58,5,TRUE)+VLOOKUP($B$10:$B$58,'Summary FOB'!$B$8:$K$41,8,TRUE)</f>
        <v>39737.009999999995</v>
      </c>
      <c r="L14" s="385">
        <f t="shared" si="22"/>
        <v>5177.0099999999948</v>
      </c>
      <c r="M14" s="385">
        <f>VLOOKUP($B$10:$B$58,'SO MS'!$B$6:$L$47,6,TRUE)</f>
        <v>10800</v>
      </c>
      <c r="N14" s="385">
        <f>VLOOKUP($B$10:$B$58,'Summary sales'!$A$8:$M$58,6,TRUE)</f>
        <v>5996.14</v>
      </c>
      <c r="O14" s="385">
        <f t="shared" si="23"/>
        <v>-4803.8599999999997</v>
      </c>
      <c r="P14" s="385">
        <f>VLOOKUP($B$10:$B$58,'SO MS'!$B$6:$AS$47,7,TRUE)</f>
        <v>0</v>
      </c>
      <c r="Q14" s="385">
        <f>VLOOKUP($B$10:$B$58,'Summary sales'!$A$8:$M$58,7,TRUE)</f>
        <v>0</v>
      </c>
      <c r="R14" s="385">
        <f t="shared" si="24"/>
        <v>0</v>
      </c>
      <c r="S14" s="385">
        <f>VLOOKUP($B$10:$B$58,'SO MS'!$B$6:$AS$47,8,TRUE)</f>
        <v>3587.0967741935483</v>
      </c>
      <c r="T14" s="385">
        <f>VLOOKUP($B$10:$B$58,'Summary sales'!$A$8:$M$58,8,TRUE)</f>
        <v>0</v>
      </c>
      <c r="U14" s="385">
        <f t="shared" si="25"/>
        <v>-3587.0967741935483</v>
      </c>
      <c r="V14" s="385">
        <f>VLOOKUP($B$10:$B$58,'SO MS'!$B$6:$AS$47,9,TRUE)</f>
        <v>0</v>
      </c>
      <c r="W14" s="385">
        <f>VLOOKUP($B$10:$B$58,'Summary sales'!$A$8:$M$58,9,TRUE)</f>
        <v>0</v>
      </c>
      <c r="X14" s="385">
        <f t="shared" si="26"/>
        <v>0</v>
      </c>
      <c r="Y14" s="385">
        <f>VLOOKUP($B$10:$B$58,'SO MS'!$B$6:$AS$47,10,TRUE)</f>
        <v>9000</v>
      </c>
      <c r="Z14" s="385">
        <f>VLOOKUP($B$10:$B$58,'Summary sales'!$A$8:$M$58,10,TRUE)</f>
        <v>5115.6099999999997</v>
      </c>
      <c r="AA14" s="385">
        <f t="shared" si="27"/>
        <v>-3884.3900000000003</v>
      </c>
      <c r="AB14" s="385">
        <f>VLOOKUP($B$10:$B$58,'SO MS'!$B$6:$AS$47,11,TRUE)</f>
        <v>0</v>
      </c>
      <c r="AC14" s="385">
        <f>VLOOKUP($B$10:$B$58,'Summary sales'!$A$8:$M$58,11,TRUE)</f>
        <v>11612.368</v>
      </c>
      <c r="AD14" s="392">
        <f t="shared" si="28"/>
        <v>11612.368</v>
      </c>
      <c r="AE14" s="783">
        <f t="shared" si="29"/>
        <v>188572.60296774193</v>
      </c>
      <c r="AF14" s="385">
        <f t="shared" ca="1" si="30"/>
        <v>160973.76499999914</v>
      </c>
      <c r="AG14" s="385">
        <f t="shared" ca="1" si="31"/>
        <v>-27598.837967742787</v>
      </c>
      <c r="AH14" s="385">
        <f>VLOOKUP($B$10:$B$55,'Summary FOB'!$B$8:$K$37,2,TRUE)</f>
        <v>0</v>
      </c>
      <c r="AI14" s="385">
        <f>VLOOKUP($B$10:$B$55,'Summary FOB'!$B$8:$K$37,3,TRUE)</f>
        <v>0</v>
      </c>
      <c r="AJ14" s="385">
        <f t="shared" si="32"/>
        <v>0</v>
      </c>
      <c r="AK14" s="385">
        <f>VLOOKUP($B$10:$B$55,'Daily Sales'!$B$5:$F$44,3,TRUE)</f>
        <v>188572.60296774193</v>
      </c>
      <c r="AL14" s="385">
        <f ca="1">VLOOKUP($B$10:$B$55,'Daily Sales'!$B$5:$F$44,4,TRUE)</f>
        <v>160973.76499999914</v>
      </c>
      <c r="AM14" s="392">
        <f t="shared" ca="1" si="33"/>
        <v>-27598.837967742787</v>
      </c>
    </row>
    <row r="15" spans="1:39" s="368" customFormat="1" ht="15.75">
      <c r="A15" s="907"/>
      <c r="B15" s="777">
        <f t="shared" si="17"/>
        <v>46271</v>
      </c>
      <c r="C15" s="778" t="str">
        <f t="shared" si="18"/>
        <v>Sun</v>
      </c>
      <c r="D15" s="384">
        <f t="shared" si="19"/>
        <v>169134.09677419355</v>
      </c>
      <c r="E15" s="385">
        <f t="shared" si="20"/>
        <v>167620.77300000002</v>
      </c>
      <c r="F15" s="379">
        <f t="shared" si="3"/>
        <v>-1513.32377419353</v>
      </c>
      <c r="G15" s="385">
        <f>VLOOKUP($B$10:$B$58,'SO MS'!$B$6:$L$47,4,TRUE)</f>
        <v>108187</v>
      </c>
      <c r="H15" s="385">
        <f>VLOOKUP($B$10:$B$58,'Summary sales'!$A$8:$L$58,4,TRUE)+VLOOKUP($B$10:$B$58,'Summary FOB'!$B$8:$K$41,6,TRUE)</f>
        <v>106683.27000000002</v>
      </c>
      <c r="I15" s="385">
        <f t="shared" si="21"/>
        <v>-1503.7299999999814</v>
      </c>
      <c r="J15" s="385">
        <f>VLOOKUP($B$10:$B$58,'SO MS'!$B$6:$L$47,5,TRUE)</f>
        <v>34560</v>
      </c>
      <c r="K15" s="385">
        <f>VLOOKUP($B$10:$B$58,'Summary sales'!$A$8:$L$58,5,TRUE)+VLOOKUP($B$10:$B$58,'Summary FOB'!$B$8:$K$41,8,TRUE)</f>
        <v>42027.8</v>
      </c>
      <c r="L15" s="385">
        <f t="shared" si="22"/>
        <v>7467.8000000000029</v>
      </c>
      <c r="M15" s="385">
        <f>VLOOKUP($B$10:$B$58,'SO MS'!$B$6:$L$47,6,TRUE)</f>
        <v>10800</v>
      </c>
      <c r="N15" s="385">
        <f>VLOOKUP($B$10:$B$58,'Summary sales'!$A$8:$M$58,6,TRUE)</f>
        <v>10272.699999999999</v>
      </c>
      <c r="O15" s="385">
        <f t="shared" si="23"/>
        <v>-527.30000000000109</v>
      </c>
      <c r="P15" s="385">
        <f>VLOOKUP($B$10:$B$58,'SO MS'!$B$6:$AS$47,7,TRUE)</f>
        <v>0</v>
      </c>
      <c r="Q15" s="385">
        <f>VLOOKUP($B$10:$B$58,'Summary sales'!$A$8:$M$58,7,TRUE)</f>
        <v>0</v>
      </c>
      <c r="R15" s="385">
        <f t="shared" si="24"/>
        <v>0</v>
      </c>
      <c r="S15" s="385">
        <f>VLOOKUP($B$10:$B$58,'SO MS'!$B$6:$AS$47,8,TRUE)</f>
        <v>6587.0967741935483</v>
      </c>
      <c r="T15" s="385">
        <f>VLOOKUP($B$10:$B$58,'Summary sales'!$A$8:$M$58,8,TRUE)</f>
        <v>0</v>
      </c>
      <c r="U15" s="385">
        <f t="shared" si="25"/>
        <v>-6587.0967741935483</v>
      </c>
      <c r="V15" s="385">
        <f>VLOOKUP($B$10:$B$58,'SO MS'!$B$6:$AS$47,9,TRUE)</f>
        <v>0</v>
      </c>
      <c r="W15" s="385">
        <f>VLOOKUP($B$10:$B$58,'Summary sales'!$A$8:$M$58,9,TRUE)</f>
        <v>0</v>
      </c>
      <c r="X15" s="385">
        <f t="shared" si="26"/>
        <v>0</v>
      </c>
      <c r="Y15" s="385">
        <f>VLOOKUP($B$10:$B$58,'SO MS'!$B$6:$AS$47,10,TRUE)</f>
        <v>9000</v>
      </c>
      <c r="Z15" s="385">
        <f>VLOOKUP($B$10:$B$58,'Summary sales'!$A$8:$M$58,10,TRUE)</f>
        <v>4637.3</v>
      </c>
      <c r="AA15" s="385">
        <f t="shared" si="27"/>
        <v>-4362.7</v>
      </c>
      <c r="AB15" s="385">
        <f>VLOOKUP($B$10:$B$58,'SO MS'!$B$6:$AS$47,11,TRUE)</f>
        <v>0</v>
      </c>
      <c r="AC15" s="385">
        <f>VLOOKUP($B$10:$B$58,'Summary sales'!$A$8:$M$58,11,TRUE)</f>
        <v>3999.703</v>
      </c>
      <c r="AD15" s="392">
        <f t="shared" si="28"/>
        <v>3999.703</v>
      </c>
      <c r="AE15" s="783">
        <f t="shared" si="29"/>
        <v>157581.52558064513</v>
      </c>
      <c r="AF15" s="385">
        <f t="shared" ca="1" si="30"/>
        <v>147577.6219999968</v>
      </c>
      <c r="AG15" s="385">
        <f t="shared" ca="1" si="31"/>
        <v>-10003.90358064833</v>
      </c>
      <c r="AH15" s="385">
        <f>VLOOKUP($B$10:$B$55,'Summary FOB'!$B$8:$K$37,2,TRUE)</f>
        <v>0</v>
      </c>
      <c r="AI15" s="385">
        <f>VLOOKUP($B$10:$B$55,'Summary FOB'!$B$8:$K$37,3,TRUE)</f>
        <v>0</v>
      </c>
      <c r="AJ15" s="385">
        <f t="shared" si="32"/>
        <v>0</v>
      </c>
      <c r="AK15" s="385">
        <f>VLOOKUP($B$10:$B$55,'Daily Sales'!$B$5:$F$44,3,TRUE)</f>
        <v>157581.52558064513</v>
      </c>
      <c r="AL15" s="385">
        <f ca="1">VLOOKUP($B$10:$B$55,'Daily Sales'!$B$5:$F$44,4,TRUE)</f>
        <v>147577.6219999968</v>
      </c>
      <c r="AM15" s="392">
        <f t="shared" ca="1" si="33"/>
        <v>-10003.90358064833</v>
      </c>
    </row>
    <row r="16" spans="1:39" s="368" customFormat="1" ht="15.75">
      <c r="A16" s="907"/>
      <c r="B16" s="380" t="s">
        <v>18</v>
      </c>
      <c r="C16" s="376"/>
      <c r="D16" s="381">
        <f t="shared" ref="D16" si="34">SUM(D10:D15)</f>
        <v>1035564.5806451613</v>
      </c>
      <c r="E16" s="381">
        <f t="shared" ref="E16" si="35">SUM(E10:E15)</f>
        <v>1064835.4069999999</v>
      </c>
      <c r="F16" s="381">
        <f t="shared" ref="F16" si="36">SUM(F10:F15)</f>
        <v>29270.826354838617</v>
      </c>
      <c r="G16" s="381">
        <f t="shared" ref="G16" si="37">SUM(G10:G15)</f>
        <v>649122</v>
      </c>
      <c r="H16" s="381">
        <f t="shared" ref="H16" si="38">SUM(H10:H15)</f>
        <v>663278.06000000006</v>
      </c>
      <c r="I16" s="381">
        <f t="shared" ref="I16" si="39">SUM(I10:I15)</f>
        <v>14156.059999999998</v>
      </c>
      <c r="J16" s="381">
        <f t="shared" ref="J16" si="40">SUM(J10:J15)</f>
        <v>207120</v>
      </c>
      <c r="K16" s="381">
        <f t="shared" ref="K16" si="41">SUM(K10:K15)</f>
        <v>241923</v>
      </c>
      <c r="L16" s="381">
        <f t="shared" ref="L16" si="42">SUM(L10:L15)</f>
        <v>34803</v>
      </c>
      <c r="M16" s="381">
        <f t="shared" ref="M16" si="43">SUM(M10:M15)</f>
        <v>64800</v>
      </c>
      <c r="N16" s="381">
        <f t="shared" ref="N16" si="44">SUM(N10:N15)</f>
        <v>53274.61</v>
      </c>
      <c r="O16" s="381">
        <f t="shared" ref="O16" si="45">SUM(O10:O15)</f>
        <v>-11525.39</v>
      </c>
      <c r="P16" s="381">
        <f t="shared" ref="P16" si="46">SUM(P10:P15)</f>
        <v>0</v>
      </c>
      <c r="Q16" s="381">
        <f t="shared" ref="Q16" si="47">SUM(Q10:Q15)</f>
        <v>0</v>
      </c>
      <c r="R16" s="381">
        <f t="shared" ref="R16" si="48">SUM(R10:R15)</f>
        <v>0</v>
      </c>
      <c r="S16" s="381">
        <f t="shared" ref="S16" si="49">SUM(S10:S15)</f>
        <v>24522.580645161292</v>
      </c>
      <c r="T16" s="381">
        <f t="shared" ref="T16" si="50">SUM(T10:T15)</f>
        <v>25256.670000000002</v>
      </c>
      <c r="U16" s="381">
        <f t="shared" ref="U16" si="51">SUM(U10:U15)</f>
        <v>734.08935483871028</v>
      </c>
      <c r="V16" s="381">
        <f t="shared" ref="V16" si="52">SUM(V10:V15)</f>
        <v>0</v>
      </c>
      <c r="W16" s="381">
        <f t="shared" ref="W16" si="53">SUM(W10:W15)</f>
        <v>7521.42</v>
      </c>
      <c r="X16" s="381">
        <f t="shared" ref="X16" si="54">SUM(X10:X15)</f>
        <v>7521.42</v>
      </c>
      <c r="Y16" s="381">
        <f t="shared" ref="Y16" si="55">SUM(Y10:Y15)</f>
        <v>90000</v>
      </c>
      <c r="Z16" s="381">
        <f t="shared" ref="Z16" si="56">SUM(Z10:Z15)</f>
        <v>9752.91</v>
      </c>
      <c r="AA16" s="381">
        <f t="shared" ref="AA16" si="57">SUM(AA10:AA15)</f>
        <v>-80247.09</v>
      </c>
      <c r="AB16" s="381">
        <f t="shared" ref="AB16" si="58">SUM(AB10:AB15)</f>
        <v>0</v>
      </c>
      <c r="AC16" s="381">
        <f t="shared" ref="AC16" si="59">SUM(AC10:AC15)</f>
        <v>63828.737000000008</v>
      </c>
      <c r="AD16" s="381">
        <f t="shared" ref="AD16" si="60">SUM(AD10:AD15)</f>
        <v>63828.737000000008</v>
      </c>
      <c r="AE16" s="381">
        <f t="shared" ref="AE16" si="61">SUM(AE10:AE15)</f>
        <v>1197808.7042903223</v>
      </c>
      <c r="AF16" s="381">
        <f t="shared" ref="AF16" ca="1" si="62">SUM(AF10:AF15)</f>
        <v>1084956.9849999954</v>
      </c>
      <c r="AG16" s="381">
        <f t="shared" ref="AG16" ca="1" si="63">SUM(AG10:AG15)</f>
        <v>-112851.71929032687</v>
      </c>
      <c r="AH16" s="381">
        <f t="shared" ref="AH16" si="64">SUM(AH10:AH15)</f>
        <v>0</v>
      </c>
      <c r="AI16" s="381">
        <f t="shared" ref="AI16" si="65">SUM(AI10:AI15)</f>
        <v>0</v>
      </c>
      <c r="AJ16" s="381">
        <f t="shared" ref="AJ16" si="66">SUM(AJ10:AJ15)</f>
        <v>0</v>
      </c>
      <c r="AK16" s="381">
        <f t="shared" ref="AK16" si="67">SUM(AK10:AK15)</f>
        <v>1197808.7042903223</v>
      </c>
      <c r="AL16" s="381">
        <f t="shared" ref="AL16" ca="1" si="68">SUM(AL10:AL15)</f>
        <v>1084956.9849999954</v>
      </c>
      <c r="AM16" s="381">
        <f t="shared" ref="AM16" ca="1" si="69">SUM(AM10:AM15)</f>
        <v>-112851.71929032687</v>
      </c>
    </row>
    <row r="17" spans="1:39" s="368" customFormat="1" ht="15.75">
      <c r="A17" s="906">
        <f>WEEKNUM(B18)</f>
        <v>37</v>
      </c>
      <c r="B17" s="375"/>
      <c r="C17" s="376"/>
      <c r="D17" s="384"/>
      <c r="E17" s="385"/>
      <c r="F17" s="385"/>
      <c r="G17" s="385"/>
      <c r="H17" s="385"/>
      <c r="I17" s="385"/>
      <c r="J17" s="385"/>
      <c r="K17" s="385"/>
      <c r="L17" s="385"/>
      <c r="M17" s="385"/>
      <c r="N17" s="385"/>
      <c r="O17" s="385"/>
      <c r="P17" s="385"/>
      <c r="Q17" s="385"/>
      <c r="R17" s="385"/>
      <c r="S17" s="385"/>
      <c r="T17" s="385"/>
      <c r="U17" s="385"/>
      <c r="V17" s="385"/>
      <c r="W17" s="385"/>
      <c r="X17" s="385"/>
      <c r="Y17" s="385"/>
      <c r="Z17" s="385"/>
      <c r="AA17" s="385"/>
      <c r="AB17" s="385"/>
      <c r="AC17" s="385"/>
      <c r="AD17" s="392"/>
      <c r="AE17" s="783"/>
      <c r="AF17" s="385"/>
      <c r="AG17" s="385"/>
      <c r="AH17" s="385"/>
      <c r="AI17" s="385"/>
      <c r="AJ17" s="385"/>
      <c r="AK17" s="385"/>
      <c r="AL17" s="385"/>
      <c r="AM17" s="392"/>
    </row>
    <row r="18" spans="1:39" s="366" customFormat="1" ht="15.75">
      <c r="A18" s="907"/>
      <c r="B18" s="375">
        <f>B15+1</f>
        <v>46272</v>
      </c>
      <c r="C18" s="376" t="str">
        <f t="shared" ref="C18" si="70">TEXT(B18,"ddd")</f>
        <v>Mon</v>
      </c>
      <c r="D18" s="384">
        <f t="shared" ref="D18:D24" si="71">SUMIF($G$9:$AD$9,$D$9,G18:AD18)</f>
        <v>215213.09677419355</v>
      </c>
      <c r="E18" s="385">
        <f t="shared" ref="E18:E24" si="72">SUMIF($G$9:$AD$9,$E$9,G18:AD18)</f>
        <v>172140.70899999997</v>
      </c>
      <c r="F18" s="385">
        <f t="shared" ref="F18:F24" si="73">E18-D18</f>
        <v>-43072.387774193572</v>
      </c>
      <c r="G18" s="385">
        <f>VLOOKUP($B$10:$B$58,'SO MS'!$B$6:$L$47,4,TRUE)</f>
        <v>142826</v>
      </c>
      <c r="H18" s="385">
        <f>VLOOKUP($B$10:$B$58,'Summary sales'!$A$8:$L$58,4,TRUE)+VLOOKUP($B$10:$B$58,'Summary FOB'!$B$8:$K$41,6,TRUE)</f>
        <v>111089.71</v>
      </c>
      <c r="I18" s="385">
        <f t="shared" ref="I18:I19" si="74">H18-G18</f>
        <v>-31736.289999999994</v>
      </c>
      <c r="J18" s="385">
        <f>VLOOKUP($B$10:$B$58,'SO MS'!$B$6:$L$47,5,TRUE)</f>
        <v>46000</v>
      </c>
      <c r="K18" s="385">
        <f>VLOOKUP($B$10:$B$58,'Summary sales'!$A$8:$L$58,5,TRUE)+VLOOKUP($B$10:$B$58,'Summary FOB'!$B$8:$K$41,8,TRUE)</f>
        <v>33040.33</v>
      </c>
      <c r="L18" s="385">
        <f t="shared" ref="L18:L19" si="75">K18-J18</f>
        <v>-12959.669999999998</v>
      </c>
      <c r="M18" s="385">
        <f>VLOOKUP($B$10:$B$58,'SO MS'!$B$6:$L$47,6,TRUE)</f>
        <v>10800</v>
      </c>
      <c r="N18" s="385">
        <f>VLOOKUP($B$10:$B$58,'Summary sales'!$A$8:$M$58,6,TRUE)</f>
        <v>11500.58</v>
      </c>
      <c r="O18" s="385">
        <f t="shared" ref="O18:O19" si="76">N18-M18</f>
        <v>700.57999999999993</v>
      </c>
      <c r="P18" s="385">
        <f>VLOOKUP($B$10:$B$58,'SO MS'!$B$6:$AS$47,7,TRUE)</f>
        <v>0</v>
      </c>
      <c r="Q18" s="385">
        <f>VLOOKUP($B$10:$B$58,'Summary sales'!$A$8:$M$58,7,TRUE)</f>
        <v>0</v>
      </c>
      <c r="R18" s="385">
        <f t="shared" ref="R18:R19" si="77">Q18-P18</f>
        <v>0</v>
      </c>
      <c r="S18" s="385">
        <f>VLOOKUP($B$10:$B$58,'SO MS'!$B$6:$AS$47,8,TRUE)</f>
        <v>6587.0967741935483</v>
      </c>
      <c r="T18" s="385">
        <f>VLOOKUP($B$10:$B$58,'Summary sales'!$A$8:$M$58,8,TRUE)</f>
        <v>4950.6099999999997</v>
      </c>
      <c r="U18" s="385">
        <f t="shared" ref="U18:U19" si="78">T18-S18</f>
        <v>-1636.4867741935486</v>
      </c>
      <c r="V18" s="385">
        <f>VLOOKUP($B$10:$B$58,'SO MS'!$B$6:$AS$47,9,TRUE)</f>
        <v>0</v>
      </c>
      <c r="W18" s="385">
        <f>VLOOKUP($B$10:$B$58,'Summary sales'!$A$8:$M$58,9,TRUE)</f>
        <v>2710.61</v>
      </c>
      <c r="X18" s="385">
        <f t="shared" ref="X18:X19" si="79">W18-V18</f>
        <v>2710.61</v>
      </c>
      <c r="Y18" s="385">
        <f>VLOOKUP($B$10:$B$58,'SO MS'!$B$6:$AS$47,10,TRUE)</f>
        <v>9000</v>
      </c>
      <c r="Z18" s="385">
        <f>VLOOKUP($B$10:$B$58,'Summary sales'!$A$8:$M$58,10,TRUE)</f>
        <v>4741.21</v>
      </c>
      <c r="AA18" s="385">
        <f t="shared" ref="AA18:AA19" si="80">Z18-Y18</f>
        <v>-4258.79</v>
      </c>
      <c r="AB18" s="385">
        <f>VLOOKUP($B$10:$B$58,'SO MS'!$B$6:$AS$47,11,TRUE)</f>
        <v>0</v>
      </c>
      <c r="AC18" s="385">
        <f>VLOOKUP($B$10:$B$58,'Summary sales'!$A$8:$M$58,11,TRUE)</f>
        <v>4107.6589999999997</v>
      </c>
      <c r="AD18" s="392">
        <f t="shared" ref="AD18:AD19" si="81">AC18-AB18</f>
        <v>4107.6589999999997</v>
      </c>
      <c r="AE18" s="783">
        <f t="shared" ref="AE18:AE19" si="82">SUMIF($AH$9:$AM$9,$AE$9,AH18:AM18)</f>
        <v>201994.07619354836</v>
      </c>
      <c r="AF18" s="385">
        <f t="shared" ref="AF18:AF19" ca="1" si="83">SUMIF($AH$9:$AM$9,$AF$9,AH18:AM18)</f>
        <v>222067.80000000168</v>
      </c>
      <c r="AG18" s="385">
        <f t="shared" ref="AG18:AG19" ca="1" si="84">AF18-AE18</f>
        <v>20073.723806453316</v>
      </c>
      <c r="AH18" s="385">
        <f>VLOOKUP($B$10:$B$55,'Summary FOB'!$B$8:$K$37,2,TRUE)</f>
        <v>0</v>
      </c>
      <c r="AI18" s="385">
        <f>VLOOKUP($B$10:$B$55,'Summary FOB'!$B$8:$K$37,3,TRUE)</f>
        <v>0</v>
      </c>
      <c r="AJ18" s="385">
        <f t="shared" ref="AJ18:AJ19" si="85">AI18-AH18</f>
        <v>0</v>
      </c>
      <c r="AK18" s="385">
        <f>VLOOKUP($B$10:$B$55,'Daily Sales'!$B$5:$F$44,3,TRUE)</f>
        <v>201994.07619354836</v>
      </c>
      <c r="AL18" s="385">
        <f ca="1">VLOOKUP($B$10:$B$55,'Daily Sales'!$B$5:$F$44,4,TRUE)</f>
        <v>222067.80000000168</v>
      </c>
      <c r="AM18" s="392">
        <f t="shared" ref="AM18:AM19" ca="1" si="86">AL18-AK18</f>
        <v>20073.723806453316</v>
      </c>
    </row>
    <row r="19" spans="1:39" s="366" customFormat="1" ht="15.75">
      <c r="A19" s="907"/>
      <c r="B19" s="375">
        <f t="shared" ref="B19:B24" si="87">B18+1</f>
        <v>46273</v>
      </c>
      <c r="C19" s="376" t="str">
        <f t="shared" ref="C19:C24" si="88">TEXT(B19,"ddd")</f>
        <v>Tue</v>
      </c>
      <c r="D19" s="384">
        <f t="shared" si="71"/>
        <v>215213.09677419355</v>
      </c>
      <c r="E19" s="385">
        <f t="shared" si="72"/>
        <v>176631.47900000002</v>
      </c>
      <c r="F19" s="385">
        <f t="shared" si="73"/>
        <v>-38581.617774193524</v>
      </c>
      <c r="G19" s="385">
        <f>VLOOKUP($B$10:$B$58,'SO MS'!$B$6:$L$47,4,TRUE)</f>
        <v>142826</v>
      </c>
      <c r="H19" s="385">
        <f>VLOOKUP($B$10:$B$58,'Summary sales'!$A$8:$L$58,4,TRUE)+VLOOKUP($B$10:$B$58,'Summary FOB'!$B$8:$K$41,6,TRUE)</f>
        <v>106483.17</v>
      </c>
      <c r="I19" s="385">
        <f t="shared" si="74"/>
        <v>-36342.83</v>
      </c>
      <c r="J19" s="385">
        <f>VLOOKUP($B$10:$B$58,'SO MS'!$B$6:$L$47,5,TRUE)</f>
        <v>46000</v>
      </c>
      <c r="K19" s="385">
        <f>VLOOKUP($B$10:$B$58,'Summary sales'!$A$8:$L$58,5,TRUE)+VLOOKUP($B$10:$B$58,'Summary FOB'!$B$8:$K$41,8,TRUE)</f>
        <v>39496.120000000003</v>
      </c>
      <c r="L19" s="385">
        <f t="shared" si="75"/>
        <v>-6503.8799999999974</v>
      </c>
      <c r="M19" s="385">
        <f>VLOOKUP($B$10:$B$58,'SO MS'!$B$6:$L$47,6,TRUE)</f>
        <v>10800</v>
      </c>
      <c r="N19" s="385">
        <f>VLOOKUP($B$10:$B$58,'Summary sales'!$A$8:$M$58,6,TRUE)</f>
        <v>3312.12</v>
      </c>
      <c r="O19" s="385">
        <f t="shared" si="76"/>
        <v>-7487.88</v>
      </c>
      <c r="P19" s="385">
        <f>VLOOKUP($B$10:$B$58,'SO MS'!$B$6:$AS$47,7,TRUE)</f>
        <v>0</v>
      </c>
      <c r="Q19" s="385">
        <f>VLOOKUP($B$10:$B$58,'Summary sales'!$A$8:$M$58,7,TRUE)</f>
        <v>0</v>
      </c>
      <c r="R19" s="385">
        <f t="shared" si="77"/>
        <v>0</v>
      </c>
      <c r="S19" s="385">
        <f>VLOOKUP($B$10:$B$58,'SO MS'!$B$6:$AS$47,8,TRUE)</f>
        <v>6587.0967741935483</v>
      </c>
      <c r="T19" s="385">
        <f>VLOOKUP($B$10:$B$58,'Summary sales'!$A$8:$M$58,8,TRUE)</f>
        <v>10024.759999999998</v>
      </c>
      <c r="U19" s="385">
        <f t="shared" si="78"/>
        <v>3437.6632258064501</v>
      </c>
      <c r="V19" s="385">
        <f>VLOOKUP($B$10:$B$58,'SO MS'!$B$6:$AS$47,9,TRUE)</f>
        <v>0</v>
      </c>
      <c r="W19" s="385">
        <f>VLOOKUP($B$10:$B$58,'Summary sales'!$A$8:$M$58,9,TRUE)</f>
        <v>0</v>
      </c>
      <c r="X19" s="385">
        <f t="shared" si="79"/>
        <v>0</v>
      </c>
      <c r="Y19" s="385">
        <f>VLOOKUP($B$10:$B$58,'SO MS'!$B$6:$AS$47,10,TRUE)</f>
        <v>9000</v>
      </c>
      <c r="Z19" s="385">
        <f>VLOOKUP($B$10:$B$58,'Summary sales'!$A$8:$M$58,10,TRUE)</f>
        <v>4988.92</v>
      </c>
      <c r="AA19" s="385">
        <f t="shared" si="80"/>
        <v>-4011.08</v>
      </c>
      <c r="AB19" s="385">
        <f>VLOOKUP($B$10:$B$58,'SO MS'!$B$6:$AS$47,11,TRUE)</f>
        <v>0</v>
      </c>
      <c r="AC19" s="385">
        <f>VLOOKUP($B$10:$B$58,'Summary sales'!$A$8:$M$58,11,TRUE)</f>
        <v>12326.388999999999</v>
      </c>
      <c r="AD19" s="392">
        <f t="shared" si="81"/>
        <v>12326.388999999999</v>
      </c>
      <c r="AE19" s="783">
        <f t="shared" si="82"/>
        <v>201994.07619354836</v>
      </c>
      <c r="AF19" s="385">
        <f t="shared" ca="1" si="83"/>
        <v>225055.43200000603</v>
      </c>
      <c r="AG19" s="385">
        <f t="shared" ca="1" si="84"/>
        <v>23061.355806457665</v>
      </c>
      <c r="AH19" s="385">
        <f>VLOOKUP($B$10:$B$55,'Summary FOB'!$B$8:$K$37,2,TRUE)</f>
        <v>0</v>
      </c>
      <c r="AI19" s="385">
        <f>VLOOKUP($B$10:$B$55,'Summary FOB'!$B$8:$K$37,3,TRUE)</f>
        <v>0</v>
      </c>
      <c r="AJ19" s="385">
        <f t="shared" si="85"/>
        <v>0</v>
      </c>
      <c r="AK19" s="385">
        <f>VLOOKUP($B$10:$B$55,'Daily Sales'!$B$5:$F$44,3,TRUE)</f>
        <v>201994.07619354836</v>
      </c>
      <c r="AL19" s="385">
        <f ca="1">VLOOKUP($B$10:$B$55,'Daily Sales'!$B$5:$F$44,4,TRUE)</f>
        <v>225055.43200000603</v>
      </c>
      <c r="AM19" s="392">
        <f t="shared" ca="1" si="86"/>
        <v>23061.355806457665</v>
      </c>
    </row>
    <row r="20" spans="1:39" s="337" customFormat="1" ht="15.75">
      <c r="A20" s="907"/>
      <c r="B20" s="375">
        <f t="shared" si="87"/>
        <v>46274</v>
      </c>
      <c r="C20" s="376" t="str">
        <f t="shared" si="88"/>
        <v>Wed</v>
      </c>
      <c r="D20" s="384">
        <f t="shared" si="71"/>
        <v>215213.09677419355</v>
      </c>
      <c r="E20" s="385">
        <f t="shared" si="72"/>
        <v>174716.47400000002</v>
      </c>
      <c r="F20" s="385">
        <f t="shared" si="73"/>
        <v>-40496.622774193529</v>
      </c>
      <c r="G20" s="385">
        <f>VLOOKUP($B$10:$B$58,'SO MS'!$B$6:$L$47,4,TRUE)</f>
        <v>142826</v>
      </c>
      <c r="H20" s="385">
        <f>VLOOKUP($B$10:$B$58,'Summary sales'!$A$8:$L$58,4,TRUE)+VLOOKUP($B$10:$B$58,'Summary FOB'!$B$8:$K$41,6,TRUE)</f>
        <v>104553.10999999997</v>
      </c>
      <c r="I20" s="385">
        <f t="shared" ref="I20:I24" si="89">H20-G20</f>
        <v>-38272.890000000029</v>
      </c>
      <c r="J20" s="385">
        <f>VLOOKUP($B$10:$B$58,'SO MS'!$B$6:$L$47,5,TRUE)</f>
        <v>46000</v>
      </c>
      <c r="K20" s="385">
        <f>VLOOKUP($B$10:$B$58,'Summary sales'!$A$8:$L$58,5,TRUE)+VLOOKUP($B$10:$B$58,'Summary FOB'!$B$8:$K$41,8,TRUE)</f>
        <v>41736.87000000001</v>
      </c>
      <c r="L20" s="385">
        <f t="shared" ref="L20:L24" si="90">K20-J20</f>
        <v>-4263.1299999999901</v>
      </c>
      <c r="M20" s="385">
        <f>VLOOKUP($B$10:$B$58,'SO MS'!$B$6:$L$47,6,TRUE)</f>
        <v>10800</v>
      </c>
      <c r="N20" s="385">
        <f>VLOOKUP($B$10:$B$58,'Summary sales'!$A$8:$M$58,6,TRUE)</f>
        <v>5425.73</v>
      </c>
      <c r="O20" s="385">
        <f t="shared" ref="O20:O24" si="91">N20-M20</f>
        <v>-5374.27</v>
      </c>
      <c r="P20" s="385">
        <f>VLOOKUP($B$10:$B$58,'SO MS'!$B$6:$AS$47,7,TRUE)</f>
        <v>0</v>
      </c>
      <c r="Q20" s="385">
        <f>VLOOKUP($B$10:$B$58,'Summary sales'!$A$8:$M$58,7,TRUE)</f>
        <v>0</v>
      </c>
      <c r="R20" s="385">
        <f t="shared" ref="R20:R24" si="92">Q20-P20</f>
        <v>0</v>
      </c>
      <c r="S20" s="385">
        <f>VLOOKUP($B$10:$B$58,'SO MS'!$B$6:$AS$47,8,TRUE)</f>
        <v>6587.0967741935483</v>
      </c>
      <c r="T20" s="385">
        <f>VLOOKUP($B$10:$B$58,'Summary sales'!$A$8:$M$58,8,TRUE)</f>
        <v>9901.2199999999993</v>
      </c>
      <c r="U20" s="385">
        <f t="shared" ref="U20:U24" si="93">T20-S20</f>
        <v>3314.123225806451</v>
      </c>
      <c r="V20" s="385">
        <f>VLOOKUP($B$10:$B$58,'SO MS'!$B$6:$AS$47,9,TRUE)</f>
        <v>0</v>
      </c>
      <c r="W20" s="385">
        <f>VLOOKUP($B$10:$B$58,'Summary sales'!$A$8:$M$58,9,TRUE)</f>
        <v>4126.8900000000003</v>
      </c>
      <c r="X20" s="385">
        <f t="shared" ref="X20:X24" si="94">W20-V20</f>
        <v>4126.8900000000003</v>
      </c>
      <c r="Y20" s="385">
        <f>VLOOKUP($B$10:$B$58,'SO MS'!$B$6:$AS$47,10,TRUE)</f>
        <v>9000</v>
      </c>
      <c r="Z20" s="385">
        <f>VLOOKUP($B$10:$B$58,'Summary sales'!$A$8:$M$58,10,TRUE)</f>
        <v>5025.8900000000003</v>
      </c>
      <c r="AA20" s="385">
        <f t="shared" ref="AA20:AA24" si="95">Z20-Y20</f>
        <v>-3974.1099999999997</v>
      </c>
      <c r="AB20" s="385">
        <f>VLOOKUP($B$10:$B$58,'SO MS'!$B$6:$AS$47,11,TRUE)</f>
        <v>0</v>
      </c>
      <c r="AC20" s="385">
        <f>VLOOKUP($B$10:$B$58,'Summary sales'!$A$8:$M$58,11,TRUE)</f>
        <v>3946.7640000000001</v>
      </c>
      <c r="AD20" s="392">
        <f t="shared" ref="AD20:AD24" si="96">AC20-AB20</f>
        <v>3946.7640000000001</v>
      </c>
      <c r="AE20" s="783">
        <f t="shared" ref="AE20:AE24" si="97">SUMIF($AH$9:$AM$9,$AE$9,AH20:AM20)</f>
        <v>201994.07619354836</v>
      </c>
      <c r="AF20" s="385">
        <f t="shared" ref="AF20:AF24" ca="1" si="98">SUMIF($AH$9:$AM$9,$AF$9,AH20:AM20)</f>
        <v>205587.65599999385</v>
      </c>
      <c r="AG20" s="385">
        <f t="shared" ref="AG20:AG24" ca="1" si="99">AF20-AE20</f>
        <v>3593.5798064454866</v>
      </c>
      <c r="AH20" s="385">
        <f>VLOOKUP($B$10:$B$55,'Summary FOB'!$B$8:$K$37,2,TRUE)</f>
        <v>0</v>
      </c>
      <c r="AI20" s="385">
        <f>VLOOKUP($B$10:$B$55,'Summary FOB'!$B$8:$K$37,3,TRUE)</f>
        <v>0</v>
      </c>
      <c r="AJ20" s="385">
        <f t="shared" ref="AJ20:AJ24" si="100">AI20-AH20</f>
        <v>0</v>
      </c>
      <c r="AK20" s="385">
        <f>VLOOKUP($B$10:$B$55,'Daily Sales'!$B$5:$F$44,3,TRUE)</f>
        <v>201994.07619354836</v>
      </c>
      <c r="AL20" s="385">
        <f ca="1">VLOOKUP($B$10:$B$55,'Daily Sales'!$B$5:$F$44,4,TRUE)</f>
        <v>205587.65599999385</v>
      </c>
      <c r="AM20" s="392">
        <f t="shared" ref="AM20:AM24" ca="1" si="101">AL20-AK20</f>
        <v>3593.5798064454866</v>
      </c>
    </row>
    <row r="21" spans="1:39" s="368" customFormat="1" ht="15.75">
      <c r="A21" s="907"/>
      <c r="B21" s="375">
        <f t="shared" si="87"/>
        <v>46275</v>
      </c>
      <c r="C21" s="376" t="str">
        <f t="shared" si="88"/>
        <v>Thu</v>
      </c>
      <c r="D21" s="384">
        <f t="shared" si="71"/>
        <v>230213.09677419355</v>
      </c>
      <c r="E21" s="385">
        <f t="shared" si="72"/>
        <v>168047.19</v>
      </c>
      <c r="F21" s="385">
        <f t="shared" si="73"/>
        <v>-62165.906774193543</v>
      </c>
      <c r="G21" s="385">
        <f>VLOOKUP($B$10:$B$58,'SO MS'!$B$6:$L$47,4,TRUE)</f>
        <v>142826</v>
      </c>
      <c r="H21" s="385">
        <f>VLOOKUP($B$10:$B$58,'Summary sales'!$A$8:$L$58,4,TRUE)+VLOOKUP($B$10:$B$58,'Summary FOB'!$B$8:$K$41,6,TRUE)</f>
        <v>105924.49</v>
      </c>
      <c r="I21" s="385">
        <f t="shared" si="89"/>
        <v>-36901.509999999995</v>
      </c>
      <c r="J21" s="385">
        <f>VLOOKUP($B$10:$B$58,'SO MS'!$B$6:$L$47,5,TRUE)</f>
        <v>46000</v>
      </c>
      <c r="K21" s="385">
        <f>VLOOKUP($B$10:$B$58,'Summary sales'!$A$8:$L$58,5,TRUE)+VLOOKUP($B$10:$B$58,'Summary FOB'!$B$8:$K$41,8,TRUE)</f>
        <v>39524.93</v>
      </c>
      <c r="L21" s="385">
        <f t="shared" si="90"/>
        <v>-6475.07</v>
      </c>
      <c r="M21" s="385">
        <f>VLOOKUP($B$10:$B$58,'SO MS'!$B$6:$L$47,6,TRUE)</f>
        <v>10800</v>
      </c>
      <c r="N21" s="385">
        <f>VLOOKUP($B$10:$B$58,'Summary sales'!$A$8:$M$58,6,TRUE)</f>
        <v>7997.43</v>
      </c>
      <c r="O21" s="385">
        <f t="shared" si="91"/>
        <v>-2802.5699999999997</v>
      </c>
      <c r="P21" s="385">
        <f>VLOOKUP($B$10:$B$58,'SO MS'!$B$6:$AS$47,7,TRUE)</f>
        <v>0</v>
      </c>
      <c r="Q21" s="385">
        <f>VLOOKUP($B$10:$B$58,'Summary sales'!$A$8:$M$58,7,TRUE)</f>
        <v>0</v>
      </c>
      <c r="R21" s="385">
        <f t="shared" si="92"/>
        <v>0</v>
      </c>
      <c r="S21" s="385">
        <f>VLOOKUP($B$10:$B$58,'SO MS'!$B$6:$AS$47,8,TRUE)</f>
        <v>21587.096774193549</v>
      </c>
      <c r="T21" s="385">
        <f>VLOOKUP($B$10:$B$58,'Summary sales'!$A$8:$M$58,8,TRUE)</f>
        <v>4558.08</v>
      </c>
      <c r="U21" s="385">
        <f t="shared" si="93"/>
        <v>-17029.016774193551</v>
      </c>
      <c r="V21" s="385">
        <f>VLOOKUP($B$10:$B$58,'SO MS'!$B$6:$AS$47,9,TRUE)</f>
        <v>0</v>
      </c>
      <c r="W21" s="385">
        <f>VLOOKUP($B$10:$B$58,'Summary sales'!$A$8:$M$58,9,TRUE)</f>
        <v>0</v>
      </c>
      <c r="X21" s="385">
        <f t="shared" si="94"/>
        <v>0</v>
      </c>
      <c r="Y21" s="385">
        <f>VLOOKUP($B$10:$B$58,'SO MS'!$B$6:$AS$47,10,TRUE)</f>
        <v>9000</v>
      </c>
      <c r="Z21" s="385">
        <f>VLOOKUP($B$10:$B$58,'Summary sales'!$A$8:$M$58,10,TRUE)</f>
        <v>10042.26</v>
      </c>
      <c r="AA21" s="385">
        <f t="shared" si="95"/>
        <v>1042.2600000000002</v>
      </c>
      <c r="AB21" s="385">
        <f>VLOOKUP($B$10:$B$58,'SO MS'!$B$6:$AS$47,11,TRUE)</f>
        <v>0</v>
      </c>
      <c r="AC21" s="385">
        <f>VLOOKUP($B$10:$B$58,'Summary sales'!$A$8:$M$58,11,TRUE)</f>
        <v>0</v>
      </c>
      <c r="AD21" s="392">
        <f t="shared" si="96"/>
        <v>0</v>
      </c>
      <c r="AE21" s="783">
        <f t="shared" si="97"/>
        <v>216994.07619354836</v>
      </c>
      <c r="AF21" s="385">
        <f t="shared" ca="1" si="98"/>
        <v>197864.91300000201</v>
      </c>
      <c r="AG21" s="385">
        <f t="shared" ca="1" si="99"/>
        <v>-19129.163193546352</v>
      </c>
      <c r="AH21" s="385">
        <f>VLOOKUP($B$10:$B$55,'Summary FOB'!$B$8:$K$37,2,TRUE)</f>
        <v>0</v>
      </c>
      <c r="AI21" s="385">
        <f>VLOOKUP($B$10:$B$55,'Summary FOB'!$B$8:$K$37,3,TRUE)</f>
        <v>0</v>
      </c>
      <c r="AJ21" s="385">
        <f t="shared" si="100"/>
        <v>0</v>
      </c>
      <c r="AK21" s="385">
        <f>VLOOKUP($B$10:$B$55,'Daily Sales'!$B$5:$F$44,3,TRUE)</f>
        <v>216994.07619354836</v>
      </c>
      <c r="AL21" s="385">
        <f ca="1">VLOOKUP($B$10:$B$55,'Daily Sales'!$B$5:$F$44,4,TRUE)</f>
        <v>197864.91300000201</v>
      </c>
      <c r="AM21" s="392">
        <f t="shared" ca="1" si="101"/>
        <v>-19129.163193546352</v>
      </c>
    </row>
    <row r="22" spans="1:39" s="337" customFormat="1" ht="15.75">
      <c r="A22" s="907"/>
      <c r="B22" s="375">
        <f t="shared" si="87"/>
        <v>46276</v>
      </c>
      <c r="C22" s="376" t="str">
        <f t="shared" si="88"/>
        <v>Fri</v>
      </c>
      <c r="D22" s="384">
        <f t="shared" si="71"/>
        <v>243713.09677419355</v>
      </c>
      <c r="E22" s="385">
        <f t="shared" si="72"/>
        <v>200801.70999999996</v>
      </c>
      <c r="F22" s="385">
        <f t="shared" si="73"/>
        <v>-42911.386774193583</v>
      </c>
      <c r="G22" s="385">
        <f>VLOOKUP($B$10:$B$58,'SO MS'!$B$6:$L$47,4,TRUE)</f>
        <v>142826</v>
      </c>
      <c r="H22" s="385">
        <f>VLOOKUP($B$10:$B$58,'Summary sales'!$A$8:$L$58,4,TRUE)+VLOOKUP($B$10:$B$58,'Summary FOB'!$B$8:$K$41,6,TRUE)</f>
        <v>112474.19999999997</v>
      </c>
      <c r="I22" s="385">
        <f t="shared" si="89"/>
        <v>-30351.800000000032</v>
      </c>
      <c r="J22" s="385">
        <f>VLOOKUP($B$10:$B$58,'SO MS'!$B$6:$L$47,5,TRUE)</f>
        <v>46000</v>
      </c>
      <c r="K22" s="385">
        <f>VLOOKUP($B$10:$B$58,'Summary sales'!$A$8:$L$58,5,TRUE)+VLOOKUP($B$10:$B$58,'Summary FOB'!$B$8:$K$41,8,TRUE)</f>
        <v>39163.82</v>
      </c>
      <c r="L22" s="385">
        <f t="shared" si="90"/>
        <v>-6836.18</v>
      </c>
      <c r="M22" s="385">
        <f>VLOOKUP($B$10:$B$58,'SO MS'!$B$6:$L$47,6,TRUE)</f>
        <v>10800</v>
      </c>
      <c r="N22" s="385">
        <f>VLOOKUP($B$10:$B$58,'Summary sales'!$A$8:$M$58,6,TRUE)</f>
        <v>6054.69</v>
      </c>
      <c r="O22" s="385">
        <f t="shared" si="91"/>
        <v>-4745.3100000000004</v>
      </c>
      <c r="P22" s="385">
        <f>VLOOKUP($B$10:$B$58,'SO MS'!$B$6:$AS$47,7,TRUE)</f>
        <v>0</v>
      </c>
      <c r="Q22" s="385">
        <f>VLOOKUP($B$10:$B$58,'Summary sales'!$A$8:$M$58,7,TRUE)</f>
        <v>0</v>
      </c>
      <c r="R22" s="385">
        <f t="shared" si="92"/>
        <v>0</v>
      </c>
      <c r="S22" s="385">
        <f>VLOOKUP($B$10:$B$58,'SO MS'!$B$6:$AS$47,8,TRUE)</f>
        <v>35087.096774193546</v>
      </c>
      <c r="T22" s="385">
        <f>VLOOKUP($B$10:$B$58,'Summary sales'!$A$8:$M$58,8,TRUE)</f>
        <v>10148.299999999999</v>
      </c>
      <c r="U22" s="385">
        <f t="shared" si="93"/>
        <v>-24938.796774193546</v>
      </c>
      <c r="V22" s="385">
        <f>VLOOKUP($B$10:$B$58,'SO MS'!$B$6:$AS$47,9,TRUE)</f>
        <v>0</v>
      </c>
      <c r="W22" s="385">
        <f>VLOOKUP($B$10:$B$58,'Summary sales'!$A$8:$M$58,9,TRUE)</f>
        <v>4212.54</v>
      </c>
      <c r="X22" s="385">
        <f t="shared" si="94"/>
        <v>4212.54</v>
      </c>
      <c r="Y22" s="385">
        <f>VLOOKUP($B$10:$B$58,'SO MS'!$B$6:$AS$47,10,TRUE)</f>
        <v>9000</v>
      </c>
      <c r="Z22" s="385">
        <f>VLOOKUP($B$10:$B$58,'Summary sales'!$A$8:$M$58,10,TRUE)</f>
        <v>28748.16</v>
      </c>
      <c r="AA22" s="385">
        <f t="shared" si="95"/>
        <v>19748.16</v>
      </c>
      <c r="AB22" s="385">
        <f>VLOOKUP($B$10:$B$58,'SO MS'!$B$6:$AS$47,11,TRUE)</f>
        <v>0</v>
      </c>
      <c r="AC22" s="385">
        <f>VLOOKUP($B$10:$B$58,'Summary sales'!$A$8:$M$58,11,TRUE)</f>
        <v>0</v>
      </c>
      <c r="AD22" s="392">
        <f t="shared" si="96"/>
        <v>0</v>
      </c>
      <c r="AE22" s="783">
        <f t="shared" si="97"/>
        <v>230494.07619354836</v>
      </c>
      <c r="AF22" s="385">
        <f t="shared" ca="1" si="98"/>
        <v>193554.99560655741</v>
      </c>
      <c r="AG22" s="385">
        <f t="shared" ca="1" si="99"/>
        <v>-36939.080586990953</v>
      </c>
      <c r="AH22" s="385">
        <f>VLOOKUP($B$10:$B$55,'Summary FOB'!$B$8:$K$37,2,TRUE)</f>
        <v>0</v>
      </c>
      <c r="AI22" s="385">
        <f>VLOOKUP($B$10:$B$55,'Summary FOB'!$B$8:$K$37,3,TRUE)</f>
        <v>0</v>
      </c>
      <c r="AJ22" s="385">
        <f t="shared" si="100"/>
        <v>0</v>
      </c>
      <c r="AK22" s="385">
        <f>VLOOKUP($B$10:$B$55,'Daily Sales'!$B$5:$F$44,3,TRUE)</f>
        <v>230494.07619354836</v>
      </c>
      <c r="AL22" s="385">
        <f ca="1">VLOOKUP($B$10:$B$55,'Daily Sales'!$B$5:$F$44,4,TRUE)</f>
        <v>193554.99560655741</v>
      </c>
      <c r="AM22" s="392">
        <f t="shared" ca="1" si="101"/>
        <v>-36939.080586990953</v>
      </c>
    </row>
    <row r="23" spans="1:39" s="367" customFormat="1" ht="15.75">
      <c r="A23" s="907"/>
      <c r="B23" s="777">
        <f t="shared" si="87"/>
        <v>46277</v>
      </c>
      <c r="C23" s="778" t="str">
        <f t="shared" si="88"/>
        <v>Sat</v>
      </c>
      <c r="D23" s="384">
        <f t="shared" si="71"/>
        <v>243713.09677419355</v>
      </c>
      <c r="E23" s="385">
        <f t="shared" si="72"/>
        <v>193542.19999999998</v>
      </c>
      <c r="F23" s="385">
        <f t="shared" si="73"/>
        <v>-50170.896774193563</v>
      </c>
      <c r="G23" s="385">
        <f>VLOOKUP($B$10:$B$58,'SO MS'!$B$6:$L$47,4,TRUE)</f>
        <v>142826</v>
      </c>
      <c r="H23" s="385">
        <f>VLOOKUP($B$10:$B$58,'Summary sales'!$A$8:$L$58,4,TRUE)+VLOOKUP($B$10:$B$58,'Summary FOB'!$B$8:$K$41,6,TRUE)</f>
        <v>106820.84</v>
      </c>
      <c r="I23" s="385">
        <f t="shared" si="89"/>
        <v>-36005.160000000003</v>
      </c>
      <c r="J23" s="385">
        <f>VLOOKUP($B$10:$B$58,'SO MS'!$B$6:$L$47,5,TRUE)</f>
        <v>46000</v>
      </c>
      <c r="K23" s="385">
        <f>VLOOKUP($B$10:$B$58,'Summary sales'!$A$8:$L$58,5,TRUE)+VLOOKUP($B$10:$B$58,'Summary FOB'!$B$8:$K$41,8,TRUE)</f>
        <v>42346.78</v>
      </c>
      <c r="L23" s="385">
        <f t="shared" si="90"/>
        <v>-3653.2200000000012</v>
      </c>
      <c r="M23" s="385">
        <f>VLOOKUP($B$10:$B$58,'SO MS'!$B$6:$L$47,6,TRUE)</f>
        <v>10800</v>
      </c>
      <c r="N23" s="385">
        <f>VLOOKUP($B$10:$B$58,'Summary sales'!$A$8:$M$58,6,TRUE)</f>
        <v>5298.43</v>
      </c>
      <c r="O23" s="385">
        <f t="shared" si="91"/>
        <v>-5501.57</v>
      </c>
      <c r="P23" s="385">
        <f>VLOOKUP($B$10:$B$58,'SO MS'!$B$6:$AS$47,7,TRUE)</f>
        <v>0</v>
      </c>
      <c r="Q23" s="385">
        <f>VLOOKUP($B$10:$B$58,'Summary sales'!$A$8:$M$58,7,TRUE)</f>
        <v>0</v>
      </c>
      <c r="R23" s="385">
        <f t="shared" si="92"/>
        <v>0</v>
      </c>
      <c r="S23" s="385">
        <f>VLOOKUP($B$10:$B$58,'SO MS'!$B$6:$AS$47,8,TRUE)</f>
        <v>35087.096774193546</v>
      </c>
      <c r="T23" s="385">
        <f>VLOOKUP($B$10:$B$58,'Summary sales'!$A$8:$M$58,8,TRUE)</f>
        <v>0</v>
      </c>
      <c r="U23" s="385">
        <f t="shared" si="93"/>
        <v>-35087.096774193546</v>
      </c>
      <c r="V23" s="385">
        <f>VLOOKUP($B$10:$B$58,'SO MS'!$B$6:$AS$47,9,TRUE)</f>
        <v>0</v>
      </c>
      <c r="W23" s="385">
        <f>VLOOKUP($B$10:$B$58,'Summary sales'!$A$8:$M$58,9,TRUE)</f>
        <v>0</v>
      </c>
      <c r="X23" s="385">
        <f t="shared" si="94"/>
        <v>0</v>
      </c>
      <c r="Y23" s="385">
        <f>VLOOKUP($B$10:$B$58,'SO MS'!$B$6:$AS$47,10,TRUE)</f>
        <v>9000</v>
      </c>
      <c r="Z23" s="385">
        <f>VLOOKUP($B$10:$B$58,'Summary sales'!$A$8:$M$58,10,TRUE)</f>
        <v>39076.15</v>
      </c>
      <c r="AA23" s="385">
        <f t="shared" si="95"/>
        <v>30076.15</v>
      </c>
      <c r="AB23" s="385">
        <f>VLOOKUP($B$10:$B$58,'SO MS'!$B$6:$AS$47,11,TRUE)</f>
        <v>0</v>
      </c>
      <c r="AC23" s="385">
        <f>VLOOKUP($B$10:$B$58,'Summary sales'!$A$8:$M$58,11,TRUE)</f>
        <v>0</v>
      </c>
      <c r="AD23" s="392">
        <f t="shared" si="96"/>
        <v>0</v>
      </c>
      <c r="AE23" s="783">
        <f t="shared" si="97"/>
        <v>220872.60296774193</v>
      </c>
      <c r="AF23" s="385">
        <f t="shared" ca="1" si="98"/>
        <v>156687.79600000259</v>
      </c>
      <c r="AG23" s="385">
        <f t="shared" ca="1" si="99"/>
        <v>-64184.806967739336</v>
      </c>
      <c r="AH23" s="385">
        <f>VLOOKUP($B$10:$B$55,'Summary FOB'!$B$8:$K$37,2,TRUE)</f>
        <v>0</v>
      </c>
      <c r="AI23" s="385">
        <f>VLOOKUP($B$10:$B$55,'Summary FOB'!$B$8:$K$37,3,TRUE)</f>
        <v>0</v>
      </c>
      <c r="AJ23" s="385">
        <f t="shared" si="100"/>
        <v>0</v>
      </c>
      <c r="AK23" s="385">
        <f>VLOOKUP($B$10:$B$55,'Daily Sales'!$B$5:$F$44,3,TRUE)</f>
        <v>220872.60296774193</v>
      </c>
      <c r="AL23" s="385">
        <f ca="1">VLOOKUP($B$10:$B$55,'Daily Sales'!$B$5:$F$44,4,TRUE)</f>
        <v>156687.79600000259</v>
      </c>
      <c r="AM23" s="392">
        <f t="shared" ca="1" si="101"/>
        <v>-64184.806967739336</v>
      </c>
    </row>
    <row r="24" spans="1:39" s="368" customFormat="1" ht="15.75">
      <c r="A24" s="907"/>
      <c r="B24" s="777">
        <f t="shared" si="87"/>
        <v>46278</v>
      </c>
      <c r="C24" s="778" t="str">
        <f t="shared" si="88"/>
        <v>Sun</v>
      </c>
      <c r="D24" s="384">
        <f t="shared" si="71"/>
        <v>243713.09677419355</v>
      </c>
      <c r="E24" s="385">
        <f t="shared" si="72"/>
        <v>188401.356</v>
      </c>
      <c r="F24" s="385">
        <f t="shared" si="73"/>
        <v>-55311.740774193546</v>
      </c>
      <c r="G24" s="385">
        <f>VLOOKUP($B$10:$B$58,'SO MS'!$B$6:$L$47,4,TRUE)</f>
        <v>142826</v>
      </c>
      <c r="H24" s="385">
        <f>VLOOKUP($B$10:$B$58,'Summary sales'!$A$8:$L$58,4,TRUE)+VLOOKUP($B$10:$B$58,'Summary FOB'!$B$8:$K$41,6,TRUE)</f>
        <v>107521.04</v>
      </c>
      <c r="I24" s="385">
        <f t="shared" si="89"/>
        <v>-35304.960000000006</v>
      </c>
      <c r="J24" s="385">
        <f>VLOOKUP($B$10:$B$58,'SO MS'!$B$6:$L$47,5,TRUE)</f>
        <v>46000</v>
      </c>
      <c r="K24" s="385">
        <f>VLOOKUP($B$10:$B$58,'Summary sales'!$A$8:$L$58,5,TRUE)+VLOOKUP($B$10:$B$58,'Summary FOB'!$B$8:$K$41,8,TRUE)</f>
        <v>39372.270000000004</v>
      </c>
      <c r="L24" s="385">
        <f t="shared" si="90"/>
        <v>-6627.7299999999959</v>
      </c>
      <c r="M24" s="385">
        <f>VLOOKUP($B$10:$B$58,'SO MS'!$B$6:$L$47,6,TRUE)</f>
        <v>10800</v>
      </c>
      <c r="N24" s="385">
        <f>VLOOKUP($B$10:$B$58,'Summary sales'!$A$8:$M$58,6,TRUE)</f>
        <v>2607.2399999999998</v>
      </c>
      <c r="O24" s="385">
        <f t="shared" si="91"/>
        <v>-8192.76</v>
      </c>
      <c r="P24" s="385">
        <f>VLOOKUP($B$10:$B$58,'SO MS'!$B$6:$AS$47,7,TRUE)</f>
        <v>0</v>
      </c>
      <c r="Q24" s="385">
        <f>VLOOKUP($B$10:$B$58,'Summary sales'!$A$8:$M$58,7,TRUE)</f>
        <v>0</v>
      </c>
      <c r="R24" s="385">
        <f t="shared" si="92"/>
        <v>0</v>
      </c>
      <c r="S24" s="385">
        <f>VLOOKUP($B$10:$B$58,'SO MS'!$B$6:$AS$47,8,TRUE)</f>
        <v>35087.096774193546</v>
      </c>
      <c r="T24" s="385">
        <f>VLOOKUP($B$10:$B$58,'Summary sales'!$A$8:$M$58,8,TRUE)</f>
        <v>5074.1499999999996</v>
      </c>
      <c r="U24" s="385">
        <f t="shared" si="93"/>
        <v>-30012.946774193544</v>
      </c>
      <c r="V24" s="385">
        <f>VLOOKUP($B$10:$B$58,'SO MS'!$B$6:$AS$47,9,TRUE)</f>
        <v>0</v>
      </c>
      <c r="W24" s="385">
        <f>VLOOKUP($B$10:$B$58,'Summary sales'!$A$8:$M$58,9,TRUE)</f>
        <v>0</v>
      </c>
      <c r="X24" s="385">
        <f t="shared" si="94"/>
        <v>0</v>
      </c>
      <c r="Y24" s="385">
        <f>VLOOKUP($B$10:$B$58,'SO MS'!$B$6:$AS$47,10,TRUE)</f>
        <v>9000</v>
      </c>
      <c r="Z24" s="385">
        <f>VLOOKUP($B$10:$B$58,'Summary sales'!$A$8:$M$58,10,TRUE)</f>
        <v>29807.230000000003</v>
      </c>
      <c r="AA24" s="385">
        <f t="shared" si="95"/>
        <v>20807.230000000003</v>
      </c>
      <c r="AB24" s="385">
        <f>VLOOKUP($B$10:$B$58,'SO MS'!$B$6:$AS$47,11,TRUE)</f>
        <v>0</v>
      </c>
      <c r="AC24" s="385">
        <f>VLOOKUP($B$10:$B$58,'Summary sales'!$A$8:$M$58,11,TRUE)</f>
        <v>4019.4259999999999</v>
      </c>
      <c r="AD24" s="392">
        <f t="shared" si="96"/>
        <v>4019.4259999999999</v>
      </c>
      <c r="AE24" s="783">
        <f t="shared" si="97"/>
        <v>184381.52558064513</v>
      </c>
      <c r="AF24" s="385">
        <f t="shared" ca="1" si="98"/>
        <v>149635.98800000132</v>
      </c>
      <c r="AG24" s="385">
        <f t="shared" ca="1" si="99"/>
        <v>-34745.53758064381</v>
      </c>
      <c r="AH24" s="385">
        <f>VLOOKUP($B$10:$B$55,'Summary FOB'!$B$8:$K$37,2,TRUE)</f>
        <v>0</v>
      </c>
      <c r="AI24" s="385">
        <f>VLOOKUP($B$10:$B$55,'Summary FOB'!$B$8:$K$37,3,TRUE)</f>
        <v>0</v>
      </c>
      <c r="AJ24" s="385">
        <f t="shared" si="100"/>
        <v>0</v>
      </c>
      <c r="AK24" s="385">
        <f>VLOOKUP($B$10:$B$55,'Daily Sales'!$B$5:$F$44,3,TRUE)</f>
        <v>184381.52558064513</v>
      </c>
      <c r="AL24" s="385">
        <f ca="1">VLOOKUP($B$10:$B$55,'Daily Sales'!$B$5:$F$44,4,TRUE)</f>
        <v>149635.98800000132</v>
      </c>
      <c r="AM24" s="392">
        <f t="shared" ca="1" si="101"/>
        <v>-34745.53758064381</v>
      </c>
    </row>
    <row r="25" spans="1:39" s="368" customFormat="1" ht="15.75">
      <c r="A25" s="907"/>
      <c r="B25" s="380" t="s">
        <v>18</v>
      </c>
      <c r="C25" s="376"/>
      <c r="D25" s="381">
        <f>SUM(D18:D24)</f>
        <v>1606991.6774193547</v>
      </c>
      <c r="E25" s="381">
        <f t="shared" ref="E25:AM25" si="102">SUM(E18:E24)</f>
        <v>1274281.1179999998</v>
      </c>
      <c r="F25" s="381">
        <f t="shared" si="102"/>
        <v>-332710.55941935489</v>
      </c>
      <c r="G25" s="381">
        <f t="shared" si="102"/>
        <v>999782</v>
      </c>
      <c r="H25" s="381">
        <f t="shared" si="102"/>
        <v>754866.55999999994</v>
      </c>
      <c r="I25" s="381">
        <f t="shared" si="102"/>
        <v>-244915.44000000006</v>
      </c>
      <c r="J25" s="381">
        <f t="shared" si="102"/>
        <v>322000</v>
      </c>
      <c r="K25" s="381">
        <f t="shared" si="102"/>
        <v>274681.12000000005</v>
      </c>
      <c r="L25" s="381">
        <f t="shared" si="102"/>
        <v>-47318.879999999983</v>
      </c>
      <c r="M25" s="381">
        <f t="shared" si="102"/>
        <v>75600</v>
      </c>
      <c r="N25" s="381">
        <f t="shared" si="102"/>
        <v>42196.22</v>
      </c>
      <c r="O25" s="381">
        <f t="shared" si="102"/>
        <v>-33403.78</v>
      </c>
      <c r="P25" s="381">
        <f t="shared" si="102"/>
        <v>0</v>
      </c>
      <c r="Q25" s="381">
        <f t="shared" si="102"/>
        <v>0</v>
      </c>
      <c r="R25" s="381">
        <f t="shared" si="102"/>
        <v>0</v>
      </c>
      <c r="S25" s="381">
        <f t="shared" si="102"/>
        <v>146609.67741935485</v>
      </c>
      <c r="T25" s="381">
        <f t="shared" si="102"/>
        <v>44657.120000000003</v>
      </c>
      <c r="U25" s="381">
        <f t="shared" si="102"/>
        <v>-101952.55741935482</v>
      </c>
      <c r="V25" s="381">
        <f t="shared" si="102"/>
        <v>0</v>
      </c>
      <c r="W25" s="381">
        <f t="shared" si="102"/>
        <v>11050.04</v>
      </c>
      <c r="X25" s="381">
        <f t="shared" si="102"/>
        <v>11050.04</v>
      </c>
      <c r="Y25" s="381">
        <f t="shared" si="102"/>
        <v>63000</v>
      </c>
      <c r="Z25" s="381">
        <f t="shared" si="102"/>
        <v>122429.82</v>
      </c>
      <c r="AA25" s="381">
        <f t="shared" si="102"/>
        <v>59429.820000000007</v>
      </c>
      <c r="AB25" s="381">
        <f t="shared" si="102"/>
        <v>0</v>
      </c>
      <c r="AC25" s="381">
        <f t="shared" si="102"/>
        <v>24400.237999999998</v>
      </c>
      <c r="AD25" s="381">
        <f t="shared" si="102"/>
        <v>24400.237999999998</v>
      </c>
      <c r="AE25" s="381">
        <f t="shared" si="102"/>
        <v>1458724.5095161288</v>
      </c>
      <c r="AF25" s="381">
        <f t="shared" ca="1" si="102"/>
        <v>1350454.5806065649</v>
      </c>
      <c r="AG25" s="381">
        <f t="shared" ca="1" si="102"/>
        <v>-108269.92890956398</v>
      </c>
      <c r="AH25" s="381">
        <f t="shared" si="102"/>
        <v>0</v>
      </c>
      <c r="AI25" s="381">
        <f t="shared" si="102"/>
        <v>0</v>
      </c>
      <c r="AJ25" s="381">
        <f t="shared" si="102"/>
        <v>0</v>
      </c>
      <c r="AK25" s="381">
        <f t="shared" si="102"/>
        <v>1458724.5095161288</v>
      </c>
      <c r="AL25" s="381">
        <f t="shared" ca="1" si="102"/>
        <v>1350454.5806065649</v>
      </c>
      <c r="AM25" s="381">
        <f t="shared" ca="1" si="102"/>
        <v>-108269.92890956398</v>
      </c>
    </row>
    <row r="26" spans="1:39" s="368" customFormat="1" ht="15.75">
      <c r="A26" s="906">
        <f>WEEKNUM(B27)</f>
        <v>38</v>
      </c>
      <c r="B26" s="375"/>
      <c r="C26" s="376"/>
      <c r="D26" s="384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  <c r="AD26" s="392"/>
      <c r="AE26" s="783"/>
      <c r="AF26" s="385"/>
      <c r="AG26" s="385"/>
      <c r="AH26" s="385"/>
      <c r="AI26" s="385"/>
      <c r="AJ26" s="385"/>
      <c r="AK26" s="385"/>
      <c r="AL26" s="385"/>
      <c r="AM26" s="392"/>
    </row>
    <row r="27" spans="1:39" s="366" customFormat="1" ht="15.75">
      <c r="A27" s="907"/>
      <c r="B27" s="375">
        <f>B24+1</f>
        <v>46279</v>
      </c>
      <c r="C27" s="376" t="str">
        <f t="shared" ref="C27" si="103">TEXT(B27,"ddd")</f>
        <v>Mon</v>
      </c>
      <c r="D27" s="384">
        <f t="shared" ref="D27" si="104">SUMIF($G$9:$AD$9,$D$9,G27:AD27)</f>
        <v>243713.09677419355</v>
      </c>
      <c r="E27" s="385">
        <f t="shared" ref="E27" si="105">SUMIF($G$9:$AD$9,$E$9,G27:AD27)</f>
        <v>180160.83299999998</v>
      </c>
      <c r="F27" s="385">
        <f t="shared" ref="F27:F33" si="106">E27-D27</f>
        <v>-63552.263774193561</v>
      </c>
      <c r="G27" s="385">
        <f>VLOOKUP($B$10:$B$58,'SO MS'!$B$6:$L$47,4,TRUE)</f>
        <v>142826</v>
      </c>
      <c r="H27" s="385">
        <f>VLOOKUP($B$10:$B$58,'Summary sales'!$A$8:$L$58,4,TRUE)+VLOOKUP($B$10:$B$58,'Summary FOB'!$B$8:$K$41,6,TRUE)</f>
        <v>91657.540000000008</v>
      </c>
      <c r="I27" s="385">
        <f t="shared" ref="I27:I29" si="107">H27-G27</f>
        <v>-51168.459999999992</v>
      </c>
      <c r="J27" s="385">
        <f>VLOOKUP($B$10:$B$58,'SO MS'!$B$6:$L$47,5,TRUE)</f>
        <v>46000</v>
      </c>
      <c r="K27" s="385">
        <f>VLOOKUP($B$10:$B$58,'Summary sales'!$A$8:$L$58,5,TRUE)+VLOOKUP($B$10:$B$58,'Summary FOB'!$B$8:$K$41,8,TRUE)</f>
        <v>41924.959999999999</v>
      </c>
      <c r="L27" s="385">
        <f t="shared" ref="L27:L29" si="108">K27-J27</f>
        <v>-4075.0400000000009</v>
      </c>
      <c r="M27" s="385">
        <f>VLOOKUP($B$10:$B$58,'SO MS'!$B$6:$L$47,6,TRUE)</f>
        <v>10800</v>
      </c>
      <c r="N27" s="385">
        <f>VLOOKUP($B$10:$B$58,'Summary sales'!$A$8:$M$58,6,TRUE)</f>
        <v>9009.24</v>
      </c>
      <c r="O27" s="385">
        <f t="shared" ref="O27:O29" si="109">N27-M27</f>
        <v>-1790.7600000000002</v>
      </c>
      <c r="P27" s="385">
        <f>VLOOKUP($B$10:$B$58,'SO MS'!$B$6:$AS$47,7,TRUE)</f>
        <v>0</v>
      </c>
      <c r="Q27" s="385">
        <f>VLOOKUP($B$10:$B$58,'Summary sales'!$A$8:$M$58,7,TRUE)</f>
        <v>0</v>
      </c>
      <c r="R27" s="385">
        <f t="shared" ref="R27:R29" si="110">Q27-P27</f>
        <v>0</v>
      </c>
      <c r="S27" s="385">
        <f>VLOOKUP($B$10:$B$58,'SO MS'!$B$6:$AS$47,8,TRUE)</f>
        <v>35087.096774193546</v>
      </c>
      <c r="T27" s="385">
        <f>VLOOKUP($B$10:$B$58,'Summary sales'!$A$8:$M$58,8,TRUE)</f>
        <v>0</v>
      </c>
      <c r="U27" s="385">
        <f t="shared" ref="U27:U29" si="111">T27-S27</f>
        <v>-35087.096774193546</v>
      </c>
      <c r="V27" s="385">
        <f>VLOOKUP($B$10:$B$58,'SO MS'!$B$6:$AS$47,9,TRUE)</f>
        <v>0</v>
      </c>
      <c r="W27" s="385">
        <f>VLOOKUP($B$10:$B$58,'Summary sales'!$A$8:$M$58,9,TRUE)</f>
        <v>3440.97</v>
      </c>
      <c r="X27" s="385">
        <f t="shared" ref="X27:X29" si="112">W27-V27</f>
        <v>3440.97</v>
      </c>
      <c r="Y27" s="385">
        <f>VLOOKUP($B$10:$B$58,'SO MS'!$B$6:$AS$47,10,TRUE)</f>
        <v>9000</v>
      </c>
      <c r="Z27" s="385">
        <f>VLOOKUP($B$10:$B$58,'Summary sales'!$A$8:$M$58,10,TRUE)</f>
        <v>29906.28</v>
      </c>
      <c r="AA27" s="385">
        <f t="shared" ref="AA27:AA29" si="113">Z27-Y27</f>
        <v>20906.28</v>
      </c>
      <c r="AB27" s="385">
        <f>VLOOKUP($B$10:$B$58,'SO MS'!$B$6:$AS$47,11,TRUE)</f>
        <v>0</v>
      </c>
      <c r="AC27" s="385">
        <f>VLOOKUP($B$10:$B$58,'Summary sales'!$A$8:$M$58,11,TRUE)</f>
        <v>4221.8429999999998</v>
      </c>
      <c r="AD27" s="392">
        <f t="shared" ref="AD27:AD29" si="114">AC27-AB27</f>
        <v>4221.8429999999998</v>
      </c>
      <c r="AE27" s="783">
        <f t="shared" ref="AE27:AE29" si="115">SUMIF($AH$9:$AM$9,$AE$9,AH27:AM27)</f>
        <v>231494.07619354836</v>
      </c>
      <c r="AF27" s="385">
        <f t="shared" ref="AF27:AF29" ca="1" si="116">SUMIF($AH$9:$AM$9,$AF$9,AH27:AM27)</f>
        <v>223639.04900000227</v>
      </c>
      <c r="AG27" s="385">
        <f t="shared" ref="AG27:AG29" ca="1" si="117">AF27-AE27</f>
        <v>-7855.0271935460914</v>
      </c>
      <c r="AH27" s="385">
        <f>VLOOKUP($B$10:$B$55,'Summary FOB'!$B$8:$K$37,2,TRUE)</f>
        <v>0</v>
      </c>
      <c r="AI27" s="385">
        <f>VLOOKUP($B$10:$B$55,'Summary FOB'!$B$8:$K$37,3,TRUE)</f>
        <v>0</v>
      </c>
      <c r="AJ27" s="385">
        <f t="shared" ref="AJ27:AJ29" si="118">AI27-AH27</f>
        <v>0</v>
      </c>
      <c r="AK27" s="385">
        <f>VLOOKUP($B$10:$B$55,'Daily Sales'!$B$5:$F$44,3,TRUE)</f>
        <v>231494.07619354836</v>
      </c>
      <c r="AL27" s="385">
        <f ca="1">VLOOKUP($B$10:$B$55,'Daily Sales'!$B$5:$F$44,4,TRUE)</f>
        <v>223639.04900000227</v>
      </c>
      <c r="AM27" s="392">
        <f t="shared" ref="AM27:AM29" ca="1" si="119">AL27-AK27</f>
        <v>-7855.0271935460914</v>
      </c>
    </row>
    <row r="28" spans="1:39" s="366" customFormat="1" ht="15.75">
      <c r="A28" s="907"/>
      <c r="B28" s="375">
        <f t="shared" ref="B28:B33" si="120">B27+1</f>
        <v>46280</v>
      </c>
      <c r="C28" s="376" t="str">
        <f t="shared" ref="C28:C33" si="121">TEXT(B28,"ddd")</f>
        <v>Tue</v>
      </c>
      <c r="D28" s="384">
        <f t="shared" ref="D28:D33" si="122">SUMIF($G$9:$AD$9,$D$9,G28:AD28)</f>
        <v>243713.09677419355</v>
      </c>
      <c r="E28" s="385">
        <f t="shared" ref="E28:E33" si="123">SUMIF($G$9:$AD$9,$E$9,G28:AD28)</f>
        <v>189502.89</v>
      </c>
      <c r="F28" s="385">
        <f t="shared" si="106"/>
        <v>-54210.206774193532</v>
      </c>
      <c r="G28" s="385">
        <f>VLOOKUP($B$10:$B$58,'SO MS'!$B$6:$L$47,4,TRUE)</f>
        <v>142826</v>
      </c>
      <c r="H28" s="385">
        <f>VLOOKUP($B$10:$B$58,'Summary sales'!$A$8:$L$58,4,TRUE)+VLOOKUP($B$10:$B$58,'Summary FOB'!$B$8:$K$41,6,TRUE)</f>
        <v>110712.41</v>
      </c>
      <c r="I28" s="385">
        <f t="shared" si="107"/>
        <v>-32113.589999999997</v>
      </c>
      <c r="J28" s="385">
        <f>VLOOKUP($B$10:$B$58,'SO MS'!$B$6:$L$47,5,TRUE)</f>
        <v>46000</v>
      </c>
      <c r="K28" s="385">
        <f>VLOOKUP($B$10:$B$58,'Summary sales'!$A$8:$L$58,5,TRUE)+VLOOKUP($B$10:$B$58,'Summary FOB'!$B$8:$K$41,8,TRUE)</f>
        <v>36475.380000000005</v>
      </c>
      <c r="L28" s="385">
        <f t="shared" si="108"/>
        <v>-9524.6199999999953</v>
      </c>
      <c r="M28" s="385">
        <f>VLOOKUP($B$10:$B$58,'SO MS'!$B$6:$L$47,6,TRUE)</f>
        <v>10800</v>
      </c>
      <c r="N28" s="385">
        <f>VLOOKUP($B$10:$B$58,'Summary sales'!$A$8:$M$58,6,TRUE)</f>
        <v>2430.88</v>
      </c>
      <c r="O28" s="385">
        <f t="shared" si="109"/>
        <v>-8369.119999999999</v>
      </c>
      <c r="P28" s="385">
        <f>VLOOKUP($B$10:$B$58,'SO MS'!$B$6:$AS$47,7,TRUE)</f>
        <v>0</v>
      </c>
      <c r="Q28" s="385">
        <f>VLOOKUP($B$10:$B$58,'Summary sales'!$A$8:$M$58,7,TRUE)</f>
        <v>0</v>
      </c>
      <c r="R28" s="385">
        <f t="shared" si="110"/>
        <v>0</v>
      </c>
      <c r="S28" s="385">
        <f>VLOOKUP($B$10:$B$58,'SO MS'!$B$6:$AS$47,8,TRUE)</f>
        <v>35087.096774193546</v>
      </c>
      <c r="T28" s="385">
        <f>VLOOKUP($B$10:$B$58,'Summary sales'!$A$8:$M$58,8,TRUE)</f>
        <v>4950.6099999999997</v>
      </c>
      <c r="U28" s="385">
        <f t="shared" si="111"/>
        <v>-30136.486774193545</v>
      </c>
      <c r="V28" s="385">
        <f>VLOOKUP($B$10:$B$58,'SO MS'!$B$6:$AS$47,9,TRUE)</f>
        <v>0</v>
      </c>
      <c r="W28" s="385">
        <f>VLOOKUP($B$10:$B$58,'Summary sales'!$A$8:$M$58,9,TRUE)</f>
        <v>4292.03</v>
      </c>
      <c r="X28" s="385">
        <f t="shared" si="112"/>
        <v>4292.03</v>
      </c>
      <c r="Y28" s="385">
        <f>VLOOKUP($B$10:$B$58,'SO MS'!$B$6:$AS$47,10,TRUE)</f>
        <v>9000</v>
      </c>
      <c r="Z28" s="385">
        <f>VLOOKUP($B$10:$B$58,'Summary sales'!$A$8:$M$58,10,TRUE)</f>
        <v>26378.66</v>
      </c>
      <c r="AA28" s="385">
        <f t="shared" si="113"/>
        <v>17378.66</v>
      </c>
      <c r="AB28" s="385">
        <f>VLOOKUP($B$10:$B$58,'SO MS'!$B$6:$AS$47,11,TRUE)</f>
        <v>0</v>
      </c>
      <c r="AC28" s="385">
        <f>VLOOKUP($B$10:$B$58,'Summary sales'!$A$8:$M$58,11,TRUE)</f>
        <v>4262.92</v>
      </c>
      <c r="AD28" s="392">
        <f t="shared" si="114"/>
        <v>4262.92</v>
      </c>
      <c r="AE28" s="783">
        <f t="shared" si="115"/>
        <v>231494.07619354836</v>
      </c>
      <c r="AF28" s="385">
        <f t="shared" ca="1" si="116"/>
        <v>226684.05499999359</v>
      </c>
      <c r="AG28" s="385">
        <f t="shared" ca="1" si="117"/>
        <v>-4810.0211935547704</v>
      </c>
      <c r="AH28" s="385">
        <f>VLOOKUP($B$10:$B$55,'Summary FOB'!$B$8:$K$37,2,TRUE)</f>
        <v>0</v>
      </c>
      <c r="AI28" s="385">
        <f>VLOOKUP($B$10:$B$55,'Summary FOB'!$B$8:$K$37,3,TRUE)</f>
        <v>0</v>
      </c>
      <c r="AJ28" s="385">
        <f t="shared" si="118"/>
        <v>0</v>
      </c>
      <c r="AK28" s="385">
        <f>VLOOKUP($B$10:$B$55,'Daily Sales'!$B$5:$F$44,3,TRUE)</f>
        <v>231494.07619354836</v>
      </c>
      <c r="AL28" s="385">
        <f ca="1">VLOOKUP($B$10:$B$55,'Daily Sales'!$B$5:$F$44,4,TRUE)</f>
        <v>226684.05499999359</v>
      </c>
      <c r="AM28" s="392">
        <f t="shared" ca="1" si="119"/>
        <v>-4810.0211935547704</v>
      </c>
    </row>
    <row r="29" spans="1:39" s="337" customFormat="1" ht="15.75">
      <c r="A29" s="907"/>
      <c r="B29" s="375">
        <f t="shared" si="120"/>
        <v>46281</v>
      </c>
      <c r="C29" s="376" t="str">
        <f t="shared" si="121"/>
        <v>Wed</v>
      </c>
      <c r="D29" s="384">
        <f t="shared" si="122"/>
        <v>243713.09677419355</v>
      </c>
      <c r="E29" s="385">
        <f t="shared" si="123"/>
        <v>201637.24399999998</v>
      </c>
      <c r="F29" s="385">
        <f t="shared" si="106"/>
        <v>-42075.852774193569</v>
      </c>
      <c r="G29" s="385">
        <f>VLOOKUP($B$10:$B$58,'SO MS'!$B$6:$L$47,4,TRUE)</f>
        <v>142826</v>
      </c>
      <c r="H29" s="385">
        <f>VLOOKUP($B$10:$B$58,'Summary sales'!$A$8:$L$58,4,TRUE)+VLOOKUP($B$10:$B$58,'Summary FOB'!$B$8:$K$41,6,TRUE)</f>
        <v>105775.94999999998</v>
      </c>
      <c r="I29" s="385">
        <f t="shared" si="107"/>
        <v>-37050.050000000017</v>
      </c>
      <c r="J29" s="385">
        <f>VLOOKUP($B$10:$B$58,'SO MS'!$B$6:$L$47,5,TRUE)</f>
        <v>46000</v>
      </c>
      <c r="K29" s="385">
        <f>VLOOKUP($B$10:$B$58,'Summary sales'!$A$8:$L$58,5,TRUE)+VLOOKUP($B$10:$B$58,'Summary FOB'!$B$8:$K$41,8,TRUE)</f>
        <v>40082.959999999999</v>
      </c>
      <c r="L29" s="385">
        <f t="shared" si="108"/>
        <v>-5917.0400000000009</v>
      </c>
      <c r="M29" s="385">
        <f>VLOOKUP($B$10:$B$58,'SO MS'!$B$6:$L$47,6,TRUE)</f>
        <v>10800</v>
      </c>
      <c r="N29" s="385">
        <f>VLOOKUP($B$10:$B$58,'Summary sales'!$A$8:$M$58,6,TRUE)</f>
        <v>6389.39</v>
      </c>
      <c r="O29" s="385">
        <f t="shared" si="109"/>
        <v>-4410.6099999999997</v>
      </c>
      <c r="P29" s="385">
        <f>VLOOKUP($B$10:$B$58,'SO MS'!$B$6:$AS$47,7,TRUE)</f>
        <v>0</v>
      </c>
      <c r="Q29" s="385">
        <f>VLOOKUP($B$10:$B$58,'Summary sales'!$A$8:$M$58,7,TRUE)</f>
        <v>0</v>
      </c>
      <c r="R29" s="385">
        <f t="shared" si="110"/>
        <v>0</v>
      </c>
      <c r="S29" s="385">
        <f>VLOOKUP($B$10:$B$58,'SO MS'!$B$6:$AS$47,8,TRUE)</f>
        <v>35087.096774193546</v>
      </c>
      <c r="T29" s="385">
        <f>VLOOKUP($B$10:$B$58,'Summary sales'!$A$8:$M$58,8,TRUE)</f>
        <v>14709.98</v>
      </c>
      <c r="U29" s="385">
        <f t="shared" si="111"/>
        <v>-20377.116774193546</v>
      </c>
      <c r="V29" s="385">
        <f>VLOOKUP($B$10:$B$58,'SO MS'!$B$6:$AS$47,9,TRUE)</f>
        <v>0</v>
      </c>
      <c r="W29" s="385">
        <f>VLOOKUP($B$10:$B$58,'Summary sales'!$A$8:$M$58,9,TRUE)</f>
        <v>0</v>
      </c>
      <c r="X29" s="385">
        <f t="shared" si="112"/>
        <v>0</v>
      </c>
      <c r="Y29" s="385">
        <f>VLOOKUP($B$10:$B$58,'SO MS'!$B$6:$AS$47,10,TRUE)</f>
        <v>9000</v>
      </c>
      <c r="Z29" s="385">
        <f>VLOOKUP($B$10:$B$58,'Summary sales'!$A$8:$M$58,10,TRUE)</f>
        <v>30405.96</v>
      </c>
      <c r="AA29" s="385">
        <f t="shared" si="113"/>
        <v>21405.96</v>
      </c>
      <c r="AB29" s="385">
        <f>VLOOKUP($B$10:$B$58,'SO MS'!$B$6:$AS$47,11,TRUE)</f>
        <v>0</v>
      </c>
      <c r="AC29" s="385">
        <f>VLOOKUP($B$10:$B$58,'Summary sales'!$A$8:$M$58,11,TRUE)</f>
        <v>4273.0039999999999</v>
      </c>
      <c r="AD29" s="392">
        <f t="shared" si="114"/>
        <v>4273.0039999999999</v>
      </c>
      <c r="AE29" s="783">
        <f t="shared" si="115"/>
        <v>210094.07619354836</v>
      </c>
      <c r="AF29" s="385">
        <f t="shared" ca="1" si="116"/>
        <v>219768.18857377546</v>
      </c>
      <c r="AG29" s="385">
        <f t="shared" ca="1" si="117"/>
        <v>9674.1123802271031</v>
      </c>
      <c r="AH29" s="385">
        <f>VLOOKUP($B$10:$B$55,'Summary FOB'!$B$8:$K$37,2,TRUE)</f>
        <v>0</v>
      </c>
      <c r="AI29" s="385">
        <f>VLOOKUP($B$10:$B$55,'Summary FOB'!$B$8:$K$37,3,TRUE)</f>
        <v>0</v>
      </c>
      <c r="AJ29" s="385">
        <f t="shared" si="118"/>
        <v>0</v>
      </c>
      <c r="AK29" s="385">
        <f>VLOOKUP($B$10:$B$55,'Daily Sales'!$B$5:$F$44,3,TRUE)</f>
        <v>210094.07619354836</v>
      </c>
      <c r="AL29" s="385">
        <f ca="1">VLOOKUP($B$10:$B$55,'Daily Sales'!$B$5:$F$44,4,TRUE)</f>
        <v>219768.18857377546</v>
      </c>
      <c r="AM29" s="392">
        <f t="shared" ca="1" si="119"/>
        <v>9674.1123802271031</v>
      </c>
    </row>
    <row r="30" spans="1:39" s="368" customFormat="1" ht="15.75">
      <c r="A30" s="907"/>
      <c r="B30" s="375">
        <f t="shared" si="120"/>
        <v>46282</v>
      </c>
      <c r="C30" s="376" t="str">
        <f t="shared" si="121"/>
        <v>Thu</v>
      </c>
      <c r="D30" s="384">
        <f t="shared" si="122"/>
        <v>243713.09677419355</v>
      </c>
      <c r="E30" s="385">
        <f t="shared" si="123"/>
        <v>197004.20899999997</v>
      </c>
      <c r="F30" s="385">
        <f t="shared" si="106"/>
        <v>-46708.887774193572</v>
      </c>
      <c r="G30" s="385">
        <f>VLOOKUP($B$10:$B$58,'SO MS'!$B$6:$L$47,4,TRUE)</f>
        <v>142826</v>
      </c>
      <c r="H30" s="385">
        <f>VLOOKUP($B$10:$B$58,'Summary sales'!$A$8:$L$58,4,TRUE)+VLOOKUP($B$10:$B$58,'Summary FOB'!$B$8:$K$41,6,TRUE)</f>
        <v>111810.16</v>
      </c>
      <c r="I30" s="385">
        <f t="shared" ref="I30:I33" si="124">H30-G30</f>
        <v>-31015.839999999997</v>
      </c>
      <c r="J30" s="385">
        <f>VLOOKUP($B$10:$B$58,'SO MS'!$B$6:$L$47,5,TRUE)</f>
        <v>46000</v>
      </c>
      <c r="K30" s="385">
        <f>VLOOKUP($B$10:$B$58,'Summary sales'!$A$8:$L$58,5,TRUE)+VLOOKUP($B$10:$B$58,'Summary FOB'!$B$8:$K$41,8,TRUE)</f>
        <v>37816.620000000003</v>
      </c>
      <c r="L30" s="385">
        <f t="shared" ref="L30:L33" si="125">K30-J30</f>
        <v>-8183.3799999999974</v>
      </c>
      <c r="M30" s="385">
        <f>VLOOKUP($B$10:$B$58,'SO MS'!$B$6:$L$47,6,TRUE)</f>
        <v>10800</v>
      </c>
      <c r="N30" s="385">
        <f>VLOOKUP($B$10:$B$58,'Summary sales'!$A$8:$M$58,6,TRUE)</f>
        <v>7911.26</v>
      </c>
      <c r="O30" s="385">
        <f t="shared" ref="O30:O33" si="126">N30-M30</f>
        <v>-2888.74</v>
      </c>
      <c r="P30" s="385">
        <f>VLOOKUP($B$10:$B$58,'SO MS'!$B$6:$AS$47,7,TRUE)</f>
        <v>0</v>
      </c>
      <c r="Q30" s="385">
        <f>VLOOKUP($B$10:$B$58,'Summary sales'!$A$8:$M$58,7,TRUE)</f>
        <v>0</v>
      </c>
      <c r="R30" s="385">
        <f t="shared" ref="R30:R33" si="127">Q30-P30</f>
        <v>0</v>
      </c>
      <c r="S30" s="385">
        <f>VLOOKUP($B$10:$B$58,'SO MS'!$B$6:$AS$47,8,TRUE)</f>
        <v>35087.096774193546</v>
      </c>
      <c r="T30" s="385">
        <f>VLOOKUP($B$10:$B$58,'Summary sales'!$A$8:$M$58,8,TRUE)</f>
        <v>5074.1499999999996</v>
      </c>
      <c r="U30" s="385">
        <f t="shared" ref="U30:U33" si="128">T30-S30</f>
        <v>-30012.946774193544</v>
      </c>
      <c r="V30" s="385">
        <f>VLOOKUP($B$10:$B$58,'SO MS'!$B$6:$AS$47,9,TRUE)</f>
        <v>0</v>
      </c>
      <c r="W30" s="385">
        <f>VLOOKUP($B$10:$B$58,'Summary sales'!$A$8:$M$58,9,TRUE)</f>
        <v>0</v>
      </c>
      <c r="X30" s="385">
        <f t="shared" ref="X30:X33" si="129">W30-V30</f>
        <v>0</v>
      </c>
      <c r="Y30" s="385">
        <f>VLOOKUP($B$10:$B$58,'SO MS'!$B$6:$AS$47,10,TRUE)</f>
        <v>9000</v>
      </c>
      <c r="Z30" s="385">
        <f>VLOOKUP($B$10:$B$58,'Summary sales'!$A$8:$M$58,10,TRUE)</f>
        <v>30279.17</v>
      </c>
      <c r="AA30" s="385">
        <f t="shared" ref="AA30:AA33" si="130">Z30-Y30</f>
        <v>21279.17</v>
      </c>
      <c r="AB30" s="385">
        <f>VLOOKUP($B$10:$B$58,'SO MS'!$B$6:$AS$47,11,TRUE)</f>
        <v>0</v>
      </c>
      <c r="AC30" s="385">
        <f>VLOOKUP($B$10:$B$58,'Summary sales'!$A$8:$M$58,11,TRUE)</f>
        <v>4112.8490000000002</v>
      </c>
      <c r="AD30" s="392">
        <f t="shared" ref="AD30:AD33" si="131">AC30-AB30</f>
        <v>4112.8490000000002</v>
      </c>
      <c r="AE30" s="783">
        <f t="shared" ref="AE30:AE33" si="132">SUMIF($AH$9:$AM$9,$AE$9,AH30:AM30)</f>
        <v>210094.07619354836</v>
      </c>
      <c r="AF30" s="385">
        <f t="shared" ref="AF30:AF33" ca="1" si="133">SUMIF($AH$9:$AM$9,$AF$9,AH30:AM30)</f>
        <v>209794.35999999649</v>
      </c>
      <c r="AG30" s="385">
        <f t="shared" ref="AG30:AG33" ca="1" si="134">AF30-AE30</f>
        <v>-299.71619355186704</v>
      </c>
      <c r="AH30" s="385">
        <f>VLOOKUP($B$10:$B$55,'Summary FOB'!$B$8:$K$37,2,TRUE)</f>
        <v>0</v>
      </c>
      <c r="AI30" s="385">
        <f>VLOOKUP($B$10:$B$55,'Summary FOB'!$B$8:$K$37,3,TRUE)</f>
        <v>0</v>
      </c>
      <c r="AJ30" s="385">
        <f t="shared" ref="AJ30:AJ33" si="135">AI30-AH30</f>
        <v>0</v>
      </c>
      <c r="AK30" s="385">
        <f>VLOOKUP($B$10:$B$55,'Daily Sales'!$B$5:$F$44,3,TRUE)</f>
        <v>210094.07619354836</v>
      </c>
      <c r="AL30" s="385">
        <f ca="1">VLOOKUP($B$10:$B$55,'Daily Sales'!$B$5:$F$44,4,TRUE)</f>
        <v>209794.35999999649</v>
      </c>
      <c r="AM30" s="392">
        <f t="shared" ref="AM30:AM33" ca="1" si="136">AL30-AK30</f>
        <v>-299.71619355186704</v>
      </c>
    </row>
    <row r="31" spans="1:39" s="337" customFormat="1" ht="15.75">
      <c r="A31" s="907"/>
      <c r="B31" s="375">
        <f t="shared" si="120"/>
        <v>46283</v>
      </c>
      <c r="C31" s="376" t="str">
        <f t="shared" si="121"/>
        <v>Fri</v>
      </c>
      <c r="D31" s="384">
        <f t="shared" si="122"/>
        <v>243713.09677419355</v>
      </c>
      <c r="E31" s="385">
        <f t="shared" si="123"/>
        <v>204965.75000000003</v>
      </c>
      <c r="F31" s="385">
        <f t="shared" si="106"/>
        <v>-38747.346774193516</v>
      </c>
      <c r="G31" s="385">
        <f>VLOOKUP($B$10:$B$58,'SO MS'!$B$6:$L$47,4,TRUE)</f>
        <v>142826</v>
      </c>
      <c r="H31" s="385">
        <f>VLOOKUP($B$10:$B$58,'Summary sales'!$A$8:$L$58,4,TRUE)+VLOOKUP($B$10:$B$58,'Summary FOB'!$B$8:$K$41,6,TRUE)</f>
        <v>105951.99000000003</v>
      </c>
      <c r="I31" s="385">
        <f t="shared" si="124"/>
        <v>-36874.009999999966</v>
      </c>
      <c r="J31" s="385">
        <f>VLOOKUP($B$10:$B$58,'SO MS'!$B$6:$L$47,5,TRUE)</f>
        <v>46000</v>
      </c>
      <c r="K31" s="385">
        <f>VLOOKUP($B$10:$B$58,'Summary sales'!$A$8:$L$58,5,TRUE)+VLOOKUP($B$10:$B$58,'Summary FOB'!$B$8:$K$41,8,TRUE)</f>
        <v>39883.370000000003</v>
      </c>
      <c r="L31" s="385">
        <f t="shared" si="125"/>
        <v>-6116.6299999999974</v>
      </c>
      <c r="M31" s="385">
        <f>VLOOKUP($B$10:$B$58,'SO MS'!$B$6:$L$47,6,TRUE)</f>
        <v>10800</v>
      </c>
      <c r="N31" s="385">
        <f>VLOOKUP($B$10:$B$58,'Summary sales'!$A$8:$M$58,6,TRUE)</f>
        <v>11911.050000000001</v>
      </c>
      <c r="O31" s="385">
        <f t="shared" si="126"/>
        <v>1111.0500000000011</v>
      </c>
      <c r="P31" s="385">
        <f>VLOOKUP($B$10:$B$58,'SO MS'!$B$6:$AS$47,7,TRUE)</f>
        <v>0</v>
      </c>
      <c r="Q31" s="385">
        <f>VLOOKUP($B$10:$B$58,'Summary sales'!$A$8:$M$58,7,TRUE)</f>
        <v>0</v>
      </c>
      <c r="R31" s="385">
        <f t="shared" si="127"/>
        <v>0</v>
      </c>
      <c r="S31" s="385">
        <f>VLOOKUP($B$10:$B$58,'SO MS'!$B$6:$AS$47,8,TRUE)</f>
        <v>35087.096774193546</v>
      </c>
      <c r="T31" s="385">
        <f>VLOOKUP($B$10:$B$58,'Summary sales'!$A$8:$M$58,8,TRUE)</f>
        <v>4950.6099999999997</v>
      </c>
      <c r="U31" s="385">
        <f t="shared" si="128"/>
        <v>-30136.486774193545</v>
      </c>
      <c r="V31" s="385">
        <f>VLOOKUP($B$10:$B$58,'SO MS'!$B$6:$AS$47,9,TRUE)</f>
        <v>0</v>
      </c>
      <c r="W31" s="385">
        <f>VLOOKUP($B$10:$B$58,'Summary sales'!$A$8:$M$58,9,TRUE)</f>
        <v>4406.96</v>
      </c>
      <c r="X31" s="385">
        <f t="shared" si="129"/>
        <v>4406.96</v>
      </c>
      <c r="Y31" s="385">
        <f>VLOOKUP($B$10:$B$58,'SO MS'!$B$6:$AS$47,10,TRUE)</f>
        <v>9000</v>
      </c>
      <c r="Z31" s="385">
        <f>VLOOKUP($B$10:$B$58,'Summary sales'!$A$8:$M$58,10,TRUE)</f>
        <v>29607.599999999999</v>
      </c>
      <c r="AA31" s="385">
        <f t="shared" si="130"/>
        <v>20607.599999999999</v>
      </c>
      <c r="AB31" s="385">
        <f>VLOOKUP($B$10:$B$58,'SO MS'!$B$6:$AS$47,11,TRUE)</f>
        <v>0</v>
      </c>
      <c r="AC31" s="385">
        <f>VLOOKUP($B$10:$B$58,'Summary sales'!$A$8:$M$58,11,TRUE)</f>
        <v>8254.17</v>
      </c>
      <c r="AD31" s="392">
        <f t="shared" si="131"/>
        <v>8254.17</v>
      </c>
      <c r="AE31" s="783">
        <f t="shared" si="132"/>
        <v>210094.07619354836</v>
      </c>
      <c r="AF31" s="385">
        <f t="shared" ca="1" si="133"/>
        <v>220303.02799999953</v>
      </c>
      <c r="AG31" s="385">
        <f t="shared" ca="1" si="134"/>
        <v>10208.951806451165</v>
      </c>
      <c r="AH31" s="385">
        <f>VLOOKUP($B$10:$B$55,'Summary FOB'!$B$8:$K$37,2,TRUE)</f>
        <v>0</v>
      </c>
      <c r="AI31" s="385">
        <f>VLOOKUP($B$10:$B$55,'Summary FOB'!$B$8:$K$37,3,TRUE)</f>
        <v>0</v>
      </c>
      <c r="AJ31" s="385">
        <f t="shared" si="135"/>
        <v>0</v>
      </c>
      <c r="AK31" s="385">
        <f>VLOOKUP($B$10:$B$55,'Daily Sales'!$B$5:$F$44,3,TRUE)</f>
        <v>210094.07619354836</v>
      </c>
      <c r="AL31" s="385">
        <f ca="1">VLOOKUP($B$10:$B$55,'Daily Sales'!$B$5:$F$44,4,TRUE)</f>
        <v>220303.02799999953</v>
      </c>
      <c r="AM31" s="392">
        <f t="shared" ca="1" si="136"/>
        <v>10208.951806451165</v>
      </c>
    </row>
    <row r="32" spans="1:39" s="367" customFormat="1" ht="15.75">
      <c r="A32" s="907"/>
      <c r="B32" s="777">
        <f t="shared" si="120"/>
        <v>46284</v>
      </c>
      <c r="C32" s="778" t="str">
        <f t="shared" si="121"/>
        <v>Sat</v>
      </c>
      <c r="D32" s="384">
        <f t="shared" si="122"/>
        <v>243713.09677419355</v>
      </c>
      <c r="E32" s="385">
        <f t="shared" si="123"/>
        <v>199517.19100000002</v>
      </c>
      <c r="F32" s="385">
        <f t="shared" si="106"/>
        <v>-44195.905774193525</v>
      </c>
      <c r="G32" s="385">
        <f>VLOOKUP($B$10:$B$58,'SO MS'!$B$6:$L$47,4,TRUE)</f>
        <v>142826</v>
      </c>
      <c r="H32" s="385">
        <f>VLOOKUP($B$10:$B$58,'Summary sales'!$A$8:$L$58,4,TRUE)+VLOOKUP($B$10:$B$58,'Summary FOB'!$B$8:$K$41,6,TRUE)</f>
        <v>108171.22</v>
      </c>
      <c r="I32" s="385">
        <f t="shared" si="124"/>
        <v>-34654.78</v>
      </c>
      <c r="J32" s="385">
        <f>VLOOKUP($B$10:$B$58,'SO MS'!$B$6:$L$47,5,TRUE)</f>
        <v>46000</v>
      </c>
      <c r="K32" s="385">
        <f>VLOOKUP($B$10:$B$58,'Summary sales'!$A$8:$L$58,5,TRUE)+VLOOKUP($B$10:$B$58,'Summary FOB'!$B$8:$K$41,8,TRUE)</f>
        <v>39243.39</v>
      </c>
      <c r="L32" s="385">
        <f t="shared" si="125"/>
        <v>-6756.6100000000006</v>
      </c>
      <c r="M32" s="385">
        <f>VLOOKUP($B$10:$B$58,'SO MS'!$B$6:$L$47,6,TRUE)</f>
        <v>10800</v>
      </c>
      <c r="N32" s="385">
        <f>VLOOKUP($B$10:$B$58,'Summary sales'!$A$8:$M$58,6,TRUE)</f>
        <v>4780.3900000000003</v>
      </c>
      <c r="O32" s="385">
        <f t="shared" si="126"/>
        <v>-6019.61</v>
      </c>
      <c r="P32" s="385">
        <f>VLOOKUP($B$10:$B$58,'SO MS'!$B$6:$AS$47,7,TRUE)</f>
        <v>0</v>
      </c>
      <c r="Q32" s="385">
        <f>VLOOKUP($B$10:$B$58,'Summary sales'!$A$8:$M$58,7,TRUE)</f>
        <v>0</v>
      </c>
      <c r="R32" s="385">
        <f t="shared" si="127"/>
        <v>0</v>
      </c>
      <c r="S32" s="385">
        <f>VLOOKUP($B$10:$B$58,'SO MS'!$B$6:$AS$47,8,TRUE)</f>
        <v>35087.096774193546</v>
      </c>
      <c r="T32" s="385">
        <f>VLOOKUP($B$10:$B$58,'Summary sales'!$A$8:$M$58,8,TRUE)</f>
        <v>10024.759999999998</v>
      </c>
      <c r="U32" s="385">
        <f t="shared" si="128"/>
        <v>-25062.336774193547</v>
      </c>
      <c r="V32" s="385">
        <f>VLOOKUP($B$10:$B$58,'SO MS'!$B$6:$AS$47,9,TRUE)</f>
        <v>0</v>
      </c>
      <c r="W32" s="385">
        <f>VLOOKUP($B$10:$B$58,'Summary sales'!$A$8:$M$58,9,TRUE)</f>
        <v>3877.9</v>
      </c>
      <c r="X32" s="385">
        <f t="shared" si="129"/>
        <v>3877.9</v>
      </c>
      <c r="Y32" s="385">
        <f>VLOOKUP($B$10:$B$58,'SO MS'!$B$6:$AS$47,10,TRUE)</f>
        <v>9000</v>
      </c>
      <c r="Z32" s="385">
        <f>VLOOKUP($B$10:$B$58,'Summary sales'!$A$8:$M$58,10,TRUE)</f>
        <v>29234.760000000002</v>
      </c>
      <c r="AA32" s="385">
        <f t="shared" si="130"/>
        <v>20234.760000000002</v>
      </c>
      <c r="AB32" s="385">
        <f>VLOOKUP($B$10:$B$58,'SO MS'!$B$6:$AS$47,11,TRUE)</f>
        <v>0</v>
      </c>
      <c r="AC32" s="385">
        <f>VLOOKUP($B$10:$B$58,'Summary sales'!$A$8:$M$58,11,TRUE)</f>
        <v>4184.7709999999997</v>
      </c>
      <c r="AD32" s="392">
        <f t="shared" si="131"/>
        <v>4184.7709999999997</v>
      </c>
      <c r="AE32" s="783">
        <f t="shared" si="132"/>
        <v>207972.60296774193</v>
      </c>
      <c r="AF32" s="385">
        <f t="shared" ca="1" si="133"/>
        <v>163557.43288721557</v>
      </c>
      <c r="AG32" s="385">
        <f t="shared" ca="1" si="134"/>
        <v>-44415.170080526354</v>
      </c>
      <c r="AH32" s="385">
        <f>VLOOKUP($B$10:$B$55,'Summary FOB'!$B$8:$K$37,2,TRUE)</f>
        <v>0</v>
      </c>
      <c r="AI32" s="385">
        <f>VLOOKUP($B$10:$B$55,'Summary FOB'!$B$8:$K$37,3,TRUE)</f>
        <v>0</v>
      </c>
      <c r="AJ32" s="385">
        <f t="shared" si="135"/>
        <v>0</v>
      </c>
      <c r="AK32" s="385">
        <f>VLOOKUP($B$10:$B$55,'Daily Sales'!$B$5:$F$44,3,TRUE)</f>
        <v>207972.60296774193</v>
      </c>
      <c r="AL32" s="385">
        <f ca="1">VLOOKUP($B$10:$B$55,'Daily Sales'!$B$5:$F$44,4,TRUE)</f>
        <v>163557.43288721557</v>
      </c>
      <c r="AM32" s="392">
        <f t="shared" ca="1" si="136"/>
        <v>-44415.170080526354</v>
      </c>
    </row>
    <row r="33" spans="1:39" s="368" customFormat="1" ht="15.75">
      <c r="A33" s="907"/>
      <c r="B33" s="777">
        <f t="shared" si="120"/>
        <v>46285</v>
      </c>
      <c r="C33" s="778" t="str">
        <f t="shared" si="121"/>
        <v>Sun</v>
      </c>
      <c r="D33" s="384">
        <f t="shared" si="122"/>
        <v>243713.09677419355</v>
      </c>
      <c r="E33" s="385">
        <f t="shared" si="123"/>
        <v>191683.96900000007</v>
      </c>
      <c r="F33" s="379">
        <f t="shared" si="106"/>
        <v>-52029.127774193475</v>
      </c>
      <c r="G33" s="385">
        <f>VLOOKUP($B$10:$B$58,'SO MS'!$B$6:$L$47,4,TRUE)</f>
        <v>142826</v>
      </c>
      <c r="H33" s="385">
        <f>VLOOKUP($B$10:$B$58,'Summary sales'!$A$8:$L$58,4,TRUE)+VLOOKUP($B$10:$B$58,'Summary FOB'!$B$8:$K$41,6,TRUE)</f>
        <v>110469.23000000004</v>
      </c>
      <c r="I33" s="385">
        <f t="shared" si="124"/>
        <v>-32356.76999999996</v>
      </c>
      <c r="J33" s="385">
        <f>VLOOKUP($B$10:$B$58,'SO MS'!$B$6:$L$47,5,TRUE)</f>
        <v>46000</v>
      </c>
      <c r="K33" s="385">
        <f>VLOOKUP($B$10:$B$58,'Summary sales'!$A$8:$L$58,5,TRUE)+VLOOKUP($B$10:$B$58,'Summary FOB'!$B$8:$K$41,8,TRUE)</f>
        <v>36382.15</v>
      </c>
      <c r="L33" s="385">
        <f t="shared" si="125"/>
        <v>-9617.8499999999985</v>
      </c>
      <c r="M33" s="385">
        <f>VLOOKUP($B$10:$B$58,'SO MS'!$B$6:$L$47,6,TRUE)</f>
        <v>10800</v>
      </c>
      <c r="N33" s="385">
        <f>VLOOKUP($B$10:$B$58,'Summary sales'!$A$8:$M$58,6,TRUE)</f>
        <v>2773.51</v>
      </c>
      <c r="O33" s="385">
        <f t="shared" si="126"/>
        <v>-8026.49</v>
      </c>
      <c r="P33" s="385">
        <f>VLOOKUP($B$10:$B$58,'SO MS'!$B$6:$AS$47,7,TRUE)</f>
        <v>0</v>
      </c>
      <c r="Q33" s="385">
        <f>VLOOKUP($B$10:$B$58,'Summary sales'!$A$8:$M$58,7,TRUE)</f>
        <v>0</v>
      </c>
      <c r="R33" s="385">
        <f t="shared" si="127"/>
        <v>0</v>
      </c>
      <c r="S33" s="385">
        <f>VLOOKUP($B$10:$B$58,'SO MS'!$B$6:$AS$47,8,TRUE)</f>
        <v>35087.096774193546</v>
      </c>
      <c r="T33" s="385">
        <f>VLOOKUP($B$10:$B$58,'Summary sales'!$A$8:$M$58,8,TRUE)</f>
        <v>0</v>
      </c>
      <c r="U33" s="385">
        <f t="shared" si="128"/>
        <v>-35087.096774193546</v>
      </c>
      <c r="V33" s="385">
        <f>VLOOKUP($B$10:$B$58,'SO MS'!$B$6:$AS$47,9,TRUE)</f>
        <v>0</v>
      </c>
      <c r="W33" s="385">
        <f>VLOOKUP($B$10:$B$58,'Summary sales'!$A$8:$M$58,9,TRUE)</f>
        <v>3570.42</v>
      </c>
      <c r="X33" s="385">
        <f t="shared" si="129"/>
        <v>3570.42</v>
      </c>
      <c r="Y33" s="385">
        <f>VLOOKUP($B$10:$B$58,'SO MS'!$B$6:$AS$47,10,TRUE)</f>
        <v>9000</v>
      </c>
      <c r="Z33" s="385">
        <f>VLOOKUP($B$10:$B$58,'Summary sales'!$A$8:$M$58,10,TRUE)</f>
        <v>34299.439999999995</v>
      </c>
      <c r="AA33" s="385">
        <f t="shared" si="130"/>
        <v>25299.439999999995</v>
      </c>
      <c r="AB33" s="385">
        <f>VLOOKUP($B$10:$B$58,'SO MS'!$B$6:$AS$47,11,TRUE)</f>
        <v>0</v>
      </c>
      <c r="AC33" s="385">
        <f>VLOOKUP($B$10:$B$58,'Summary sales'!$A$8:$M$58,11,TRUE)</f>
        <v>4189.2190000000001</v>
      </c>
      <c r="AD33" s="392">
        <f t="shared" si="131"/>
        <v>4189.2190000000001</v>
      </c>
      <c r="AE33" s="783">
        <f t="shared" si="132"/>
        <v>200381.52558064513</v>
      </c>
      <c r="AF33" s="385">
        <f t="shared" ca="1" si="133"/>
        <v>178136.24799999999</v>
      </c>
      <c r="AG33" s="385">
        <f t="shared" ca="1" si="134"/>
        <v>-22245.277580645139</v>
      </c>
      <c r="AH33" s="385">
        <f>VLOOKUP($B$10:$B$55,'Summary FOB'!$B$8:$K$37,2,TRUE)</f>
        <v>0</v>
      </c>
      <c r="AI33" s="385">
        <f>VLOOKUP($B$10:$B$55,'Summary FOB'!$B$8:$K$37,3,TRUE)</f>
        <v>0</v>
      </c>
      <c r="AJ33" s="385">
        <f t="shared" si="135"/>
        <v>0</v>
      </c>
      <c r="AK33" s="385">
        <f>VLOOKUP($B$10:$B$55,'Daily Sales'!$B$5:$F$44,3,TRUE)</f>
        <v>200381.52558064513</v>
      </c>
      <c r="AL33" s="385">
        <f ca="1">VLOOKUP($B$10:$B$55,'Daily Sales'!$B$5:$F$44,4,TRUE)</f>
        <v>178136.24799999999</v>
      </c>
      <c r="AM33" s="392">
        <f t="shared" ca="1" si="136"/>
        <v>-22245.277580645139</v>
      </c>
    </row>
    <row r="34" spans="1:39" s="368" customFormat="1" ht="15.75">
      <c r="A34" s="907"/>
      <c r="B34" s="380" t="s">
        <v>18</v>
      </c>
      <c r="C34" s="376"/>
      <c r="D34" s="381">
        <f>SUM(D27:D33)</f>
        <v>1705991.6774193547</v>
      </c>
      <c r="E34" s="381">
        <f t="shared" ref="E34:AM34" si="137">SUM(E27:E33)</f>
        <v>1364472.0860000001</v>
      </c>
      <c r="F34" s="381">
        <f t="shared" si="137"/>
        <v>-341519.59141935472</v>
      </c>
      <c r="G34" s="381">
        <f t="shared" si="137"/>
        <v>999782</v>
      </c>
      <c r="H34" s="381">
        <f t="shared" si="137"/>
        <v>744548.5</v>
      </c>
      <c r="I34" s="381">
        <f t="shared" si="137"/>
        <v>-255233.49999999991</v>
      </c>
      <c r="J34" s="381">
        <f t="shared" si="137"/>
        <v>322000</v>
      </c>
      <c r="K34" s="381">
        <f t="shared" si="137"/>
        <v>271808.83</v>
      </c>
      <c r="L34" s="381">
        <f t="shared" si="137"/>
        <v>-50191.169999999991</v>
      </c>
      <c r="M34" s="381">
        <f t="shared" si="137"/>
        <v>75600</v>
      </c>
      <c r="N34" s="381">
        <f t="shared" si="137"/>
        <v>45205.72</v>
      </c>
      <c r="O34" s="381">
        <f t="shared" si="137"/>
        <v>-30394.279999999992</v>
      </c>
      <c r="P34" s="381">
        <f t="shared" si="137"/>
        <v>0</v>
      </c>
      <c r="Q34" s="381">
        <f t="shared" si="137"/>
        <v>0</v>
      </c>
      <c r="R34" s="381">
        <f t="shared" si="137"/>
        <v>0</v>
      </c>
      <c r="S34" s="381">
        <f t="shared" si="137"/>
        <v>245609.67741935482</v>
      </c>
      <c r="T34" s="381">
        <f t="shared" si="137"/>
        <v>39710.11</v>
      </c>
      <c r="U34" s="381">
        <f t="shared" si="137"/>
        <v>-205899.5674193548</v>
      </c>
      <c r="V34" s="381">
        <f t="shared" si="137"/>
        <v>0</v>
      </c>
      <c r="W34" s="381">
        <f t="shared" si="137"/>
        <v>19588.28</v>
      </c>
      <c r="X34" s="381">
        <f t="shared" si="137"/>
        <v>19588.28</v>
      </c>
      <c r="Y34" s="381">
        <f t="shared" si="137"/>
        <v>63000</v>
      </c>
      <c r="Z34" s="381">
        <f t="shared" si="137"/>
        <v>210111.87</v>
      </c>
      <c r="AA34" s="381">
        <f t="shared" si="137"/>
        <v>147111.87000000002</v>
      </c>
      <c r="AB34" s="381">
        <f t="shared" si="137"/>
        <v>0</v>
      </c>
      <c r="AC34" s="381">
        <f t="shared" si="137"/>
        <v>33498.775999999998</v>
      </c>
      <c r="AD34" s="381">
        <f t="shared" si="137"/>
        <v>33498.775999999998</v>
      </c>
      <c r="AE34" s="381">
        <f t="shared" si="137"/>
        <v>1501624.5095161288</v>
      </c>
      <c r="AF34" s="381">
        <f t="shared" ca="1" si="137"/>
        <v>1441882.3614609828</v>
      </c>
      <c r="AG34" s="381">
        <f t="shared" ca="1" si="137"/>
        <v>-59742.148055145954</v>
      </c>
      <c r="AH34" s="381">
        <f t="shared" si="137"/>
        <v>0</v>
      </c>
      <c r="AI34" s="381">
        <f t="shared" si="137"/>
        <v>0</v>
      </c>
      <c r="AJ34" s="381">
        <f t="shared" si="137"/>
        <v>0</v>
      </c>
      <c r="AK34" s="381">
        <f t="shared" si="137"/>
        <v>1501624.5095161288</v>
      </c>
      <c r="AL34" s="381">
        <f t="shared" ca="1" si="137"/>
        <v>1441882.3614609828</v>
      </c>
      <c r="AM34" s="381">
        <f t="shared" ca="1" si="137"/>
        <v>-59742.148055145954</v>
      </c>
    </row>
    <row r="35" spans="1:39" s="368" customFormat="1" ht="15.75">
      <c r="A35" s="906">
        <f>WEEKNUM(B36)</f>
        <v>39</v>
      </c>
      <c r="B35" s="375"/>
      <c r="C35" s="376"/>
      <c r="D35" s="384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92"/>
      <c r="AE35" s="783"/>
      <c r="AF35" s="385"/>
      <c r="AG35" s="385"/>
      <c r="AH35" s="385"/>
      <c r="AI35" s="385"/>
      <c r="AJ35" s="385"/>
      <c r="AK35" s="385"/>
      <c r="AL35" s="385"/>
      <c r="AM35" s="392"/>
    </row>
    <row r="36" spans="1:39" s="366" customFormat="1" ht="15.75">
      <c r="A36" s="907"/>
      <c r="B36" s="375">
        <f>B33+1</f>
        <v>46286</v>
      </c>
      <c r="C36" s="376" t="str">
        <f t="shared" ref="C36" si="138">TEXT(B36,"ddd")</f>
        <v>Mon</v>
      </c>
      <c r="D36" s="384">
        <f t="shared" ref="D36:D42" si="139">SUMIF($G$9:$AD$9,$D$9,G36:AD36)</f>
        <v>243713.09677419355</v>
      </c>
      <c r="E36" s="385">
        <f t="shared" ref="E36:E42" si="140">SUMIF($G$9:$AD$9,$E$9,G36:AD36)</f>
        <v>197762.84999999998</v>
      </c>
      <c r="F36" s="385">
        <f t="shared" ref="F36" si="141">E36-D36</f>
        <v>-45950.246774193569</v>
      </c>
      <c r="G36" s="385">
        <f>VLOOKUP($B$10:$B$58,'SO MS'!$B$6:$L$47,4,TRUE)</f>
        <v>142826</v>
      </c>
      <c r="H36" s="385">
        <f>VLOOKUP($B$10:$B$58,'Summary sales'!$A$8:$L$58,4,TRUE)+VLOOKUP($B$10:$B$58,'Summary FOB'!$B$8:$K$41,6,TRUE)</f>
        <v>101870.3</v>
      </c>
      <c r="I36" s="385">
        <f t="shared" ref="I36" si="142">H36-G36</f>
        <v>-40955.699999999997</v>
      </c>
      <c r="J36" s="385">
        <f>VLOOKUP($B$10:$B$58,'SO MS'!$B$6:$L$47,5,TRUE)</f>
        <v>46000</v>
      </c>
      <c r="K36" s="385">
        <f>VLOOKUP($B$10:$B$58,'Summary sales'!$A$8:$L$58,5,TRUE)+VLOOKUP($B$10:$B$58,'Summary FOB'!$B$8:$K$41,8,TRUE)</f>
        <v>40100.29</v>
      </c>
      <c r="L36" s="385">
        <f t="shared" ref="L36" si="143">K36-J36</f>
        <v>-5899.7099999999991</v>
      </c>
      <c r="M36" s="385">
        <f>VLOOKUP($B$10:$B$58,'SO MS'!$B$6:$L$47,6,TRUE)</f>
        <v>10800</v>
      </c>
      <c r="N36" s="385">
        <f>VLOOKUP($B$10:$B$58,'Summary sales'!$A$8:$M$58,6,TRUE)</f>
        <v>16632.440000000002</v>
      </c>
      <c r="O36" s="385">
        <f t="shared" ref="O36" si="144">N36-M36</f>
        <v>5832.4400000000023</v>
      </c>
      <c r="P36" s="385">
        <f>VLOOKUP($B$10:$B$58,'SO MS'!$B$6:$AS$47,7,TRUE)</f>
        <v>0</v>
      </c>
      <c r="Q36" s="385">
        <f>VLOOKUP($B$10:$B$58,'Summary sales'!$A$8:$M$58,7,TRUE)</f>
        <v>0</v>
      </c>
      <c r="R36" s="385">
        <f t="shared" ref="R36" si="145">Q36-P36</f>
        <v>0</v>
      </c>
      <c r="S36" s="385">
        <f>VLOOKUP($B$10:$B$58,'SO MS'!$B$6:$AS$47,8,TRUE)</f>
        <v>35087.096774193546</v>
      </c>
      <c r="T36" s="385">
        <f>VLOOKUP($B$10:$B$58,'Summary sales'!$A$8:$M$58,8,TRUE)</f>
        <v>0</v>
      </c>
      <c r="U36" s="385">
        <f t="shared" ref="U36" si="146">T36-S36</f>
        <v>-35087.096774193546</v>
      </c>
      <c r="V36" s="385">
        <f>VLOOKUP($B$10:$B$58,'SO MS'!$B$6:$AS$47,9,TRUE)</f>
        <v>0</v>
      </c>
      <c r="W36" s="385">
        <f>VLOOKUP($B$10:$B$58,'Summary sales'!$A$8:$M$58,9,TRUE)</f>
        <v>4292.93</v>
      </c>
      <c r="X36" s="385">
        <f t="shared" ref="X36" si="147">W36-V36</f>
        <v>4292.93</v>
      </c>
      <c r="Y36" s="385">
        <f>VLOOKUP($B$10:$B$58,'SO MS'!$B$6:$AS$47,10,TRUE)</f>
        <v>9000</v>
      </c>
      <c r="Z36" s="385">
        <f>VLOOKUP($B$10:$B$58,'Summary sales'!$A$8:$M$58,10,TRUE)</f>
        <v>34866.89</v>
      </c>
      <c r="AA36" s="385">
        <f t="shared" ref="AA36" si="148">Z36-Y36</f>
        <v>25866.89</v>
      </c>
      <c r="AB36" s="385">
        <f>VLOOKUP($B$10:$B$58,'SO MS'!$B$6:$AS$47,11,TRUE)</f>
        <v>0</v>
      </c>
      <c r="AC36" s="385">
        <f>VLOOKUP($B$10:$B$58,'Summary sales'!$A$8:$M$58,11,TRUE)</f>
        <v>0</v>
      </c>
      <c r="AD36" s="392">
        <f t="shared" ref="AD36" si="149">AC36-AB36</f>
        <v>0</v>
      </c>
      <c r="AE36" s="783">
        <f t="shared" ref="AE36" si="150">SUMIF($AH$9:$AM$9,$AE$9,AH36:AM36)</f>
        <v>223594.07619354836</v>
      </c>
      <c r="AF36" s="385">
        <f t="shared" ref="AF36" ca="1" si="151">SUMIF($AH$9:$AM$9,$AF$9,AH36:AM36)</f>
        <v>221489.34100000202</v>
      </c>
      <c r="AG36" s="385">
        <f t="shared" ref="AG36" ca="1" si="152">AF36-AE36</f>
        <v>-2104.7351935463375</v>
      </c>
      <c r="AH36" s="385">
        <f>VLOOKUP($B$10:$B$55,'Summary FOB'!$B$8:$K$37,2,TRUE)</f>
        <v>0</v>
      </c>
      <c r="AI36" s="385">
        <f>VLOOKUP($B$10:$B$55,'Summary FOB'!$B$8:$K$37,3,TRUE)</f>
        <v>0</v>
      </c>
      <c r="AJ36" s="385">
        <f t="shared" ref="AJ36" si="153">AI36-AH36</f>
        <v>0</v>
      </c>
      <c r="AK36" s="385">
        <f>VLOOKUP($B$10:$B$55,'Daily Sales'!$B$5:$F$44,3,TRUE)</f>
        <v>223594.07619354836</v>
      </c>
      <c r="AL36" s="385">
        <f ca="1">VLOOKUP($B$10:$B$55,'Daily Sales'!$B$5:$F$44,4,TRUE)</f>
        <v>221489.34100000202</v>
      </c>
      <c r="AM36" s="392">
        <f t="shared" ref="AM36" ca="1" si="154">AL36-AK36</f>
        <v>-2104.7351935463375</v>
      </c>
    </row>
    <row r="37" spans="1:39" s="366" customFormat="1" ht="15.75">
      <c r="A37" s="907"/>
      <c r="B37" s="375">
        <f t="shared" ref="B37:B42" si="155">B36+1</f>
        <v>46287</v>
      </c>
      <c r="C37" s="376" t="str">
        <f t="shared" ref="C37:C42" si="156">TEXT(B37,"ddd")</f>
        <v>Tue</v>
      </c>
      <c r="D37" s="384">
        <f t="shared" ref="D37:D41" si="157">SUMIF($G$9:$AD$9,$D$9,G37:AD37)</f>
        <v>243713.09677419355</v>
      </c>
      <c r="E37" s="385">
        <f t="shared" ref="E37:E41" si="158">SUMIF($G$9:$AD$9,$E$9,G37:AD37)</f>
        <v>204411.45100000003</v>
      </c>
      <c r="F37" s="385">
        <f t="shared" ref="F37:F42" si="159">E37-D37</f>
        <v>-39301.645774193516</v>
      </c>
      <c r="G37" s="385">
        <f>VLOOKUP($B$10:$B$58,'SO MS'!$B$6:$L$47,4,TRUE)</f>
        <v>142826</v>
      </c>
      <c r="H37" s="385">
        <f>VLOOKUP($B$10:$B$58,'Summary sales'!$A$8:$L$58,4,TRUE)+VLOOKUP($B$10:$B$58,'Summary FOB'!$B$8:$K$41,6,TRUE)</f>
        <v>110706.632</v>
      </c>
      <c r="I37" s="385">
        <f t="shared" ref="I37:I42" si="160">H37-G37</f>
        <v>-32119.368000000002</v>
      </c>
      <c r="J37" s="385">
        <f>VLOOKUP($B$10:$B$58,'SO MS'!$B$6:$L$47,5,TRUE)</f>
        <v>46000</v>
      </c>
      <c r="K37" s="385">
        <f>VLOOKUP($B$10:$B$58,'Summary sales'!$A$8:$L$58,5,TRUE)+VLOOKUP($B$10:$B$58,'Summary FOB'!$B$8:$K$41,8,TRUE)</f>
        <v>40821.560000000005</v>
      </c>
      <c r="L37" s="385">
        <f t="shared" ref="L37:L42" si="161">K37-J37</f>
        <v>-5178.4399999999951</v>
      </c>
      <c r="M37" s="385">
        <f>VLOOKUP($B$10:$B$58,'SO MS'!$B$6:$L$47,6,TRUE)</f>
        <v>10800</v>
      </c>
      <c r="N37" s="385">
        <f>VLOOKUP($B$10:$B$58,'Summary sales'!$A$8:$M$58,6,TRUE)</f>
        <v>5684.8099999999995</v>
      </c>
      <c r="O37" s="385">
        <f t="shared" ref="O37:O42" si="162">N37-M37</f>
        <v>-5115.1900000000005</v>
      </c>
      <c r="P37" s="385">
        <f>VLOOKUP($B$10:$B$58,'SO MS'!$B$6:$AS$47,7,TRUE)</f>
        <v>0</v>
      </c>
      <c r="Q37" s="385">
        <f>VLOOKUP($B$10:$B$58,'Summary sales'!$A$8:$M$58,7,TRUE)</f>
        <v>0</v>
      </c>
      <c r="R37" s="385">
        <f t="shared" ref="R37:R42" si="163">Q37-P37</f>
        <v>0</v>
      </c>
      <c r="S37" s="385">
        <f>VLOOKUP($B$10:$B$58,'SO MS'!$B$6:$AS$47,8,TRUE)</f>
        <v>35087.096774193546</v>
      </c>
      <c r="T37" s="385">
        <f>VLOOKUP($B$10:$B$58,'Summary sales'!$A$8:$M$58,8,TRUE)</f>
        <v>9649.36</v>
      </c>
      <c r="U37" s="385">
        <f t="shared" ref="U37:U42" si="164">T37-S37</f>
        <v>-25437.736774193545</v>
      </c>
      <c r="V37" s="385">
        <f>VLOOKUP($B$10:$B$58,'SO MS'!$B$6:$AS$47,9,TRUE)</f>
        <v>0</v>
      </c>
      <c r="W37" s="385">
        <f>VLOOKUP($B$10:$B$58,'Summary sales'!$A$8:$M$58,9,TRUE)</f>
        <v>4326.4799999999996</v>
      </c>
      <c r="X37" s="385">
        <f t="shared" ref="X37:X42" si="165">W37-V37</f>
        <v>4326.4799999999996</v>
      </c>
      <c r="Y37" s="385">
        <f>VLOOKUP($B$10:$B$58,'SO MS'!$B$6:$AS$47,10,TRUE)</f>
        <v>9000</v>
      </c>
      <c r="Z37" s="385">
        <f>VLOOKUP($B$10:$B$58,'Summary sales'!$A$8:$M$58,10,TRUE)</f>
        <v>25333.53</v>
      </c>
      <c r="AA37" s="385">
        <f t="shared" ref="AA37:AA42" si="166">Z37-Y37</f>
        <v>16333.529999999999</v>
      </c>
      <c r="AB37" s="385">
        <f>VLOOKUP($B$10:$B$58,'SO MS'!$B$6:$AS$47,11,TRUE)</f>
        <v>0</v>
      </c>
      <c r="AC37" s="385">
        <f>VLOOKUP($B$10:$B$58,'Summary sales'!$A$8:$M$58,11,TRUE)</f>
        <v>7889.0789999999997</v>
      </c>
      <c r="AD37" s="392">
        <f t="shared" ref="AD37:AD42" si="167">AC37-AB37</f>
        <v>7889.0789999999997</v>
      </c>
      <c r="AE37" s="783">
        <f t="shared" ref="AE37:AE42" si="168">SUMIF($AH$9:$AM$9,$AE$9,AH37:AM37)</f>
        <v>222794.07619354836</v>
      </c>
      <c r="AF37" s="385">
        <f t="shared" ref="AF37:AF42" ca="1" si="169">SUMIF($AH$9:$AM$9,$AF$9,AH37:AM37)</f>
        <v>223018.04984712068</v>
      </c>
      <c r="AG37" s="385">
        <f t="shared" ref="AG37:AG42" ca="1" si="170">AF37-AE37</f>
        <v>223.97365357232047</v>
      </c>
      <c r="AH37" s="385">
        <f>VLOOKUP($B$10:$B$55,'Summary FOB'!$B$8:$K$37,2,TRUE)</f>
        <v>0</v>
      </c>
      <c r="AI37" s="385">
        <f>VLOOKUP($B$10:$B$55,'Summary FOB'!$B$8:$K$37,3,TRUE)</f>
        <v>0</v>
      </c>
      <c r="AJ37" s="385">
        <f t="shared" ref="AJ37:AJ42" si="171">AI37-AH37</f>
        <v>0</v>
      </c>
      <c r="AK37" s="385">
        <f>VLOOKUP($B$10:$B$55,'Daily Sales'!$B$5:$F$44,3,TRUE)</f>
        <v>222794.07619354836</v>
      </c>
      <c r="AL37" s="385">
        <f ca="1">VLOOKUP($B$10:$B$55,'Daily Sales'!$B$5:$F$44,4,TRUE)</f>
        <v>223018.04984712068</v>
      </c>
      <c r="AM37" s="392">
        <f t="shared" ref="AM37:AM42" ca="1" si="172">AL37-AK37</f>
        <v>223.97365357232047</v>
      </c>
    </row>
    <row r="38" spans="1:39" s="337" customFormat="1" ht="15.75">
      <c r="A38" s="907"/>
      <c r="B38" s="375">
        <f t="shared" si="155"/>
        <v>46288</v>
      </c>
      <c r="C38" s="376" t="str">
        <f t="shared" si="156"/>
        <v>Wed</v>
      </c>
      <c r="D38" s="384">
        <f t="shared" si="157"/>
        <v>243713.09677419355</v>
      </c>
      <c r="E38" s="385">
        <f t="shared" si="158"/>
        <v>196984.18600000005</v>
      </c>
      <c r="F38" s="385">
        <f t="shared" si="159"/>
        <v>-46728.9107741935</v>
      </c>
      <c r="G38" s="385">
        <f>VLOOKUP($B$10:$B$58,'SO MS'!$B$6:$L$47,4,TRUE)</f>
        <v>142826</v>
      </c>
      <c r="H38" s="385">
        <f>VLOOKUP($B$10:$B$58,'Summary sales'!$A$8:$L$58,4,TRUE)+VLOOKUP($B$10:$B$58,'Summary FOB'!$B$8:$K$41,6,TRUE)</f>
        <v>107423.30000000002</v>
      </c>
      <c r="I38" s="385">
        <f t="shared" si="160"/>
        <v>-35402.699999999983</v>
      </c>
      <c r="J38" s="385">
        <f>VLOOKUP($B$10:$B$58,'SO MS'!$B$6:$L$47,5,TRUE)</f>
        <v>46000</v>
      </c>
      <c r="K38" s="385">
        <f>VLOOKUP($B$10:$B$58,'Summary sales'!$A$8:$L$58,5,TRUE)+VLOOKUP($B$10:$B$58,'Summary FOB'!$B$8:$K$41,8,TRUE)</f>
        <v>39381.589999999997</v>
      </c>
      <c r="L38" s="385">
        <f t="shared" si="161"/>
        <v>-6618.4100000000035</v>
      </c>
      <c r="M38" s="385">
        <f>VLOOKUP($B$10:$B$58,'SO MS'!$B$6:$L$47,6,TRUE)</f>
        <v>10800</v>
      </c>
      <c r="N38" s="385">
        <f>VLOOKUP($B$10:$B$58,'Summary sales'!$A$8:$M$58,6,TRUE)</f>
        <v>7735.88</v>
      </c>
      <c r="O38" s="385">
        <f t="shared" si="162"/>
        <v>-3064.12</v>
      </c>
      <c r="P38" s="385">
        <f>VLOOKUP($B$10:$B$58,'SO MS'!$B$6:$AS$47,7,TRUE)</f>
        <v>0</v>
      </c>
      <c r="Q38" s="385">
        <f>VLOOKUP($B$10:$B$58,'Summary sales'!$A$8:$M$58,7,TRUE)</f>
        <v>0</v>
      </c>
      <c r="R38" s="385">
        <f t="shared" si="163"/>
        <v>0</v>
      </c>
      <c r="S38" s="385">
        <f>VLOOKUP($B$10:$B$58,'SO MS'!$B$6:$AS$47,8,TRUE)</f>
        <v>35087.096774193546</v>
      </c>
      <c r="T38" s="385">
        <f>VLOOKUP($B$10:$B$58,'Summary sales'!$A$8:$M$58,8,TRUE)</f>
        <v>9886.41</v>
      </c>
      <c r="U38" s="385">
        <f t="shared" si="164"/>
        <v>-25200.686774193546</v>
      </c>
      <c r="V38" s="385">
        <f>VLOOKUP($B$10:$B$58,'SO MS'!$B$6:$AS$47,9,TRUE)</f>
        <v>0</v>
      </c>
      <c r="W38" s="385">
        <f>VLOOKUP($B$10:$B$58,'Summary sales'!$A$8:$M$58,9,TRUE)</f>
        <v>3419.67</v>
      </c>
      <c r="X38" s="385">
        <f t="shared" si="165"/>
        <v>3419.67</v>
      </c>
      <c r="Y38" s="385">
        <f>VLOOKUP($B$10:$B$58,'SO MS'!$B$6:$AS$47,10,TRUE)</f>
        <v>9000</v>
      </c>
      <c r="Z38" s="385">
        <f>VLOOKUP($B$10:$B$58,'Summary sales'!$A$8:$M$58,10,TRUE)</f>
        <v>25031.160000000003</v>
      </c>
      <c r="AA38" s="385">
        <f t="shared" si="166"/>
        <v>16031.160000000003</v>
      </c>
      <c r="AB38" s="385">
        <f>VLOOKUP($B$10:$B$58,'SO MS'!$B$6:$AS$47,11,TRUE)</f>
        <v>0</v>
      </c>
      <c r="AC38" s="385">
        <f>VLOOKUP($B$10:$B$58,'Summary sales'!$A$8:$M$58,11,TRUE)</f>
        <v>4106.1760000000004</v>
      </c>
      <c r="AD38" s="392">
        <f t="shared" si="167"/>
        <v>4106.1760000000004</v>
      </c>
      <c r="AE38" s="783">
        <f t="shared" si="168"/>
        <v>224794.07619354836</v>
      </c>
      <c r="AF38" s="385">
        <f t="shared" ca="1" si="169"/>
        <v>223492.61565162637</v>
      </c>
      <c r="AG38" s="385">
        <f t="shared" ca="1" si="170"/>
        <v>-1301.4605419219879</v>
      </c>
      <c r="AH38" s="385">
        <f>VLOOKUP($B$10:$B$55,'Summary FOB'!$B$8:$K$37,2,TRUE)</f>
        <v>0</v>
      </c>
      <c r="AI38" s="385">
        <f>VLOOKUP($B$10:$B$55,'Summary FOB'!$B$8:$K$37,3,TRUE)</f>
        <v>0</v>
      </c>
      <c r="AJ38" s="385">
        <f t="shared" si="171"/>
        <v>0</v>
      </c>
      <c r="AK38" s="385">
        <f>VLOOKUP($B$10:$B$55,'Daily Sales'!$B$5:$F$44,3,TRUE)</f>
        <v>224794.07619354836</v>
      </c>
      <c r="AL38" s="385">
        <f ca="1">VLOOKUP($B$10:$B$55,'Daily Sales'!$B$5:$F$44,4,TRUE)</f>
        <v>223492.61565162637</v>
      </c>
      <c r="AM38" s="392">
        <f t="shared" ca="1" si="172"/>
        <v>-1301.4605419219879</v>
      </c>
    </row>
    <row r="39" spans="1:39" s="368" customFormat="1" ht="15.75">
      <c r="A39" s="907"/>
      <c r="B39" s="375">
        <f t="shared" si="155"/>
        <v>46289</v>
      </c>
      <c r="C39" s="376" t="str">
        <f t="shared" si="156"/>
        <v>Thu</v>
      </c>
      <c r="D39" s="384">
        <f t="shared" si="157"/>
        <v>243713.09677419355</v>
      </c>
      <c r="E39" s="385">
        <f t="shared" si="158"/>
        <v>169746.24799999999</v>
      </c>
      <c r="F39" s="385">
        <f t="shared" si="159"/>
        <v>-73966.848774193553</v>
      </c>
      <c r="G39" s="385">
        <f>VLOOKUP($B$10:$B$58,'SO MS'!$B$6:$L$47,4,TRUE)</f>
        <v>142826</v>
      </c>
      <c r="H39" s="385">
        <f>VLOOKUP($B$10:$B$58,'Summary sales'!$A$8:$L$58,4,TRUE)+VLOOKUP($B$10:$B$58,'Summary FOB'!$B$8:$K$41,6,TRUE)</f>
        <v>110114.18999999999</v>
      </c>
      <c r="I39" s="385">
        <f t="shared" si="160"/>
        <v>-32711.810000000012</v>
      </c>
      <c r="J39" s="385">
        <f>VLOOKUP($B$10:$B$58,'SO MS'!$B$6:$L$47,5,TRUE)</f>
        <v>46000</v>
      </c>
      <c r="K39" s="385">
        <f>VLOOKUP($B$10:$B$58,'Summary sales'!$A$8:$L$58,5,TRUE)+VLOOKUP($B$10:$B$58,'Summary FOB'!$B$8:$K$41,8,TRUE)</f>
        <v>37603.950000000004</v>
      </c>
      <c r="L39" s="385">
        <f t="shared" si="161"/>
        <v>-8396.0499999999956</v>
      </c>
      <c r="M39" s="385">
        <f>VLOOKUP($B$10:$B$58,'SO MS'!$B$6:$L$47,6,TRUE)</f>
        <v>10800</v>
      </c>
      <c r="N39" s="385">
        <f>VLOOKUP($B$10:$B$58,'Summary sales'!$A$8:$M$58,6,TRUE)</f>
        <v>8120.3700000000008</v>
      </c>
      <c r="O39" s="385">
        <f t="shared" si="162"/>
        <v>-2679.6299999999992</v>
      </c>
      <c r="P39" s="385">
        <f>VLOOKUP($B$10:$B$58,'SO MS'!$B$6:$AS$47,7,TRUE)</f>
        <v>0</v>
      </c>
      <c r="Q39" s="385">
        <f>VLOOKUP($B$10:$B$58,'Summary sales'!$A$8:$M$58,7,TRUE)</f>
        <v>0</v>
      </c>
      <c r="R39" s="385">
        <f t="shared" si="163"/>
        <v>0</v>
      </c>
      <c r="S39" s="385">
        <f>VLOOKUP($B$10:$B$58,'SO MS'!$B$6:$AS$47,8,TRUE)</f>
        <v>35087.096774193546</v>
      </c>
      <c r="T39" s="385">
        <f>VLOOKUP($B$10:$B$58,'Summary sales'!$A$8:$M$58,8,TRUE)</f>
        <v>9760.0400000000009</v>
      </c>
      <c r="U39" s="385">
        <f t="shared" si="164"/>
        <v>-25327.056774193545</v>
      </c>
      <c r="V39" s="385">
        <f>VLOOKUP($B$10:$B$58,'SO MS'!$B$6:$AS$47,9,TRUE)</f>
        <v>0</v>
      </c>
      <c r="W39" s="385">
        <f>VLOOKUP($B$10:$B$58,'Summary sales'!$A$8:$M$58,9,TRUE)</f>
        <v>0</v>
      </c>
      <c r="X39" s="385">
        <f t="shared" si="165"/>
        <v>0</v>
      </c>
      <c r="Y39" s="385">
        <f>VLOOKUP($B$10:$B$58,'SO MS'!$B$6:$AS$47,10,TRUE)</f>
        <v>9000</v>
      </c>
      <c r="Z39" s="385">
        <f>VLOOKUP($B$10:$B$58,'Summary sales'!$A$8:$M$58,10,TRUE)</f>
        <v>0</v>
      </c>
      <c r="AA39" s="385">
        <f t="shared" si="166"/>
        <v>-9000</v>
      </c>
      <c r="AB39" s="385">
        <f>VLOOKUP($B$10:$B$58,'SO MS'!$B$6:$AS$47,11,TRUE)</f>
        <v>0</v>
      </c>
      <c r="AC39" s="385">
        <f>VLOOKUP($B$10:$B$58,'Summary sales'!$A$8:$M$58,11,TRUE)</f>
        <v>4147.6980000000003</v>
      </c>
      <c r="AD39" s="392">
        <f t="shared" si="167"/>
        <v>4147.6980000000003</v>
      </c>
      <c r="AE39" s="783">
        <f t="shared" si="168"/>
        <v>223494.07619354836</v>
      </c>
      <c r="AF39" s="385">
        <f t="shared" ca="1" si="169"/>
        <v>192014.47000000012</v>
      </c>
      <c r="AG39" s="385">
        <f t="shared" ca="1" si="170"/>
        <v>-31479.606193548243</v>
      </c>
      <c r="AH39" s="385">
        <f>VLOOKUP($B$10:$B$55,'Summary FOB'!$B$8:$K$37,2,TRUE)</f>
        <v>0</v>
      </c>
      <c r="AI39" s="385">
        <f>VLOOKUP($B$10:$B$55,'Summary FOB'!$B$8:$K$37,3,TRUE)</f>
        <v>0</v>
      </c>
      <c r="AJ39" s="385">
        <f t="shared" si="171"/>
        <v>0</v>
      </c>
      <c r="AK39" s="385">
        <f>VLOOKUP($B$10:$B$55,'Daily Sales'!$B$5:$F$44,3,TRUE)</f>
        <v>223494.07619354836</v>
      </c>
      <c r="AL39" s="385">
        <f ca="1">VLOOKUP($B$10:$B$55,'Daily Sales'!$B$5:$F$44,4,TRUE)</f>
        <v>192014.47000000012</v>
      </c>
      <c r="AM39" s="392">
        <f t="shared" ca="1" si="172"/>
        <v>-31479.606193548243</v>
      </c>
    </row>
    <row r="40" spans="1:39" s="337" customFormat="1" ht="15.75">
      <c r="A40" s="907"/>
      <c r="B40" s="375">
        <f t="shared" si="155"/>
        <v>46290</v>
      </c>
      <c r="C40" s="376" t="str">
        <f t="shared" si="156"/>
        <v>Fri</v>
      </c>
      <c r="D40" s="384">
        <f t="shared" si="157"/>
        <v>243713.09677419355</v>
      </c>
      <c r="E40" s="385">
        <f t="shared" si="158"/>
        <v>195640.75200000001</v>
      </c>
      <c r="F40" s="385">
        <f t="shared" si="159"/>
        <v>-48072.344774193538</v>
      </c>
      <c r="G40" s="385">
        <f>VLOOKUP($B$10:$B$58,'SO MS'!$B$6:$L$47,4,TRUE)</f>
        <v>142826</v>
      </c>
      <c r="H40" s="385">
        <f>VLOOKUP($B$10:$B$58,'Summary sales'!$A$8:$L$58,4,TRUE)+VLOOKUP($B$10:$B$58,'Summary FOB'!$B$8:$K$41,6,TRUE)</f>
        <v>106556.98000000001</v>
      </c>
      <c r="I40" s="385">
        <f t="shared" si="160"/>
        <v>-36269.01999999999</v>
      </c>
      <c r="J40" s="385">
        <f>VLOOKUP($B$10:$B$58,'SO MS'!$B$6:$L$47,5,TRUE)</f>
        <v>46000</v>
      </c>
      <c r="K40" s="385">
        <f>VLOOKUP($B$10:$B$58,'Summary sales'!$A$8:$L$58,5,TRUE)+VLOOKUP($B$10:$B$58,'Summary FOB'!$B$8:$K$41,8,TRUE)</f>
        <v>40163.18</v>
      </c>
      <c r="L40" s="385">
        <f t="shared" si="161"/>
        <v>-5836.82</v>
      </c>
      <c r="M40" s="385">
        <f>VLOOKUP($B$10:$B$58,'SO MS'!$B$6:$L$47,6,TRUE)</f>
        <v>10800</v>
      </c>
      <c r="N40" s="385">
        <f>VLOOKUP($B$10:$B$58,'Summary sales'!$A$8:$M$58,6,TRUE)</f>
        <v>11575.54</v>
      </c>
      <c r="O40" s="385">
        <f t="shared" si="162"/>
        <v>775.54000000000087</v>
      </c>
      <c r="P40" s="385">
        <f>VLOOKUP($B$10:$B$58,'SO MS'!$B$6:$AS$47,7,TRUE)</f>
        <v>0</v>
      </c>
      <c r="Q40" s="385">
        <f>VLOOKUP($B$10:$B$58,'Summary sales'!$A$8:$M$58,7,TRUE)</f>
        <v>0</v>
      </c>
      <c r="R40" s="385">
        <f t="shared" si="163"/>
        <v>0</v>
      </c>
      <c r="S40" s="385">
        <f>VLOOKUP($B$10:$B$58,'SO MS'!$B$6:$AS$47,8,TRUE)</f>
        <v>35087.096774193546</v>
      </c>
      <c r="T40" s="385">
        <f>VLOOKUP($B$10:$B$58,'Summary sales'!$A$8:$M$58,8,TRUE)</f>
        <v>9852</v>
      </c>
      <c r="U40" s="385">
        <f t="shared" si="164"/>
        <v>-25235.096774193546</v>
      </c>
      <c r="V40" s="385">
        <f>VLOOKUP($B$10:$B$58,'SO MS'!$B$6:$AS$47,9,TRUE)</f>
        <v>0</v>
      </c>
      <c r="W40" s="385">
        <f>VLOOKUP($B$10:$B$58,'Summary sales'!$A$8:$M$58,9,TRUE)</f>
        <v>8752.84</v>
      </c>
      <c r="X40" s="385">
        <f t="shared" si="165"/>
        <v>8752.84</v>
      </c>
      <c r="Y40" s="385">
        <f>VLOOKUP($B$10:$B$58,'SO MS'!$B$6:$AS$47,10,TRUE)</f>
        <v>9000</v>
      </c>
      <c r="Z40" s="385">
        <f>VLOOKUP($B$10:$B$58,'Summary sales'!$A$8:$M$58,10,TRUE)</f>
        <v>14758.6</v>
      </c>
      <c r="AA40" s="385">
        <f t="shared" si="166"/>
        <v>5758.6</v>
      </c>
      <c r="AB40" s="385">
        <f>VLOOKUP($B$10:$B$58,'SO MS'!$B$6:$AS$47,11,TRUE)</f>
        <v>0</v>
      </c>
      <c r="AC40" s="385">
        <f>VLOOKUP($B$10:$B$58,'Summary sales'!$A$8:$M$58,11,TRUE)</f>
        <v>3981.6120000000001</v>
      </c>
      <c r="AD40" s="392">
        <f t="shared" si="167"/>
        <v>3981.6120000000001</v>
      </c>
      <c r="AE40" s="783">
        <f t="shared" si="168"/>
        <v>223494.07619354836</v>
      </c>
      <c r="AF40" s="385">
        <f t="shared" ca="1" si="169"/>
        <v>173370.58836841668</v>
      </c>
      <c r="AG40" s="385">
        <f t="shared" ca="1" si="170"/>
        <v>-50123.487825131684</v>
      </c>
      <c r="AH40" s="385">
        <f>VLOOKUP($B$10:$B$55,'Summary FOB'!$B$8:$K$37,2,TRUE)</f>
        <v>0</v>
      </c>
      <c r="AI40" s="385">
        <f>VLOOKUP($B$10:$B$55,'Summary FOB'!$B$8:$K$37,3,TRUE)</f>
        <v>0</v>
      </c>
      <c r="AJ40" s="385">
        <f t="shared" si="171"/>
        <v>0</v>
      </c>
      <c r="AK40" s="385">
        <f>VLOOKUP($B$10:$B$55,'Daily Sales'!$B$5:$F$44,3,TRUE)</f>
        <v>223494.07619354836</v>
      </c>
      <c r="AL40" s="385">
        <f ca="1">VLOOKUP($B$10:$B$55,'Daily Sales'!$B$5:$F$44,4,TRUE)</f>
        <v>173370.58836841668</v>
      </c>
      <c r="AM40" s="392">
        <f t="shared" ca="1" si="172"/>
        <v>-50123.487825131684</v>
      </c>
    </row>
    <row r="41" spans="1:39" s="367" customFormat="1" ht="15.75">
      <c r="A41" s="907"/>
      <c r="B41" s="777">
        <f t="shared" si="155"/>
        <v>46291</v>
      </c>
      <c r="C41" s="778" t="str">
        <f t="shared" si="156"/>
        <v>Sat</v>
      </c>
      <c r="D41" s="384">
        <f t="shared" si="157"/>
        <v>243713.09677419355</v>
      </c>
      <c r="E41" s="385">
        <f t="shared" si="158"/>
        <v>178340.497</v>
      </c>
      <c r="F41" s="385">
        <f t="shared" si="159"/>
        <v>-65372.599774193543</v>
      </c>
      <c r="G41" s="385">
        <f>VLOOKUP($B$10:$B$58,'SO MS'!$B$6:$L$47,4,TRUE)</f>
        <v>142826</v>
      </c>
      <c r="H41" s="385">
        <f>VLOOKUP($B$10:$B$58,'Summary sales'!$A$8:$L$58,4,TRUE)+VLOOKUP($B$10:$B$58,'Summary FOB'!$B$8:$K$41,6,TRUE)</f>
        <v>109261.02999999998</v>
      </c>
      <c r="I41" s="385">
        <f t="shared" si="160"/>
        <v>-33564.970000000016</v>
      </c>
      <c r="J41" s="385">
        <f>VLOOKUP($B$10:$B$58,'SO MS'!$B$6:$L$47,5,TRUE)</f>
        <v>46000</v>
      </c>
      <c r="K41" s="385">
        <f>VLOOKUP($B$10:$B$58,'Summary sales'!$A$8:$L$58,5,TRUE)+VLOOKUP($B$10:$B$58,'Summary FOB'!$B$8:$K$41,8,TRUE)</f>
        <v>41777.659999999996</v>
      </c>
      <c r="L41" s="385">
        <f t="shared" si="161"/>
        <v>-4222.3400000000038</v>
      </c>
      <c r="M41" s="385">
        <f>VLOOKUP($B$10:$B$58,'SO MS'!$B$6:$L$47,6,TRUE)</f>
        <v>10800</v>
      </c>
      <c r="N41" s="385">
        <f>VLOOKUP($B$10:$B$58,'Summary sales'!$A$8:$M$58,6,TRUE)</f>
        <v>5074.53</v>
      </c>
      <c r="O41" s="385">
        <f t="shared" si="162"/>
        <v>-5725.47</v>
      </c>
      <c r="P41" s="385">
        <f>VLOOKUP($B$10:$B$58,'SO MS'!$B$6:$AS$47,7,TRUE)</f>
        <v>0</v>
      </c>
      <c r="Q41" s="385">
        <f>VLOOKUP($B$10:$B$58,'Summary sales'!$A$8:$M$58,7,TRUE)</f>
        <v>0</v>
      </c>
      <c r="R41" s="385">
        <f t="shared" si="163"/>
        <v>0</v>
      </c>
      <c r="S41" s="385">
        <f>VLOOKUP($B$10:$B$58,'SO MS'!$B$6:$AS$47,8,TRUE)</f>
        <v>35087.096774193546</v>
      </c>
      <c r="T41" s="385">
        <f>VLOOKUP($B$10:$B$58,'Summary sales'!$A$8:$M$58,8,TRUE)</f>
        <v>15057.73</v>
      </c>
      <c r="U41" s="385">
        <f t="shared" si="164"/>
        <v>-20029.366774193546</v>
      </c>
      <c r="V41" s="385">
        <f>VLOOKUP($B$10:$B$58,'SO MS'!$B$6:$AS$47,9,TRUE)</f>
        <v>0</v>
      </c>
      <c r="W41" s="385">
        <f>VLOOKUP($B$10:$B$58,'Summary sales'!$A$8:$M$58,9,TRUE)</f>
        <v>3164.95</v>
      </c>
      <c r="X41" s="385">
        <f t="shared" si="165"/>
        <v>3164.95</v>
      </c>
      <c r="Y41" s="385">
        <f>VLOOKUP($B$10:$B$58,'SO MS'!$B$6:$AS$47,10,TRUE)</f>
        <v>9000</v>
      </c>
      <c r="Z41" s="385">
        <f>VLOOKUP($B$10:$B$58,'Summary sales'!$A$8:$M$58,10,TRUE)</f>
        <v>0</v>
      </c>
      <c r="AA41" s="385">
        <f t="shared" si="166"/>
        <v>-9000</v>
      </c>
      <c r="AB41" s="385">
        <f>VLOOKUP($B$10:$B$58,'SO MS'!$B$6:$AS$47,11,TRUE)</f>
        <v>0</v>
      </c>
      <c r="AC41" s="385">
        <f>VLOOKUP($B$10:$B$58,'Summary sales'!$A$8:$M$58,11,TRUE)</f>
        <v>4004.5970000000002</v>
      </c>
      <c r="AD41" s="392">
        <f t="shared" si="167"/>
        <v>4004.5970000000002</v>
      </c>
      <c r="AE41" s="783">
        <f t="shared" si="168"/>
        <v>225872.60296774193</v>
      </c>
      <c r="AF41" s="385">
        <f t="shared" ca="1" si="169"/>
        <v>170591.19700000394</v>
      </c>
      <c r="AG41" s="385">
        <f t="shared" ca="1" si="170"/>
        <v>-55281.405967737985</v>
      </c>
      <c r="AH41" s="385">
        <f>VLOOKUP($B$10:$B$55,'Summary FOB'!$B$8:$K$37,2,TRUE)</f>
        <v>0</v>
      </c>
      <c r="AI41" s="385">
        <f>VLOOKUP($B$10:$B$55,'Summary FOB'!$B$8:$K$37,3,TRUE)</f>
        <v>0</v>
      </c>
      <c r="AJ41" s="385">
        <f t="shared" si="171"/>
        <v>0</v>
      </c>
      <c r="AK41" s="385">
        <f>VLOOKUP($B$10:$B$55,'Daily Sales'!$B$5:$F$44,3,TRUE)</f>
        <v>225872.60296774193</v>
      </c>
      <c r="AL41" s="385">
        <f ca="1">VLOOKUP($B$10:$B$55,'Daily Sales'!$B$5:$F$44,4,TRUE)</f>
        <v>170591.19700000394</v>
      </c>
      <c r="AM41" s="392">
        <f t="shared" ca="1" si="172"/>
        <v>-55281.405967737985</v>
      </c>
    </row>
    <row r="42" spans="1:39" s="368" customFormat="1" ht="15.75">
      <c r="A42" s="907"/>
      <c r="B42" s="777">
        <f t="shared" si="155"/>
        <v>46292</v>
      </c>
      <c r="C42" s="778" t="str">
        <f t="shared" si="156"/>
        <v>Sun</v>
      </c>
      <c r="D42" s="378">
        <f t="shared" si="139"/>
        <v>243713.09677419355</v>
      </c>
      <c r="E42" s="379">
        <f t="shared" si="140"/>
        <v>0</v>
      </c>
      <c r="F42" s="385">
        <f t="shared" si="159"/>
        <v>-243713.09677419355</v>
      </c>
      <c r="G42" s="385">
        <f>VLOOKUP($B$10:$B$58,'SO MS'!$B$6:$L$47,4,TRUE)</f>
        <v>142826</v>
      </c>
      <c r="H42" s="385">
        <f>VLOOKUP($B$10:$B$58,'Summary sales'!$A$8:$L$58,4,TRUE)+VLOOKUP($B$10:$B$58,'Summary FOB'!$B$8:$K$41,6,TRUE)</f>
        <v>0</v>
      </c>
      <c r="I42" s="385">
        <f t="shared" si="160"/>
        <v>-142826</v>
      </c>
      <c r="J42" s="385">
        <f>VLOOKUP($B$10:$B$58,'SO MS'!$B$6:$L$47,5,TRUE)</f>
        <v>46000</v>
      </c>
      <c r="K42" s="385">
        <f>VLOOKUP($B$10:$B$58,'Summary sales'!$A$8:$L$58,5,TRUE)+VLOOKUP($B$10:$B$58,'Summary FOB'!$B$8:$K$41,8,TRUE)</f>
        <v>0</v>
      </c>
      <c r="L42" s="385">
        <f t="shared" si="161"/>
        <v>-46000</v>
      </c>
      <c r="M42" s="385">
        <f>VLOOKUP($B$10:$B$58,'SO MS'!$B$6:$L$47,6,TRUE)</f>
        <v>10800</v>
      </c>
      <c r="N42" s="385">
        <f>VLOOKUP($B$10:$B$58,'Summary sales'!$A$8:$M$58,6,TRUE)</f>
        <v>0</v>
      </c>
      <c r="O42" s="385">
        <f t="shared" si="162"/>
        <v>-10800</v>
      </c>
      <c r="P42" s="385">
        <f>VLOOKUP($B$10:$B$58,'SO MS'!$B$6:$AS$47,7,TRUE)</f>
        <v>0</v>
      </c>
      <c r="Q42" s="385">
        <f>VLOOKUP($B$10:$B$58,'Summary sales'!$A$8:$M$58,7,TRUE)</f>
        <v>0</v>
      </c>
      <c r="R42" s="385">
        <f t="shared" si="163"/>
        <v>0</v>
      </c>
      <c r="S42" s="385">
        <f>VLOOKUP($B$10:$B$58,'SO MS'!$B$6:$AS$47,8,TRUE)</f>
        <v>35087.096774193546</v>
      </c>
      <c r="T42" s="385">
        <f>VLOOKUP($B$10:$B$58,'Summary sales'!$A$8:$M$58,8,TRUE)</f>
        <v>0</v>
      </c>
      <c r="U42" s="385">
        <f t="shared" si="164"/>
        <v>-35087.096774193546</v>
      </c>
      <c r="V42" s="385">
        <f>VLOOKUP($B$10:$B$58,'SO MS'!$B$6:$AS$47,9,TRUE)</f>
        <v>0</v>
      </c>
      <c r="W42" s="385">
        <f>VLOOKUP($B$10:$B$58,'Summary sales'!$A$8:$M$58,9,TRUE)</f>
        <v>0</v>
      </c>
      <c r="X42" s="385">
        <f t="shared" si="165"/>
        <v>0</v>
      </c>
      <c r="Y42" s="385">
        <f>VLOOKUP($B$10:$B$58,'SO MS'!$B$6:$AS$47,10,TRUE)</f>
        <v>9000</v>
      </c>
      <c r="Z42" s="385">
        <f>VLOOKUP($B$10:$B$58,'Summary sales'!$A$8:$M$58,10,TRUE)</f>
        <v>0</v>
      </c>
      <c r="AA42" s="385">
        <f t="shared" si="166"/>
        <v>-9000</v>
      </c>
      <c r="AB42" s="385">
        <f>VLOOKUP($B$10:$B$58,'SO MS'!$B$6:$AS$47,11,TRUE)</f>
        <v>0</v>
      </c>
      <c r="AC42" s="385">
        <f>VLOOKUP($B$10:$B$58,'Summary sales'!$A$8:$M$58,11,TRUE)</f>
        <v>0</v>
      </c>
      <c r="AD42" s="392">
        <f t="shared" si="167"/>
        <v>0</v>
      </c>
      <c r="AE42" s="783">
        <f t="shared" si="168"/>
        <v>210781.52558064513</v>
      </c>
      <c r="AF42" s="385">
        <f t="shared" ca="1" si="169"/>
        <v>0</v>
      </c>
      <c r="AG42" s="385">
        <f t="shared" ca="1" si="170"/>
        <v>-210781.52558064513</v>
      </c>
      <c r="AH42" s="385">
        <f>VLOOKUP($B$10:$B$55,'Summary FOB'!$B$8:$K$37,2,TRUE)</f>
        <v>0</v>
      </c>
      <c r="AI42" s="385">
        <f>VLOOKUP($B$10:$B$55,'Summary FOB'!$B$8:$K$37,3,TRUE)</f>
        <v>0</v>
      </c>
      <c r="AJ42" s="385">
        <f t="shared" si="171"/>
        <v>0</v>
      </c>
      <c r="AK42" s="385">
        <f>VLOOKUP($B$10:$B$55,'Daily Sales'!$B$5:$F$44,3,TRUE)</f>
        <v>210781.52558064513</v>
      </c>
      <c r="AL42" s="385">
        <f ca="1">VLOOKUP($B$10:$B$55,'Daily Sales'!$B$5:$F$44,4,TRUE)</f>
        <v>0</v>
      </c>
      <c r="AM42" s="392">
        <f t="shared" ca="1" si="172"/>
        <v>-210781.52558064513</v>
      </c>
    </row>
    <row r="43" spans="1:39" s="368" customFormat="1" ht="15.75">
      <c r="A43" s="907"/>
      <c r="B43" s="380" t="s">
        <v>18</v>
      </c>
      <c r="C43" s="376"/>
      <c r="D43" s="381">
        <f>SUM(D36:D42)</f>
        <v>1705991.6774193547</v>
      </c>
      <c r="E43" s="381">
        <f t="shared" ref="E43:AM43" si="173">SUM(E36:E42)</f>
        <v>1142885.9839999999</v>
      </c>
      <c r="F43" s="381">
        <f t="shared" si="173"/>
        <v>-563105.69341935473</v>
      </c>
      <c r="G43" s="381">
        <f t="shared" si="173"/>
        <v>999782</v>
      </c>
      <c r="H43" s="381">
        <f t="shared" si="173"/>
        <v>645932.43200000003</v>
      </c>
      <c r="I43" s="381">
        <f t="shared" si="173"/>
        <v>-353849.56799999997</v>
      </c>
      <c r="J43" s="381">
        <f t="shared" si="173"/>
        <v>322000</v>
      </c>
      <c r="K43" s="381">
        <f t="shared" si="173"/>
        <v>239848.23</v>
      </c>
      <c r="L43" s="381">
        <f t="shared" si="173"/>
        <v>-82151.76999999999</v>
      </c>
      <c r="M43" s="381">
        <f t="shared" si="173"/>
        <v>75600</v>
      </c>
      <c r="N43" s="381">
        <f t="shared" si="173"/>
        <v>54823.57</v>
      </c>
      <c r="O43" s="381">
        <f t="shared" si="173"/>
        <v>-20776.429999999997</v>
      </c>
      <c r="P43" s="381">
        <f t="shared" si="173"/>
        <v>0</v>
      </c>
      <c r="Q43" s="381">
        <f t="shared" si="173"/>
        <v>0</v>
      </c>
      <c r="R43" s="381">
        <f t="shared" si="173"/>
        <v>0</v>
      </c>
      <c r="S43" s="381">
        <f t="shared" si="173"/>
        <v>245609.67741935482</v>
      </c>
      <c r="T43" s="381">
        <f t="shared" si="173"/>
        <v>54205.539999999994</v>
      </c>
      <c r="U43" s="381">
        <f t="shared" si="173"/>
        <v>-191404.13741935481</v>
      </c>
      <c r="V43" s="381">
        <f t="shared" si="173"/>
        <v>0</v>
      </c>
      <c r="W43" s="381">
        <f t="shared" si="173"/>
        <v>23956.87</v>
      </c>
      <c r="X43" s="381">
        <f t="shared" si="173"/>
        <v>23956.87</v>
      </c>
      <c r="Y43" s="381">
        <f t="shared" si="173"/>
        <v>63000</v>
      </c>
      <c r="Z43" s="381">
        <f t="shared" si="173"/>
        <v>99990.180000000008</v>
      </c>
      <c r="AA43" s="381">
        <f t="shared" si="173"/>
        <v>36990.18</v>
      </c>
      <c r="AB43" s="381">
        <f t="shared" si="173"/>
        <v>0</v>
      </c>
      <c r="AC43" s="381">
        <f t="shared" si="173"/>
        <v>24129.162000000004</v>
      </c>
      <c r="AD43" s="381">
        <f t="shared" si="173"/>
        <v>24129.162000000004</v>
      </c>
      <c r="AE43" s="381">
        <f t="shared" si="173"/>
        <v>1554824.5095161288</v>
      </c>
      <c r="AF43" s="381">
        <f t="shared" ca="1" si="173"/>
        <v>1203976.2618671698</v>
      </c>
      <c r="AG43" s="381">
        <f t="shared" ca="1" si="173"/>
        <v>-350848.24764895905</v>
      </c>
      <c r="AH43" s="381">
        <f t="shared" si="173"/>
        <v>0</v>
      </c>
      <c r="AI43" s="381">
        <f t="shared" si="173"/>
        <v>0</v>
      </c>
      <c r="AJ43" s="381">
        <f t="shared" si="173"/>
        <v>0</v>
      </c>
      <c r="AK43" s="381">
        <f t="shared" si="173"/>
        <v>1554824.5095161288</v>
      </c>
      <c r="AL43" s="381">
        <f t="shared" ca="1" si="173"/>
        <v>1203976.2618671698</v>
      </c>
      <c r="AM43" s="381">
        <f t="shared" ca="1" si="173"/>
        <v>-350848.24764895905</v>
      </c>
    </row>
    <row r="44" spans="1:39" s="368" customFormat="1" ht="15.75">
      <c r="A44" s="906">
        <f>WEEKNUM(B45)</f>
        <v>40</v>
      </c>
      <c r="B44" s="375"/>
      <c r="C44" s="376"/>
      <c r="D44" s="384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92"/>
      <c r="AE44" s="783"/>
      <c r="AF44" s="385"/>
      <c r="AG44" s="385"/>
      <c r="AH44" s="385"/>
      <c r="AI44" s="385"/>
      <c r="AJ44" s="385"/>
      <c r="AK44" s="385"/>
      <c r="AL44" s="385"/>
      <c r="AM44" s="392"/>
    </row>
    <row r="45" spans="1:39" s="366" customFormat="1" ht="15.75">
      <c r="A45" s="907"/>
      <c r="B45" s="375">
        <f>B42+1</f>
        <v>46293</v>
      </c>
      <c r="C45" s="376" t="str">
        <f t="shared" ref="C45:C47" si="174">TEXT(B45,"ddd")</f>
        <v>Mon</v>
      </c>
      <c r="D45" s="384">
        <f t="shared" ref="D45:D47" si="175">SUMIF($G$9:$AD$9,$D$9,G45:AD45)</f>
        <v>243713.09677419355</v>
      </c>
      <c r="E45" s="385">
        <f t="shared" ref="E45:E47" si="176">SUMIF($G$9:$AD$9,$E$9,G45:AD45)</f>
        <v>0</v>
      </c>
      <c r="F45" s="385">
        <f t="shared" ref="F45:F47" si="177">E45-D45</f>
        <v>-243713.09677419355</v>
      </c>
      <c r="G45" s="385">
        <f>VLOOKUP($B$10:$B$58,'SO MS'!$B$6:$L$47,4,TRUE)</f>
        <v>142826</v>
      </c>
      <c r="H45" s="385">
        <f>VLOOKUP($B$10:$B$58,'Summary sales'!$A$8:$L$58,4,TRUE)+VLOOKUP($B$10:$B$58,'Summary FOB'!$B$8:$K$41,6,TRUE)</f>
        <v>0</v>
      </c>
      <c r="I45" s="385">
        <f t="shared" ref="I45:I47" si="178">H45-G45</f>
        <v>-142826</v>
      </c>
      <c r="J45" s="385">
        <f>VLOOKUP($B$10:$B$58,'SO MS'!$B$6:$L$47,5,TRUE)</f>
        <v>46000</v>
      </c>
      <c r="K45" s="385">
        <f>VLOOKUP($B$10:$B$58,'Summary sales'!$A$8:$L$58,5,TRUE)+VLOOKUP($B$10:$B$58,'Summary FOB'!$B$8:$K$41,8,TRUE)</f>
        <v>0</v>
      </c>
      <c r="L45" s="385">
        <f t="shared" ref="L45:L47" si="179">K45-J45</f>
        <v>-46000</v>
      </c>
      <c r="M45" s="385">
        <f>VLOOKUP($B$10:$B$58,'SO MS'!$B$6:$L$47,6,TRUE)</f>
        <v>10800</v>
      </c>
      <c r="N45" s="385">
        <f>VLOOKUP($B$10:$B$58,'Summary sales'!$A$8:$M$58,6,TRUE)</f>
        <v>0</v>
      </c>
      <c r="O45" s="385">
        <f t="shared" ref="O45:O47" si="180">N45-M45</f>
        <v>-10800</v>
      </c>
      <c r="P45" s="385">
        <f>VLOOKUP($B$10:$B$58,'SO MS'!$B$6:$AS$47,7,TRUE)</f>
        <v>0</v>
      </c>
      <c r="Q45" s="385">
        <f>VLOOKUP($B$10:$B$58,'Summary sales'!$A$8:$M$58,7,TRUE)</f>
        <v>0</v>
      </c>
      <c r="R45" s="385">
        <f t="shared" ref="R45:R47" si="181">Q45-P45</f>
        <v>0</v>
      </c>
      <c r="S45" s="385">
        <f>VLOOKUP($B$10:$B$58,'SO MS'!$B$6:$AS$47,8,TRUE)</f>
        <v>35087.096774193546</v>
      </c>
      <c r="T45" s="385">
        <f>VLOOKUP($B$10:$B$58,'Summary sales'!$A$8:$M$58,8,TRUE)</f>
        <v>0</v>
      </c>
      <c r="U45" s="385">
        <f t="shared" ref="U45:U47" si="182">T45-S45</f>
        <v>-35087.096774193546</v>
      </c>
      <c r="V45" s="385">
        <f>VLOOKUP($B$10:$B$58,'SO MS'!$B$6:$AS$47,9,TRUE)</f>
        <v>0</v>
      </c>
      <c r="W45" s="385">
        <f>VLOOKUP($B$10:$B$58,'Summary sales'!$A$8:$M$58,9,TRUE)</f>
        <v>0</v>
      </c>
      <c r="X45" s="385">
        <f t="shared" ref="X45:X47" si="183">W45-V45</f>
        <v>0</v>
      </c>
      <c r="Y45" s="385">
        <f>VLOOKUP($B$10:$B$58,'SO MS'!$B$6:$AS$47,10,TRUE)</f>
        <v>9000</v>
      </c>
      <c r="Z45" s="385">
        <f>VLOOKUP($B$10:$B$58,'Summary sales'!$A$8:$M$58,10,TRUE)</f>
        <v>0</v>
      </c>
      <c r="AA45" s="385">
        <f t="shared" ref="AA45:AA47" si="184">Z45-Y45</f>
        <v>-9000</v>
      </c>
      <c r="AB45" s="385">
        <f>VLOOKUP($B$10:$B$58,'SO MS'!$B$6:$AS$47,11,TRUE)</f>
        <v>0</v>
      </c>
      <c r="AC45" s="385">
        <f>VLOOKUP($B$10:$B$58,'Summary sales'!$A$8:$M$58,11,TRUE)</f>
        <v>0</v>
      </c>
      <c r="AD45" s="392">
        <f t="shared" ref="AD45:AD47" si="185">AC45-AB45</f>
        <v>0</v>
      </c>
      <c r="AE45" s="783">
        <f t="shared" ref="AE45:AE47" si="186">SUMIF($AH$9:$AM$9,$AE$9,AH45:AM45)</f>
        <v>223494.07619354836</v>
      </c>
      <c r="AF45" s="385">
        <f t="shared" ref="AF45:AF47" ca="1" si="187">SUMIF($AH$9:$AM$9,$AF$9,AH45:AM45)</f>
        <v>0</v>
      </c>
      <c r="AG45" s="385">
        <f t="shared" ref="AG45:AG47" ca="1" si="188">AF45-AE45</f>
        <v>-223494.07619354836</v>
      </c>
      <c r="AH45" s="385">
        <f>VLOOKUP($B$10:$B$55,'Summary FOB'!$B$8:$K$37,2,TRUE)</f>
        <v>0</v>
      </c>
      <c r="AI45" s="385">
        <f>VLOOKUP($B$10:$B$55,'Summary FOB'!$B$8:$K$37,3,TRUE)</f>
        <v>0</v>
      </c>
      <c r="AJ45" s="385">
        <f t="shared" ref="AJ45:AJ47" si="189">AI45-AH45</f>
        <v>0</v>
      </c>
      <c r="AK45" s="385">
        <f>VLOOKUP($B$10:$B$55,'Daily Sales'!$B$5:$F$44,3,TRUE)</f>
        <v>223494.07619354836</v>
      </c>
      <c r="AL45" s="385">
        <f ca="1">VLOOKUP($B$10:$B$55,'Daily Sales'!$B$5:$F$44,4,TRUE)</f>
        <v>0</v>
      </c>
      <c r="AM45" s="392">
        <f t="shared" ref="AM45:AM47" ca="1" si="190">AL45-AK45</f>
        <v>-223494.07619354836</v>
      </c>
    </row>
    <row r="46" spans="1:39" s="366" customFormat="1" ht="15.75">
      <c r="A46" s="907"/>
      <c r="B46" s="375">
        <f t="shared" ref="B46:B47" si="191">B45+1</f>
        <v>46294</v>
      </c>
      <c r="C46" s="376" t="str">
        <f t="shared" si="174"/>
        <v>Tue</v>
      </c>
      <c r="D46" s="384">
        <f t="shared" si="175"/>
        <v>243713.09677419355</v>
      </c>
      <c r="E46" s="385">
        <f t="shared" si="176"/>
        <v>0</v>
      </c>
      <c r="F46" s="385">
        <f t="shared" si="177"/>
        <v>-243713.09677419355</v>
      </c>
      <c r="G46" s="385">
        <f>VLOOKUP($B$10:$B$58,'SO MS'!$B$6:$L$47,4,TRUE)</f>
        <v>142826</v>
      </c>
      <c r="H46" s="385">
        <f>VLOOKUP($B$10:$B$58,'Summary sales'!$A$8:$L$58,4,TRUE)+VLOOKUP($B$10:$B$58,'Summary FOB'!$B$8:$K$41,6,TRUE)</f>
        <v>0</v>
      </c>
      <c r="I46" s="385">
        <f t="shared" si="178"/>
        <v>-142826</v>
      </c>
      <c r="J46" s="385">
        <f>VLOOKUP($B$10:$B$58,'SO MS'!$B$6:$L$47,5,TRUE)</f>
        <v>46000</v>
      </c>
      <c r="K46" s="385">
        <f>VLOOKUP($B$10:$B$58,'Summary sales'!$A$8:$L$58,5,TRUE)+VLOOKUP($B$10:$B$58,'Summary FOB'!$B$8:$K$41,8,TRUE)</f>
        <v>0</v>
      </c>
      <c r="L46" s="385">
        <f t="shared" si="179"/>
        <v>-46000</v>
      </c>
      <c r="M46" s="385">
        <f>VLOOKUP($B$10:$B$58,'SO MS'!$B$6:$L$47,6,TRUE)</f>
        <v>10800</v>
      </c>
      <c r="N46" s="385">
        <f>VLOOKUP($B$10:$B$58,'Summary sales'!$A$8:$M$58,6,TRUE)</f>
        <v>0</v>
      </c>
      <c r="O46" s="385">
        <f t="shared" si="180"/>
        <v>-10800</v>
      </c>
      <c r="P46" s="385">
        <f>VLOOKUP($B$10:$B$58,'SO MS'!$B$6:$AS$47,7,TRUE)</f>
        <v>0</v>
      </c>
      <c r="Q46" s="385">
        <f>VLOOKUP($B$10:$B$58,'Summary sales'!$A$8:$M$58,7,TRUE)</f>
        <v>0</v>
      </c>
      <c r="R46" s="385">
        <f t="shared" si="181"/>
        <v>0</v>
      </c>
      <c r="S46" s="385">
        <f>VLOOKUP($B$10:$B$58,'SO MS'!$B$6:$AS$47,8,TRUE)</f>
        <v>35087.096774193546</v>
      </c>
      <c r="T46" s="385">
        <f>VLOOKUP($B$10:$B$58,'Summary sales'!$A$8:$M$58,8,TRUE)</f>
        <v>0</v>
      </c>
      <c r="U46" s="385">
        <f t="shared" si="182"/>
        <v>-35087.096774193546</v>
      </c>
      <c r="V46" s="385">
        <f>VLOOKUP($B$10:$B$58,'SO MS'!$B$6:$AS$47,9,TRUE)</f>
        <v>0</v>
      </c>
      <c r="W46" s="385">
        <f>VLOOKUP($B$10:$B$58,'Summary sales'!$A$8:$M$58,9,TRUE)</f>
        <v>0</v>
      </c>
      <c r="X46" s="385">
        <f t="shared" si="183"/>
        <v>0</v>
      </c>
      <c r="Y46" s="385">
        <f>VLOOKUP($B$10:$B$58,'SO MS'!$B$6:$AS$47,10,TRUE)</f>
        <v>9000</v>
      </c>
      <c r="Z46" s="385">
        <f>VLOOKUP($B$10:$B$58,'Summary sales'!$A$8:$M$58,10,TRUE)</f>
        <v>0</v>
      </c>
      <c r="AA46" s="385">
        <f t="shared" si="184"/>
        <v>-9000</v>
      </c>
      <c r="AB46" s="385">
        <f>VLOOKUP($B$10:$B$58,'SO MS'!$B$6:$AS$47,11,TRUE)</f>
        <v>0</v>
      </c>
      <c r="AC46" s="385">
        <f>VLOOKUP($B$10:$B$58,'Summary sales'!$A$8:$M$58,11,TRUE)</f>
        <v>0</v>
      </c>
      <c r="AD46" s="392">
        <f t="shared" si="185"/>
        <v>0</v>
      </c>
      <c r="AE46" s="783">
        <f t="shared" si="186"/>
        <v>223494.07619354836</v>
      </c>
      <c r="AF46" s="385">
        <f t="shared" ca="1" si="187"/>
        <v>0</v>
      </c>
      <c r="AG46" s="385">
        <f t="shared" ca="1" si="188"/>
        <v>-223494.07619354836</v>
      </c>
      <c r="AH46" s="385">
        <f>VLOOKUP($B$10:$B$55,'Summary FOB'!$B$8:$K$37,2,TRUE)</f>
        <v>0</v>
      </c>
      <c r="AI46" s="385">
        <f>VLOOKUP($B$10:$B$55,'Summary FOB'!$B$8:$K$37,3,TRUE)</f>
        <v>0</v>
      </c>
      <c r="AJ46" s="385">
        <f t="shared" si="189"/>
        <v>0</v>
      </c>
      <c r="AK46" s="385">
        <f>VLOOKUP($B$10:$B$55,'Daily Sales'!$B$5:$F$44,3,TRUE)</f>
        <v>223494.07619354836</v>
      </c>
      <c r="AL46" s="385">
        <f ca="1">VLOOKUP($B$10:$B$55,'Daily Sales'!$B$5:$F$44,4,TRUE)</f>
        <v>0</v>
      </c>
      <c r="AM46" s="392">
        <f t="shared" ca="1" si="190"/>
        <v>-223494.07619354836</v>
      </c>
    </row>
    <row r="47" spans="1:39" s="337" customFormat="1" ht="15.75">
      <c r="A47" s="907"/>
      <c r="B47" s="375">
        <f t="shared" si="191"/>
        <v>46295</v>
      </c>
      <c r="C47" s="376" t="str">
        <f t="shared" si="174"/>
        <v>Wed</v>
      </c>
      <c r="D47" s="384">
        <f t="shared" si="175"/>
        <v>243713.09677419355</v>
      </c>
      <c r="E47" s="385">
        <f t="shared" si="176"/>
        <v>0</v>
      </c>
      <c r="F47" s="385">
        <f t="shared" si="177"/>
        <v>-243713.09677419355</v>
      </c>
      <c r="G47" s="385">
        <f>VLOOKUP($B$10:$B$58,'SO MS'!$B$6:$L$47,4,TRUE)</f>
        <v>142826</v>
      </c>
      <c r="H47" s="385">
        <f>VLOOKUP($B$10:$B$58,'Summary sales'!$A$8:$L$58,4,TRUE)+VLOOKUP($B$10:$B$58,'Summary FOB'!$B$8:$K$41,6,TRUE)</f>
        <v>0</v>
      </c>
      <c r="I47" s="385">
        <f t="shared" si="178"/>
        <v>-142826</v>
      </c>
      <c r="J47" s="385">
        <f>VLOOKUP($B$10:$B$58,'SO MS'!$B$6:$L$47,5,TRUE)</f>
        <v>46000</v>
      </c>
      <c r="K47" s="385">
        <f>VLOOKUP($B$10:$B$58,'Summary sales'!$A$8:$L$58,5,TRUE)+VLOOKUP($B$10:$B$58,'Summary FOB'!$B$8:$K$41,8,TRUE)</f>
        <v>0</v>
      </c>
      <c r="L47" s="385">
        <f t="shared" si="179"/>
        <v>-46000</v>
      </c>
      <c r="M47" s="385">
        <f>VLOOKUP($B$10:$B$58,'SO MS'!$B$6:$L$47,6,TRUE)</f>
        <v>10800</v>
      </c>
      <c r="N47" s="385">
        <f>VLOOKUP($B$10:$B$58,'Summary sales'!$A$8:$M$58,6,TRUE)</f>
        <v>0</v>
      </c>
      <c r="O47" s="385">
        <f t="shared" si="180"/>
        <v>-10800</v>
      </c>
      <c r="P47" s="385">
        <f>VLOOKUP($B$10:$B$58,'SO MS'!$B$6:$AS$47,7,TRUE)</f>
        <v>0</v>
      </c>
      <c r="Q47" s="385">
        <f>VLOOKUP($B$10:$B$58,'Summary sales'!$A$8:$M$58,7,TRUE)</f>
        <v>0</v>
      </c>
      <c r="R47" s="385">
        <f t="shared" si="181"/>
        <v>0</v>
      </c>
      <c r="S47" s="385">
        <f>VLOOKUP($B$10:$B$58,'SO MS'!$B$6:$AS$47,8,TRUE)</f>
        <v>35087.096774193546</v>
      </c>
      <c r="T47" s="385">
        <f>VLOOKUP($B$10:$B$58,'Summary sales'!$A$8:$M$58,8,TRUE)</f>
        <v>0</v>
      </c>
      <c r="U47" s="385">
        <f t="shared" si="182"/>
        <v>-35087.096774193546</v>
      </c>
      <c r="V47" s="385">
        <f>VLOOKUP($B$10:$B$58,'SO MS'!$B$6:$AS$47,9,TRUE)</f>
        <v>0</v>
      </c>
      <c r="W47" s="385">
        <f>VLOOKUP($B$10:$B$58,'Summary sales'!$A$8:$M$58,9,TRUE)</f>
        <v>0</v>
      </c>
      <c r="X47" s="385">
        <f t="shared" si="183"/>
        <v>0</v>
      </c>
      <c r="Y47" s="385">
        <f>VLOOKUP($B$10:$B$58,'SO MS'!$B$6:$AS$47,10,TRUE)</f>
        <v>9000</v>
      </c>
      <c r="Z47" s="385">
        <f>VLOOKUP($B$10:$B$58,'Summary sales'!$A$8:$M$58,10,TRUE)</f>
        <v>0</v>
      </c>
      <c r="AA47" s="385">
        <f t="shared" si="184"/>
        <v>-9000</v>
      </c>
      <c r="AB47" s="385">
        <f>VLOOKUP($B$10:$B$58,'SO MS'!$B$6:$AS$47,11,TRUE)</f>
        <v>0</v>
      </c>
      <c r="AC47" s="385">
        <f>VLOOKUP($B$10:$B$58,'Summary sales'!$A$8:$M$58,11,TRUE)</f>
        <v>0</v>
      </c>
      <c r="AD47" s="392">
        <f t="shared" si="185"/>
        <v>0</v>
      </c>
      <c r="AE47" s="783">
        <f t="shared" si="186"/>
        <v>223494.07619354836</v>
      </c>
      <c r="AF47" s="385">
        <f t="shared" ca="1" si="187"/>
        <v>0</v>
      </c>
      <c r="AG47" s="385">
        <f t="shared" ca="1" si="188"/>
        <v>-223494.07619354836</v>
      </c>
      <c r="AH47" s="385">
        <f>VLOOKUP($B$10:$B$55,'Summary FOB'!$B$8:$K$37,2,TRUE)</f>
        <v>0</v>
      </c>
      <c r="AI47" s="385">
        <f>VLOOKUP($B$10:$B$55,'Summary FOB'!$B$8:$K$37,3,TRUE)</f>
        <v>0</v>
      </c>
      <c r="AJ47" s="385">
        <f t="shared" si="189"/>
        <v>0</v>
      </c>
      <c r="AK47" s="385">
        <f>VLOOKUP($B$10:$B$55,'Daily Sales'!$B$5:$F$44,3,TRUE)</f>
        <v>223494.07619354836</v>
      </c>
      <c r="AL47" s="385">
        <f ca="1">VLOOKUP($B$10:$B$55,'Daily Sales'!$B$5:$F$44,4,TRUE)</f>
        <v>0</v>
      </c>
      <c r="AM47" s="392">
        <f t="shared" ca="1" si="190"/>
        <v>-223494.07619354836</v>
      </c>
    </row>
    <row r="48" spans="1:39" s="368" customFormat="1" ht="15.75">
      <c r="A48" s="907"/>
      <c r="B48" s="380" t="s">
        <v>18</v>
      </c>
      <c r="C48" s="376"/>
      <c r="D48" s="381">
        <f>SUM(D45:D47)</f>
        <v>731139.29032258061</v>
      </c>
      <c r="E48" s="381">
        <f t="shared" ref="E48:AM48" si="192">SUM(E45:E47)</f>
        <v>0</v>
      </c>
      <c r="F48" s="381">
        <f t="shared" si="192"/>
        <v>-731139.29032258061</v>
      </c>
      <c r="G48" s="381">
        <f t="shared" si="192"/>
        <v>428478</v>
      </c>
      <c r="H48" s="381">
        <f t="shared" si="192"/>
        <v>0</v>
      </c>
      <c r="I48" s="381">
        <f t="shared" si="192"/>
        <v>-428478</v>
      </c>
      <c r="J48" s="381">
        <f t="shared" si="192"/>
        <v>138000</v>
      </c>
      <c r="K48" s="381">
        <f t="shared" si="192"/>
        <v>0</v>
      </c>
      <c r="L48" s="381">
        <f t="shared" si="192"/>
        <v>-138000</v>
      </c>
      <c r="M48" s="381">
        <f t="shared" si="192"/>
        <v>32400</v>
      </c>
      <c r="N48" s="381">
        <f t="shared" si="192"/>
        <v>0</v>
      </c>
      <c r="O48" s="381">
        <f t="shared" si="192"/>
        <v>-32400</v>
      </c>
      <c r="P48" s="381">
        <f t="shared" si="192"/>
        <v>0</v>
      </c>
      <c r="Q48" s="381">
        <f t="shared" si="192"/>
        <v>0</v>
      </c>
      <c r="R48" s="381">
        <f t="shared" si="192"/>
        <v>0</v>
      </c>
      <c r="S48" s="381">
        <f t="shared" si="192"/>
        <v>105261.29032258064</v>
      </c>
      <c r="T48" s="381">
        <f t="shared" si="192"/>
        <v>0</v>
      </c>
      <c r="U48" s="381">
        <f t="shared" si="192"/>
        <v>-105261.29032258064</v>
      </c>
      <c r="V48" s="381">
        <f t="shared" si="192"/>
        <v>0</v>
      </c>
      <c r="W48" s="381">
        <f t="shared" si="192"/>
        <v>0</v>
      </c>
      <c r="X48" s="381">
        <f t="shared" si="192"/>
        <v>0</v>
      </c>
      <c r="Y48" s="381">
        <f t="shared" si="192"/>
        <v>27000</v>
      </c>
      <c r="Z48" s="381">
        <f t="shared" si="192"/>
        <v>0</v>
      </c>
      <c r="AA48" s="381">
        <f t="shared" si="192"/>
        <v>-27000</v>
      </c>
      <c r="AB48" s="381">
        <f t="shared" si="192"/>
        <v>0</v>
      </c>
      <c r="AC48" s="381">
        <f t="shared" si="192"/>
        <v>0</v>
      </c>
      <c r="AD48" s="381">
        <f t="shared" si="192"/>
        <v>0</v>
      </c>
      <c r="AE48" s="381">
        <f t="shared" si="192"/>
        <v>670482.22858064505</v>
      </c>
      <c r="AF48" s="381">
        <f t="shared" ca="1" si="192"/>
        <v>0</v>
      </c>
      <c r="AG48" s="381">
        <f t="shared" ca="1" si="192"/>
        <v>-670482.22858064505</v>
      </c>
      <c r="AH48" s="381">
        <f t="shared" si="192"/>
        <v>0</v>
      </c>
      <c r="AI48" s="381">
        <f t="shared" si="192"/>
        <v>0</v>
      </c>
      <c r="AJ48" s="381">
        <f t="shared" si="192"/>
        <v>0</v>
      </c>
      <c r="AK48" s="381">
        <f t="shared" si="192"/>
        <v>670482.22858064505</v>
      </c>
      <c r="AL48" s="381">
        <f t="shared" ca="1" si="192"/>
        <v>0</v>
      </c>
      <c r="AM48" s="381">
        <f t="shared" ca="1" si="192"/>
        <v>-670482.22858064505</v>
      </c>
    </row>
    <row r="49" spans="1:39" s="337" customFormat="1" ht="15.75">
      <c r="A49" s="907"/>
      <c r="B49" s="375"/>
      <c r="C49" s="376"/>
      <c r="D49" s="384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  <c r="AC49" s="385"/>
      <c r="AD49" s="392"/>
      <c r="AE49" s="783"/>
      <c r="AF49" s="385"/>
      <c r="AG49" s="385"/>
      <c r="AH49" s="385"/>
      <c r="AI49" s="385"/>
      <c r="AJ49" s="385"/>
      <c r="AK49" s="385"/>
      <c r="AL49" s="385"/>
      <c r="AM49" s="392"/>
    </row>
    <row r="50" spans="1:39" s="367" customFormat="1" ht="15.75">
      <c r="A50" s="907"/>
      <c r="B50" s="375"/>
      <c r="C50" s="376"/>
      <c r="D50" s="384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  <c r="AC50" s="385"/>
      <c r="AD50" s="392"/>
      <c r="AE50" s="783"/>
      <c r="AF50" s="385"/>
      <c r="AG50" s="385"/>
      <c r="AH50" s="385"/>
      <c r="AI50" s="385"/>
      <c r="AJ50" s="385"/>
      <c r="AK50" s="385"/>
      <c r="AL50" s="385"/>
      <c r="AM50" s="392"/>
    </row>
    <row r="51" spans="1:39" s="337" customFormat="1" ht="15.75">
      <c r="A51" s="908"/>
      <c r="B51" s="375"/>
      <c r="C51" s="376"/>
      <c r="D51" s="384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  <c r="AA51" s="385"/>
      <c r="AB51" s="385"/>
      <c r="AC51" s="385"/>
      <c r="AD51" s="392"/>
      <c r="AE51" s="783"/>
      <c r="AF51" s="385"/>
      <c r="AG51" s="385"/>
      <c r="AH51" s="385"/>
      <c r="AI51" s="385"/>
      <c r="AJ51" s="385"/>
      <c r="AK51" s="385"/>
      <c r="AL51" s="385"/>
      <c r="AM51" s="392"/>
    </row>
    <row r="52" spans="1:39" s="367" customFormat="1" ht="16.5" thickBot="1">
      <c r="A52" s="539"/>
      <c r="B52" s="375"/>
      <c r="C52" s="376"/>
      <c r="D52" s="382"/>
      <c r="E52" s="383"/>
      <c r="F52" s="383"/>
      <c r="G52" s="383"/>
      <c r="H52" s="383"/>
      <c r="I52" s="383"/>
      <c r="J52" s="383"/>
      <c r="K52" s="383"/>
      <c r="L52" s="383"/>
      <c r="M52" s="383"/>
      <c r="N52" s="383"/>
      <c r="O52" s="383"/>
      <c r="P52" s="383"/>
      <c r="Q52" s="383"/>
      <c r="R52" s="383"/>
      <c r="S52" s="383"/>
      <c r="T52" s="383"/>
      <c r="U52" s="383"/>
      <c r="V52" s="383"/>
      <c r="W52" s="383"/>
      <c r="X52" s="383"/>
      <c r="Y52" s="383"/>
      <c r="Z52" s="383"/>
      <c r="AA52" s="383"/>
      <c r="AB52" s="383"/>
      <c r="AC52" s="383"/>
      <c r="AD52" s="391"/>
      <c r="AE52" s="784"/>
      <c r="AF52" s="383"/>
      <c r="AG52" s="383"/>
      <c r="AH52" s="383"/>
      <c r="AI52" s="383"/>
      <c r="AJ52" s="383"/>
      <c r="AK52" s="383"/>
      <c r="AL52" s="383"/>
      <c r="AM52" s="391"/>
    </row>
    <row r="53" spans="1:39" ht="16.5" thickTop="1">
      <c r="A53" s="553"/>
      <c r="B53" s="380" t="s">
        <v>18</v>
      </c>
      <c r="C53" s="779"/>
      <c r="D53" s="780">
        <f>D16+D25+D34+D43+D48</f>
        <v>6785678.9032258065</v>
      </c>
      <c r="E53" s="386">
        <f t="shared" ref="E53:AM53" si="193">E16+E25+E34+E43+E48</f>
        <v>4846474.5949999997</v>
      </c>
      <c r="F53" s="386">
        <f t="shared" si="193"/>
        <v>-1939204.3082258063</v>
      </c>
      <c r="G53" s="386">
        <f t="shared" si="193"/>
        <v>4076946</v>
      </c>
      <c r="H53" s="386">
        <f t="shared" si="193"/>
        <v>2808625.5520000001</v>
      </c>
      <c r="I53" s="386">
        <f t="shared" si="193"/>
        <v>-1268320.4479999999</v>
      </c>
      <c r="J53" s="386">
        <f t="shared" si="193"/>
        <v>1311120</v>
      </c>
      <c r="K53" s="386">
        <f t="shared" si="193"/>
        <v>1028261.18</v>
      </c>
      <c r="L53" s="386">
        <f t="shared" si="193"/>
        <v>-282858.81999999995</v>
      </c>
      <c r="M53" s="386">
        <f t="shared" si="193"/>
        <v>324000</v>
      </c>
      <c r="N53" s="386">
        <f t="shared" si="193"/>
        <v>195500.12</v>
      </c>
      <c r="O53" s="386">
        <f t="shared" si="193"/>
        <v>-128499.87999999998</v>
      </c>
      <c r="P53" s="386">
        <f t="shared" si="193"/>
        <v>0</v>
      </c>
      <c r="Q53" s="386">
        <f t="shared" si="193"/>
        <v>0</v>
      </c>
      <c r="R53" s="386">
        <f t="shared" si="193"/>
        <v>0</v>
      </c>
      <c r="S53" s="386">
        <f t="shared" si="193"/>
        <v>767612.90322580643</v>
      </c>
      <c r="T53" s="386">
        <f t="shared" si="193"/>
        <v>163829.44</v>
      </c>
      <c r="U53" s="386">
        <f t="shared" si="193"/>
        <v>-603783.46322580636</v>
      </c>
      <c r="V53" s="386">
        <f t="shared" si="193"/>
        <v>0</v>
      </c>
      <c r="W53" s="386">
        <f t="shared" si="193"/>
        <v>62116.61</v>
      </c>
      <c r="X53" s="386">
        <f t="shared" si="193"/>
        <v>62116.61</v>
      </c>
      <c r="Y53" s="386">
        <f t="shared" si="193"/>
        <v>306000</v>
      </c>
      <c r="Z53" s="386">
        <f t="shared" si="193"/>
        <v>442284.77999999997</v>
      </c>
      <c r="AA53" s="386">
        <f t="shared" si="193"/>
        <v>136284.78000000003</v>
      </c>
      <c r="AB53" s="386">
        <f t="shared" si="193"/>
        <v>0</v>
      </c>
      <c r="AC53" s="386">
        <f t="shared" si="193"/>
        <v>145856.913</v>
      </c>
      <c r="AD53" s="549">
        <f t="shared" si="193"/>
        <v>145856.913</v>
      </c>
      <c r="AE53" s="785">
        <f t="shared" si="193"/>
        <v>6383464.4614193542</v>
      </c>
      <c r="AF53" s="386">
        <f t="shared" ca="1" si="193"/>
        <v>5081270.1889347136</v>
      </c>
      <c r="AG53" s="386">
        <f t="shared" ca="1" si="193"/>
        <v>-1302194.2724846411</v>
      </c>
      <c r="AH53" s="386">
        <f t="shared" si="193"/>
        <v>0</v>
      </c>
      <c r="AI53" s="386">
        <f t="shared" si="193"/>
        <v>0</v>
      </c>
      <c r="AJ53" s="386">
        <f t="shared" si="193"/>
        <v>0</v>
      </c>
      <c r="AK53" s="386">
        <f t="shared" si="193"/>
        <v>6383464.4614193542</v>
      </c>
      <c r="AL53" s="386">
        <f t="shared" ca="1" si="193"/>
        <v>5081270.1889347136</v>
      </c>
      <c r="AM53" s="386">
        <f t="shared" ca="1" si="193"/>
        <v>-1302194.2724846411</v>
      </c>
    </row>
    <row r="54" spans="1:39" ht="16.5" thickBot="1">
      <c r="A54" s="554"/>
      <c r="B54" s="555" t="s">
        <v>19</v>
      </c>
      <c r="C54" s="556"/>
      <c r="D54" s="781">
        <f>SUM(D45:D47,D36:D42,D26:D33,D17:D24,D10:D15)</f>
        <v>6785678.9032258047</v>
      </c>
      <c r="E54" s="551">
        <f t="shared" ref="E54:AM54" si="194">SUM(E45:E47,E36:E42,E26:E33,E17:E24,E10:E15)</f>
        <v>4846474.5949999997</v>
      </c>
      <c r="F54" s="551">
        <f t="shared" si="194"/>
        <v>-1939204.3082258059</v>
      </c>
      <c r="G54" s="551">
        <f t="shared" si="194"/>
        <v>4076946</v>
      </c>
      <c r="H54" s="551">
        <f t="shared" si="194"/>
        <v>2808625.5519999992</v>
      </c>
      <c r="I54" s="551">
        <f t="shared" si="194"/>
        <v>-1268320.4480000001</v>
      </c>
      <c r="J54" s="551">
        <f t="shared" si="194"/>
        <v>1311120</v>
      </c>
      <c r="K54" s="551">
        <f t="shared" si="194"/>
        <v>1028261.18</v>
      </c>
      <c r="L54" s="551">
        <f t="shared" si="194"/>
        <v>-282858.81999999989</v>
      </c>
      <c r="M54" s="551">
        <f t="shared" si="194"/>
        <v>324000</v>
      </c>
      <c r="N54" s="551">
        <f t="shared" si="194"/>
        <v>195500.12000000002</v>
      </c>
      <c r="O54" s="551">
        <f t="shared" si="194"/>
        <v>-128499.88</v>
      </c>
      <c r="P54" s="551">
        <f t="shared" si="194"/>
        <v>0</v>
      </c>
      <c r="Q54" s="551">
        <f t="shared" si="194"/>
        <v>0</v>
      </c>
      <c r="R54" s="551">
        <f t="shared" si="194"/>
        <v>0</v>
      </c>
      <c r="S54" s="551">
        <f t="shared" si="194"/>
        <v>767612.90322580701</v>
      </c>
      <c r="T54" s="551">
        <f t="shared" si="194"/>
        <v>163829.43999999992</v>
      </c>
      <c r="U54" s="551">
        <f t="shared" si="194"/>
        <v>-603783.46322580648</v>
      </c>
      <c r="V54" s="551">
        <f t="shared" si="194"/>
        <v>0</v>
      </c>
      <c r="W54" s="551">
        <f t="shared" si="194"/>
        <v>62116.610000000008</v>
      </c>
      <c r="X54" s="551">
        <f t="shared" si="194"/>
        <v>62116.610000000008</v>
      </c>
      <c r="Y54" s="551">
        <f t="shared" si="194"/>
        <v>306000</v>
      </c>
      <c r="Z54" s="551">
        <f t="shared" si="194"/>
        <v>442284.77999999997</v>
      </c>
      <c r="AA54" s="551">
        <f t="shared" si="194"/>
        <v>136284.78</v>
      </c>
      <c r="AB54" s="551">
        <f t="shared" si="194"/>
        <v>0</v>
      </c>
      <c r="AC54" s="551">
        <f t="shared" si="194"/>
        <v>145856.913</v>
      </c>
      <c r="AD54" s="552">
        <f t="shared" si="194"/>
        <v>145856.913</v>
      </c>
      <c r="AE54" s="786">
        <f t="shared" si="194"/>
        <v>6383464.4614193551</v>
      </c>
      <c r="AF54" s="551">
        <f t="shared" ca="1" si="194"/>
        <v>5081270.1889347136</v>
      </c>
      <c r="AG54" s="551">
        <f t="shared" ca="1" si="194"/>
        <v>-1302194.2724846406</v>
      </c>
      <c r="AH54" s="551">
        <f t="shared" si="194"/>
        <v>0</v>
      </c>
      <c r="AI54" s="551">
        <f t="shared" si="194"/>
        <v>0</v>
      </c>
      <c r="AJ54" s="551">
        <f t="shared" si="194"/>
        <v>0</v>
      </c>
      <c r="AK54" s="551">
        <f t="shared" si="194"/>
        <v>6383464.4614193551</v>
      </c>
      <c r="AL54" s="551">
        <f t="shared" ca="1" si="194"/>
        <v>5081270.1889347136</v>
      </c>
      <c r="AM54" s="551">
        <f t="shared" ca="1" si="194"/>
        <v>-1302194.2724846406</v>
      </c>
    </row>
    <row r="55" spans="1:39" ht="15.75" thickTop="1"/>
  </sheetData>
  <mergeCells count="24">
    <mergeCell ref="AE7:AM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B8:B9"/>
    <mergeCell ref="C8:C9"/>
    <mergeCell ref="A1:C5"/>
    <mergeCell ref="A6:C6"/>
    <mergeCell ref="A8:A9"/>
    <mergeCell ref="A7:AD7"/>
    <mergeCell ref="A10:A16"/>
    <mergeCell ref="A17:A25"/>
    <mergeCell ref="A26:A34"/>
    <mergeCell ref="A35:A43"/>
    <mergeCell ref="A44:A51"/>
  </mergeCells>
  <conditionalFormatting sqref="B10 C10:C11 B44:B47 C45:C47">
    <cfRule type="cellIs" dxfId="12" priority="116" operator="lessThan">
      <formula>0</formula>
    </cfRule>
  </conditionalFormatting>
  <conditionalFormatting sqref="B11:C44">
    <cfRule type="cellIs" dxfId="11" priority="4" operator="lessThan">
      <formula>0</formula>
    </cfRule>
  </conditionalFormatting>
  <conditionalFormatting sqref="B48:C54">
    <cfRule type="cellIs" dxfId="10" priority="2" operator="lessThan">
      <formula>0</formula>
    </cfRule>
  </conditionalFormatting>
  <conditionalFormatting sqref="C56">
    <cfRule type="cellIs" dxfId="9" priority="138" operator="lessThan">
      <formula>0</formula>
    </cfRule>
  </conditionalFormatting>
  <conditionalFormatting sqref="D10:AM54">
    <cfRule type="cellIs" dxfId="8" priority="1" operator="lessThan">
      <formula>0</formula>
    </cfRule>
  </conditionalFormatting>
  <hyperlinks>
    <hyperlink ref="AK3" location="'Summary sales'!A1" display="SUMMARY SALES"/>
    <hyperlink ref="L3" location="'SO MS'!A1" display="SO MS"/>
    <hyperlink ref="AI3" location="'Summary FOB'!A1" display="SUMMARY FOB"/>
  </hyperlinks>
  <pageMargins left="0.7" right="0.7" top="0.75" bottom="0.75" header="0.3" footer="0.3"/>
  <pageSetup paperSize="9" orientation="portrait" horizontalDpi="360" verticalDpi="36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3"/>
  <sheetViews>
    <sheetView zoomScale="85" zoomScaleNormal="85" workbookViewId="0">
      <pane xSplit="2" ySplit="7" topLeftCell="C8" activePane="bottomRight" state="frozenSplit"/>
      <selection pane="topRight"/>
      <selection pane="bottomLeft"/>
      <selection pane="bottomRight" activeCell="A28" sqref="A28"/>
    </sheetView>
  </sheetViews>
  <sheetFormatPr defaultColWidth="9.140625" defaultRowHeight="15"/>
  <cols>
    <col min="1" max="1" width="4.7109375" style="1" customWidth="1"/>
    <col min="2" max="2" width="21.5703125" style="1" customWidth="1"/>
    <col min="3" max="11" width="21.5703125" style="339" customWidth="1"/>
    <col min="12" max="13" width="16.28515625" style="1" customWidth="1"/>
    <col min="14" max="14" width="20.7109375" style="1" customWidth="1"/>
    <col min="15" max="15" width="15" style="1" customWidth="1"/>
    <col min="16" max="16" width="15.5703125" style="1" customWidth="1"/>
    <col min="17" max="18" width="15" style="1" customWidth="1"/>
    <col min="19" max="19" width="15.5703125" style="1" customWidth="1"/>
    <col min="20" max="21" width="15" style="1" customWidth="1"/>
    <col min="22" max="22" width="15.5703125" style="1" customWidth="1"/>
    <col min="23" max="24" width="15" style="1" customWidth="1"/>
    <col min="25" max="25" width="15.5703125" style="1" customWidth="1"/>
    <col min="26" max="27" width="15" style="1" customWidth="1"/>
    <col min="28" max="28" width="15.5703125" style="1" customWidth="1"/>
    <col min="29" max="30" width="15" style="1" customWidth="1"/>
    <col min="31" max="31" width="15.5703125" style="1" customWidth="1"/>
    <col min="32" max="33" width="15" style="1" customWidth="1"/>
    <col min="34" max="34" width="15.5703125" style="1" customWidth="1"/>
    <col min="35" max="36" width="15" style="1" customWidth="1"/>
    <col min="37" max="37" width="15.5703125" style="1" customWidth="1"/>
    <col min="38" max="38" width="18" style="1" customWidth="1"/>
    <col min="39" max="39" width="15" style="1" customWidth="1"/>
    <col min="40" max="40" width="15.5703125" style="1" customWidth="1"/>
    <col min="41" max="41" width="18" style="1" customWidth="1"/>
    <col min="42" max="44" width="16.42578125" style="1" customWidth="1"/>
    <col min="45" max="45" width="15.5703125" style="1" customWidth="1"/>
    <col min="46" max="46" width="13" style="1" customWidth="1"/>
    <col min="47" max="47" width="16.42578125" style="1" customWidth="1"/>
    <col min="48" max="48" width="15.5703125" style="1" customWidth="1"/>
    <col min="49" max="49" width="13" style="1" customWidth="1"/>
    <col min="50" max="50" width="16.42578125" style="1" customWidth="1"/>
    <col min="51" max="51" width="15.5703125" style="1" customWidth="1"/>
    <col min="52" max="52" width="13" style="1" customWidth="1"/>
    <col min="53" max="53" width="16.42578125" style="1" customWidth="1"/>
    <col min="54" max="16384" width="9.140625" style="1"/>
  </cols>
  <sheetData>
    <row r="1" spans="1:53">
      <c r="C1" s="1"/>
      <c r="D1" s="1"/>
      <c r="E1" s="1"/>
      <c r="F1" s="1"/>
      <c r="G1" s="1"/>
      <c r="H1" s="3"/>
      <c r="I1" s="1"/>
      <c r="J1" s="1"/>
      <c r="K1" s="1"/>
      <c r="O1" s="3"/>
      <c r="P1" s="3"/>
      <c r="Q1" s="2"/>
      <c r="R1" s="3"/>
      <c r="S1" s="3"/>
      <c r="T1" s="2"/>
      <c r="U1" s="3"/>
      <c r="V1" s="3"/>
      <c r="W1" s="2"/>
      <c r="X1" s="3"/>
      <c r="Y1" s="3"/>
      <c r="Z1" s="2"/>
      <c r="AA1" s="3"/>
      <c r="AB1" s="3"/>
      <c r="AC1" s="2"/>
      <c r="AD1" s="3"/>
      <c r="AE1" s="3"/>
      <c r="AF1" s="2"/>
      <c r="AG1" s="3"/>
      <c r="AH1" s="3"/>
      <c r="AI1" s="2"/>
      <c r="AJ1" s="3"/>
      <c r="AK1" s="3"/>
      <c r="AL1" s="2"/>
      <c r="AM1" s="3"/>
      <c r="AN1" s="3"/>
      <c r="AO1" s="2"/>
      <c r="AP1" s="2"/>
      <c r="AQ1" s="2"/>
      <c r="AR1" s="2"/>
      <c r="AU1" s="2"/>
      <c r="AX1" s="2"/>
      <c r="BA1" s="2"/>
    </row>
    <row r="2" spans="1:53" ht="45.6" customHeight="1">
      <c r="B2" s="340" t="s">
        <v>107</v>
      </c>
      <c r="C2" s="1"/>
      <c r="D2" s="1"/>
      <c r="E2" s="1"/>
      <c r="F2" s="1"/>
      <c r="G2" s="1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5" customHeight="1">
      <c r="C3" s="1"/>
      <c r="D3" s="1"/>
      <c r="E3" s="1"/>
      <c r="F3" s="1"/>
      <c r="G3" s="1"/>
      <c r="H3" s="3"/>
      <c r="I3" s="1"/>
      <c r="J3" s="1"/>
      <c r="K3" s="1"/>
      <c r="BA3" s="2"/>
    </row>
    <row r="4" spans="1:53" ht="15.75" customHeight="1">
      <c r="B4" s="341">
        <f>'SO FOB Agustus 2026'!A4</f>
        <v>46235</v>
      </c>
      <c r="C4" s="341"/>
      <c r="D4" s="341"/>
      <c r="E4" s="342"/>
      <c r="F4" s="342"/>
      <c r="G4" s="342"/>
      <c r="H4" s="76"/>
      <c r="I4" s="342"/>
      <c r="J4" s="342"/>
      <c r="K4" s="342"/>
      <c r="AK4" s="76"/>
      <c r="AL4" s="167"/>
      <c r="AM4" s="76"/>
      <c r="AN4" s="76"/>
      <c r="AO4" s="167"/>
      <c r="AP4" s="76"/>
      <c r="AQ4" s="76"/>
      <c r="AR4" s="76"/>
      <c r="AU4" s="76"/>
      <c r="AX4" s="76"/>
      <c r="BA4" s="76"/>
    </row>
    <row r="5" spans="1:53" ht="15.75" customHeight="1">
      <c r="A5" s="967" t="s">
        <v>108</v>
      </c>
      <c r="B5" s="970" t="s">
        <v>109</v>
      </c>
      <c r="C5" s="975" t="s">
        <v>3</v>
      </c>
      <c r="D5" s="975"/>
      <c r="E5" s="975" t="s">
        <v>110</v>
      </c>
      <c r="F5" s="986" t="s">
        <v>111</v>
      </c>
      <c r="G5" s="986"/>
      <c r="H5" s="987" t="s">
        <v>112</v>
      </c>
      <c r="I5" s="987"/>
      <c r="J5" s="988" t="s">
        <v>113</v>
      </c>
      <c r="K5" s="989"/>
      <c r="L5" s="990" t="s">
        <v>107</v>
      </c>
      <c r="M5" s="991"/>
      <c r="N5" s="991"/>
      <c r="O5" s="991"/>
      <c r="P5" s="991"/>
      <c r="Q5" s="991"/>
      <c r="R5" s="991"/>
      <c r="S5" s="991"/>
      <c r="T5" s="991"/>
      <c r="U5" s="991"/>
      <c r="V5" s="991"/>
      <c r="W5" s="991"/>
      <c r="X5" s="991"/>
      <c r="Y5" s="991"/>
      <c r="Z5" s="991"/>
      <c r="AA5" s="991"/>
      <c r="AB5" s="991"/>
      <c r="AC5" s="991"/>
      <c r="AD5" s="991"/>
      <c r="AE5" s="991"/>
      <c r="AF5" s="991"/>
      <c r="AG5" s="991"/>
      <c r="AH5" s="991"/>
      <c r="AI5" s="991"/>
      <c r="AJ5" s="991"/>
      <c r="AK5" s="991"/>
      <c r="AL5" s="991"/>
      <c r="AM5" s="991"/>
      <c r="AN5" s="991"/>
      <c r="AO5" s="991"/>
      <c r="AP5" s="991"/>
      <c r="AQ5" s="991"/>
      <c r="AR5" s="991"/>
      <c r="AS5" s="991"/>
      <c r="AT5" s="991"/>
      <c r="AU5" s="991"/>
      <c r="AV5" s="991"/>
      <c r="AW5" s="991"/>
      <c r="AX5" s="991"/>
      <c r="AY5" s="991"/>
      <c r="AZ5" s="991"/>
      <c r="BA5" s="991"/>
    </row>
    <row r="6" spans="1:53" ht="15" customHeight="1">
      <c r="A6" s="968"/>
      <c r="B6" s="971"/>
      <c r="C6" s="973" t="s">
        <v>88</v>
      </c>
      <c r="D6" s="973" t="s">
        <v>89</v>
      </c>
      <c r="E6" s="973"/>
      <c r="F6" s="976" t="s">
        <v>88</v>
      </c>
      <c r="G6" s="976" t="s">
        <v>89</v>
      </c>
      <c r="H6" s="978" t="s">
        <v>88</v>
      </c>
      <c r="I6" s="978" t="s">
        <v>89</v>
      </c>
      <c r="J6" s="980" t="s">
        <v>88</v>
      </c>
      <c r="K6" s="982" t="s">
        <v>89</v>
      </c>
      <c r="L6" s="985" t="s">
        <v>4</v>
      </c>
      <c r="M6" s="984"/>
      <c r="N6" s="984"/>
      <c r="O6" s="984" t="s">
        <v>5</v>
      </c>
      <c r="P6" s="984"/>
      <c r="Q6" s="984"/>
      <c r="R6" s="984" t="s">
        <v>6</v>
      </c>
      <c r="S6" s="984"/>
      <c r="T6" s="984"/>
      <c r="U6" s="984" t="s">
        <v>7</v>
      </c>
      <c r="V6" s="984"/>
      <c r="W6" s="984"/>
      <c r="X6" s="984" t="s">
        <v>8</v>
      </c>
      <c r="Y6" s="984"/>
      <c r="Z6" s="984"/>
      <c r="AA6" s="984" t="s">
        <v>9</v>
      </c>
      <c r="AB6" s="984"/>
      <c r="AC6" s="984"/>
      <c r="AD6" s="984" t="s">
        <v>10</v>
      </c>
      <c r="AE6" s="984"/>
      <c r="AF6" s="984"/>
      <c r="AG6" s="984" t="s">
        <v>11</v>
      </c>
      <c r="AH6" s="984"/>
      <c r="AI6" s="984"/>
      <c r="AJ6" s="984" t="s">
        <v>12</v>
      </c>
      <c r="AK6" s="984"/>
      <c r="AL6" s="984"/>
      <c r="AM6" s="984" t="s">
        <v>13</v>
      </c>
      <c r="AN6" s="984"/>
      <c r="AO6" s="984"/>
      <c r="AP6" s="966" t="s">
        <v>14</v>
      </c>
      <c r="AQ6" s="966"/>
      <c r="AR6" s="966"/>
      <c r="AS6" s="966" t="s">
        <v>15</v>
      </c>
      <c r="AT6" s="966"/>
      <c r="AU6" s="966"/>
      <c r="AV6" s="966" t="s">
        <v>16</v>
      </c>
      <c r="AW6" s="966"/>
      <c r="AX6" s="966"/>
      <c r="AY6" s="966" t="s">
        <v>17</v>
      </c>
      <c r="AZ6" s="966"/>
      <c r="BA6" s="966"/>
    </row>
    <row r="7" spans="1:53" ht="15" customHeight="1">
      <c r="A7" s="969"/>
      <c r="B7" s="972"/>
      <c r="C7" s="974"/>
      <c r="D7" s="974"/>
      <c r="E7" s="974"/>
      <c r="F7" s="977"/>
      <c r="G7" s="977"/>
      <c r="H7" s="979"/>
      <c r="I7" s="979"/>
      <c r="J7" s="981"/>
      <c r="K7" s="983"/>
      <c r="L7" s="359" t="s">
        <v>88</v>
      </c>
      <c r="M7" s="360" t="s">
        <v>89</v>
      </c>
      <c r="N7" s="360" t="s">
        <v>90</v>
      </c>
      <c r="O7" s="360" t="s">
        <v>88</v>
      </c>
      <c r="P7" s="360" t="s">
        <v>89</v>
      </c>
      <c r="Q7" s="360" t="s">
        <v>90</v>
      </c>
      <c r="R7" s="360" t="s">
        <v>88</v>
      </c>
      <c r="S7" s="360" t="s">
        <v>89</v>
      </c>
      <c r="T7" s="360" t="s">
        <v>90</v>
      </c>
      <c r="U7" s="360" t="s">
        <v>88</v>
      </c>
      <c r="V7" s="360" t="s">
        <v>89</v>
      </c>
      <c r="W7" s="360" t="s">
        <v>90</v>
      </c>
      <c r="X7" s="360" t="s">
        <v>88</v>
      </c>
      <c r="Y7" s="360" t="s">
        <v>89</v>
      </c>
      <c r="Z7" s="360" t="s">
        <v>90</v>
      </c>
      <c r="AA7" s="360" t="s">
        <v>88</v>
      </c>
      <c r="AB7" s="360" t="s">
        <v>89</v>
      </c>
      <c r="AC7" s="360" t="s">
        <v>90</v>
      </c>
      <c r="AD7" s="360" t="s">
        <v>88</v>
      </c>
      <c r="AE7" s="360" t="s">
        <v>89</v>
      </c>
      <c r="AF7" s="360" t="s">
        <v>90</v>
      </c>
      <c r="AG7" s="360" t="s">
        <v>88</v>
      </c>
      <c r="AH7" s="360" t="s">
        <v>89</v>
      </c>
      <c r="AI7" s="360" t="s">
        <v>90</v>
      </c>
      <c r="AJ7" s="360" t="s">
        <v>88</v>
      </c>
      <c r="AK7" s="360" t="s">
        <v>89</v>
      </c>
      <c r="AL7" s="360" t="s">
        <v>90</v>
      </c>
      <c r="AM7" s="360" t="s">
        <v>88</v>
      </c>
      <c r="AN7" s="360" t="s">
        <v>89</v>
      </c>
      <c r="AO7" s="360" t="s">
        <v>90</v>
      </c>
      <c r="AP7" s="365" t="s">
        <v>88</v>
      </c>
      <c r="AQ7" s="365" t="s">
        <v>89</v>
      </c>
      <c r="AR7" s="365" t="s">
        <v>90</v>
      </c>
      <c r="AS7" s="365" t="s">
        <v>88</v>
      </c>
      <c r="AT7" s="365" t="s">
        <v>89</v>
      </c>
      <c r="AU7" s="365" t="s">
        <v>90</v>
      </c>
      <c r="AV7" s="365" t="s">
        <v>88</v>
      </c>
      <c r="AW7" s="365" t="s">
        <v>89</v>
      </c>
      <c r="AX7" s="365" t="s">
        <v>90</v>
      </c>
      <c r="AY7" s="365" t="s">
        <v>88</v>
      </c>
      <c r="AZ7" s="365" t="s">
        <v>89</v>
      </c>
      <c r="BA7" s="365" t="s">
        <v>90</v>
      </c>
    </row>
    <row r="8" spans="1:53" ht="15" customHeight="1">
      <c r="A8" s="343">
        <v>1</v>
      </c>
      <c r="B8" s="344">
        <f>B4</f>
        <v>46235</v>
      </c>
      <c r="C8" s="345">
        <f>F8+H8+J8</f>
        <v>0</v>
      </c>
      <c r="D8" s="345">
        <f>G8+I8+K8</f>
        <v>0</v>
      </c>
      <c r="E8" s="346">
        <f>D8-C8</f>
        <v>0</v>
      </c>
      <c r="F8" s="345">
        <f t="shared" ref="F8:F37" si="0">SUMIF($L$7:$AO$7,$F$6,L8:AO8)</f>
        <v>0</v>
      </c>
      <c r="G8" s="345">
        <f t="shared" ref="G8:G37" si="1">SUMIF($L$7:$AO$7,$G$6,L8:AO8)</f>
        <v>0</v>
      </c>
      <c r="H8" s="345">
        <f t="shared" ref="H8:H37" si="2">SUMIF($AP$7:$BA$7,$H$6,AP8:BA8)</f>
        <v>0</v>
      </c>
      <c r="I8" s="345">
        <f t="shared" ref="I8:I37" si="3">SUMIF($AP$7:$BA$7,$I$6,AP8:BA8)</f>
        <v>0</v>
      </c>
      <c r="J8" s="345"/>
      <c r="K8" s="345"/>
      <c r="L8" s="346">
        <f>INDEX('SO FOB Agustus 2026'!$E$6:$O$51,MATCH(B8,'SO FOB Agustus 2026'!$B$6:$B$51,0),MATCH($L$6,'SO FOB Agustus 2026'!$E$6:$O$6,0))</f>
        <v>0</v>
      </c>
      <c r="M8" s="361">
        <v>0</v>
      </c>
      <c r="N8" s="346">
        <f t="shared" ref="N8" si="4">M8-L8</f>
        <v>0</v>
      </c>
      <c r="O8" s="346">
        <f>INDEX('SO FOB Agustus 2026'!$E$6:$O$51,MATCH(B8,'SO FOB Agustus 2026'!$B$6:$B$51,0),MATCH($O$6,'SO FOB Agustus 2026'!$E$6:$O$6,0))</f>
        <v>0</v>
      </c>
      <c r="P8" s="361">
        <v>0</v>
      </c>
      <c r="Q8" s="346">
        <f t="shared" ref="Q8" si="5">P8-O8</f>
        <v>0</v>
      </c>
      <c r="R8" s="346">
        <f>INDEX('SO FOB Agustus 2026'!$E$6:$O$51,MATCH(B8,'SO FOB Agustus 2026'!$B$6:$B$51,0),MATCH($R$6,'SO FOB Agustus 2026'!$E$6:$O$6,0))</f>
        <v>0</v>
      </c>
      <c r="S8" s="361">
        <v>0</v>
      </c>
      <c r="T8" s="346">
        <f t="shared" ref="T8" si="6">S8-R8</f>
        <v>0</v>
      </c>
      <c r="U8" s="346">
        <f>INDEX('SO FOB Agustus 2026'!$E$6:$O$51,MATCH(B8,'SO FOB Agustus 2026'!$B$6:$B$51,0),MATCH($U$6,'SO FOB Agustus 2026'!$E$6:$O$6,0))</f>
        <v>0</v>
      </c>
      <c r="V8" s="361">
        <v>0</v>
      </c>
      <c r="W8" s="346">
        <f t="shared" ref="W8" si="7">V8-U8</f>
        <v>0</v>
      </c>
      <c r="X8" s="346">
        <f>INDEX('SO FOB Agustus 2026'!$E$6:$O$51,MATCH(B8,'SO FOB Agustus 2026'!$B$6:$B$51,0),MATCH($X$6,'SO FOB Agustus 2026'!$E$6:$O$6,0))</f>
        <v>0</v>
      </c>
      <c r="Y8" s="361">
        <v>0</v>
      </c>
      <c r="Z8" s="346">
        <f t="shared" ref="Z8" si="8">Y8-X8</f>
        <v>0</v>
      </c>
      <c r="AA8" s="346">
        <f>INDEX('SO FOB Agustus 2026'!$E$6:$O$51,MATCH(B8,'SO FOB Agustus 2026'!$B$6:$B$51,0),MATCH($AA$6,'SO FOB Agustus 2026'!$E$6:$O$6,0))</f>
        <v>0</v>
      </c>
      <c r="AB8" s="361">
        <v>0</v>
      </c>
      <c r="AC8" s="346">
        <f t="shared" ref="AC8" si="9">AB8-AA8</f>
        <v>0</v>
      </c>
      <c r="AD8" s="346">
        <f>INDEX('SO FOB Agustus 2026'!$E$6:$O$51,MATCH(B8,'SO FOB Agustus 2026'!$B$6:$B$51,0),MATCH($AD$6,'SO FOB Agustus 2026'!$E$6:$O$6,0))</f>
        <v>0</v>
      </c>
      <c r="AE8" s="361">
        <v>0</v>
      </c>
      <c r="AF8" s="346">
        <f t="shared" ref="AF8" si="10">AE8-AD8</f>
        <v>0</v>
      </c>
      <c r="AG8" s="346">
        <f>INDEX('SO FOB Agustus 2026'!$E$6:$O$51,MATCH(B8,'SO FOB Agustus 2026'!$B$6:$B$51,0),MATCH($AG$6,'SO FOB Agustus 2026'!$E$6:$O$6,0))</f>
        <v>0</v>
      </c>
      <c r="AH8" s="361">
        <v>0</v>
      </c>
      <c r="AI8" s="346">
        <f t="shared" ref="AI8" si="11">AH8-AG8</f>
        <v>0</v>
      </c>
      <c r="AJ8" s="346">
        <f>INDEX('SO FOB Agustus 2026'!$E$6:$O$51,MATCH(B8,'SO FOB Agustus 2026'!$B$6:$B$51,0),MATCH($AJ$6,'SO FOB Agustus 2026'!$E$6:$O$6,0))</f>
        <v>0</v>
      </c>
      <c r="AK8" s="361">
        <v>0</v>
      </c>
      <c r="AL8" s="346">
        <f t="shared" ref="AL8" si="12">AK8-AJ8</f>
        <v>0</v>
      </c>
      <c r="AM8" s="346">
        <f>INDEX('SO FOB Agustus 2026'!$E$6:$O$51,MATCH(B8,'SO FOB Agustus 2026'!$B$6:$B$51,0),MATCH($AM$6,'SO FOB Agustus 2026'!$E$6:$O$6,0))</f>
        <v>0</v>
      </c>
      <c r="AN8" s="361">
        <v>0</v>
      </c>
      <c r="AO8" s="346">
        <f t="shared" ref="AO8" si="13">AN8-AM8</f>
        <v>0</v>
      </c>
      <c r="AP8" s="346">
        <f>INDEX('SO FOB Agustus 2026'!$E$6:$AF$51,MATCH(B8,'SO FOB Agustus 2026'!$B$6:$B$51,0),MATCH($AP$6,'SO FOB Agustus 2026'!$E$6:$AF$6,0))</f>
        <v>0</v>
      </c>
      <c r="AQ8" s="361">
        <v>0</v>
      </c>
      <c r="AR8" s="346">
        <f t="shared" ref="AR8" si="14">AQ8-AP8</f>
        <v>0</v>
      </c>
      <c r="AS8" s="346">
        <f>INDEX('SO FOB Agustus 2026'!$E$6:$AF$51,MATCH(B8,'SO FOB Agustus 2026'!$B$6:$B$51,0),MATCH($AS$6,'SO FOB Agustus 2026'!$E$6:$AF$6,0))</f>
        <v>0</v>
      </c>
      <c r="AT8" s="361">
        <v>0</v>
      </c>
      <c r="AU8" s="346">
        <f t="shared" ref="AU8" si="15">AT8-AS8</f>
        <v>0</v>
      </c>
      <c r="AV8" s="346">
        <f>INDEX('SO FOB Agustus 2026'!$E$6:$AF$51,MATCH(B8,'SO FOB Agustus 2026'!$B$6:$B$51,0),MATCH($AV$6,'SO FOB Agustus 2026'!$E$6:$AF$6,0))</f>
        <v>0</v>
      </c>
      <c r="AW8" s="361">
        <v>0</v>
      </c>
      <c r="AX8" s="346">
        <f t="shared" ref="AX8" si="16">AW8-AV8</f>
        <v>0</v>
      </c>
      <c r="AY8" s="346">
        <f>INDEX('SO FOB Agustus 2026'!$E$6:$AF$51,MATCH(B8,'SO FOB Agustus 2026'!$B$6:$B$51,0),MATCH($AY$6,'SO FOB Agustus 2026'!$E$6:$AF$6,0))</f>
        <v>0</v>
      </c>
      <c r="AZ8" s="361">
        <v>0</v>
      </c>
      <c r="BA8" s="346">
        <f t="shared" ref="BA8" si="17">AZ8-AY8</f>
        <v>0</v>
      </c>
    </row>
    <row r="9" spans="1:53">
      <c r="A9" s="347">
        <f>A8+1</f>
        <v>2</v>
      </c>
      <c r="B9" s="348">
        <f>B8+1</f>
        <v>46236</v>
      </c>
      <c r="C9" s="349">
        <f t="shared" ref="C9:D35" si="18">F9+H9+J9</f>
        <v>0</v>
      </c>
      <c r="D9" s="349">
        <f t="shared" si="18"/>
        <v>0</v>
      </c>
      <c r="E9" s="349">
        <f t="shared" ref="E9:E35" si="19">D9-C9</f>
        <v>0</v>
      </c>
      <c r="F9" s="349">
        <f t="shared" si="0"/>
        <v>0</v>
      </c>
      <c r="G9" s="349">
        <f t="shared" si="1"/>
        <v>0</v>
      </c>
      <c r="H9" s="349">
        <f t="shared" si="2"/>
        <v>0</v>
      </c>
      <c r="I9" s="349">
        <f t="shared" si="3"/>
        <v>0</v>
      </c>
      <c r="J9" s="349"/>
      <c r="K9" s="349"/>
      <c r="L9" s="362">
        <f>INDEX('SO FOB Agustus 2026'!$E$6:$O$51,MATCH(B9,'SO FOB Agustus 2026'!$B$6:$B$51,0),MATCH($L$6,'SO FOB Agustus 2026'!$E$6:$O$6,0))</f>
        <v>0</v>
      </c>
      <c r="M9" s="363">
        <v>0</v>
      </c>
      <c r="N9" s="362">
        <f t="shared" ref="N9:N37" si="20">M9-L9</f>
        <v>0</v>
      </c>
      <c r="O9" s="362">
        <f>INDEX('SO FOB Agustus 2026'!$E$6:$O$51,MATCH(B9,'SO FOB Agustus 2026'!$B$6:$B$51,0),MATCH($O$6,'SO FOB Agustus 2026'!$E$6:$O$6,0))</f>
        <v>0</v>
      </c>
      <c r="P9" s="363">
        <v>0</v>
      </c>
      <c r="Q9" s="362">
        <f t="shared" ref="Q9:Q37" si="21">P9-O9</f>
        <v>0</v>
      </c>
      <c r="R9" s="362">
        <f>INDEX('SO FOB Agustus 2026'!$E$6:$O$51,MATCH(B9,'SO FOB Agustus 2026'!$B$6:$B$51,0),MATCH($R$6,'SO FOB Agustus 2026'!$E$6:$O$6,0))</f>
        <v>0</v>
      </c>
      <c r="S9" s="363">
        <v>0</v>
      </c>
      <c r="T9" s="362">
        <f t="shared" ref="T9:T37" si="22">S9-R9</f>
        <v>0</v>
      </c>
      <c r="U9" s="362">
        <f>INDEX('SO FOB Agustus 2026'!$E$6:$O$51,MATCH(B9,'SO FOB Agustus 2026'!$B$6:$B$51,0),MATCH($U$6,'SO FOB Agustus 2026'!$E$6:$O$6,0))</f>
        <v>0</v>
      </c>
      <c r="V9" s="363">
        <v>0</v>
      </c>
      <c r="W9" s="362">
        <f t="shared" ref="W9:W37" si="23">V9-U9</f>
        <v>0</v>
      </c>
      <c r="X9" s="362">
        <f>INDEX('SO FOB Agustus 2026'!$E$6:$O$51,MATCH(B9,'SO FOB Agustus 2026'!$B$6:$B$51,0),MATCH($X$6,'SO FOB Agustus 2026'!$E$6:$O$6,0))</f>
        <v>0</v>
      </c>
      <c r="Y9" s="363">
        <v>0</v>
      </c>
      <c r="Z9" s="362">
        <f t="shared" ref="Z9:Z37" si="24">Y9-X9</f>
        <v>0</v>
      </c>
      <c r="AA9" s="362">
        <f>INDEX('SO FOB Agustus 2026'!$E$6:$O$51,MATCH(B9,'SO FOB Agustus 2026'!$B$6:$B$51,0),MATCH($AA$6,'SO FOB Agustus 2026'!$E$6:$O$6,0))</f>
        <v>0</v>
      </c>
      <c r="AB9" s="363">
        <v>0</v>
      </c>
      <c r="AC9" s="362">
        <f t="shared" ref="AC9:AC37" si="25">AB9-AA9</f>
        <v>0</v>
      </c>
      <c r="AD9" s="362">
        <f>INDEX('SO FOB Agustus 2026'!$E$6:$O$51,MATCH(B9,'SO FOB Agustus 2026'!$B$6:$B$51,0),MATCH($AD$6,'SO FOB Agustus 2026'!$E$6:$O$6,0))</f>
        <v>0</v>
      </c>
      <c r="AE9" s="363">
        <v>0</v>
      </c>
      <c r="AF9" s="362">
        <f t="shared" ref="AF9:AF37" si="26">AE9-AD9</f>
        <v>0</v>
      </c>
      <c r="AG9" s="362">
        <f>INDEX('SO FOB Agustus 2026'!$E$6:$O$51,MATCH(B9,'SO FOB Agustus 2026'!$B$6:$B$51,0),MATCH($AG$6,'SO FOB Agustus 2026'!$E$6:$O$6,0))</f>
        <v>0</v>
      </c>
      <c r="AH9" s="363">
        <v>0</v>
      </c>
      <c r="AI9" s="362">
        <f t="shared" ref="AI9:AI37" si="27">AH9-AG9</f>
        <v>0</v>
      </c>
      <c r="AJ9" s="362">
        <f>INDEX('SO FOB Agustus 2026'!$E$6:$O$51,MATCH(B9,'SO FOB Agustus 2026'!$B$6:$B$51,0),MATCH($AJ$6,'SO FOB Agustus 2026'!$E$6:$O$6,0))</f>
        <v>0</v>
      </c>
      <c r="AK9" s="363">
        <v>0</v>
      </c>
      <c r="AL9" s="362">
        <f t="shared" ref="AL9:AL37" si="28">AK9-AJ9</f>
        <v>0</v>
      </c>
      <c r="AM9" s="362">
        <f>INDEX('SO FOB Agustus 2026'!$E$6:$O$51,MATCH(B9,'SO FOB Agustus 2026'!$B$6:$B$51,0),MATCH($AM$6,'SO FOB Agustus 2026'!$E$6:$O$6,0))</f>
        <v>0</v>
      </c>
      <c r="AN9" s="363">
        <v>0</v>
      </c>
      <c r="AO9" s="362">
        <f t="shared" ref="AO9:AO37" si="29">AN9-AM9</f>
        <v>0</v>
      </c>
      <c r="AP9" s="362">
        <f>INDEX('SO FOB Agustus 2026'!$E$6:$AF$51,MATCH(B9,'SO FOB Agustus 2026'!$B$6:$B$51,0),MATCH($AP$6,'SO FOB Agustus 2026'!$E$6:$AF$6,0))</f>
        <v>0</v>
      </c>
      <c r="AQ9" s="363">
        <v>0</v>
      </c>
      <c r="AR9" s="362">
        <f t="shared" ref="AR9:AR37" si="30">AQ9-AP9</f>
        <v>0</v>
      </c>
      <c r="AS9" s="362">
        <f>INDEX('SO FOB Agustus 2026'!$E$6:$AF$51,MATCH(B9,'SO FOB Agustus 2026'!$B$6:$B$51,0),MATCH($AS$6,'SO FOB Agustus 2026'!$E$6:$AF$6,0))</f>
        <v>0</v>
      </c>
      <c r="AT9" s="363">
        <v>0</v>
      </c>
      <c r="AU9" s="362">
        <f t="shared" ref="AU9:AU37" si="31">AT9-AS9</f>
        <v>0</v>
      </c>
      <c r="AV9" s="362">
        <f>INDEX('SO FOB Agustus 2026'!$E$6:$AF$51,MATCH(B9,'SO FOB Agustus 2026'!$B$6:$B$51,0),MATCH($AV$6,'SO FOB Agustus 2026'!$E$6:$AF$6,0))</f>
        <v>0</v>
      </c>
      <c r="AW9" s="363">
        <v>0</v>
      </c>
      <c r="AX9" s="362">
        <f t="shared" ref="AX9:AX37" si="32">AW9-AV9</f>
        <v>0</v>
      </c>
      <c r="AY9" s="362">
        <f>INDEX('SO FOB Agustus 2026'!$E$6:$AF$51,MATCH(B9,'SO FOB Agustus 2026'!$B$6:$B$51,0),MATCH($AY$6,'SO FOB Agustus 2026'!$E$6:$AF$6,0))</f>
        <v>0</v>
      </c>
      <c r="AZ9" s="363">
        <v>0</v>
      </c>
      <c r="BA9" s="362">
        <f t="shared" ref="BA9:BA37" si="33">AZ9-AY9</f>
        <v>0</v>
      </c>
    </row>
    <row r="10" spans="1:53">
      <c r="A10" s="347">
        <f t="shared" ref="A10:B25" si="34">A9+1</f>
        <v>3</v>
      </c>
      <c r="B10" s="348">
        <f t="shared" si="34"/>
        <v>46237</v>
      </c>
      <c r="C10" s="349">
        <f t="shared" si="18"/>
        <v>0</v>
      </c>
      <c r="D10" s="349">
        <f t="shared" si="18"/>
        <v>0</v>
      </c>
      <c r="E10" s="349">
        <f t="shared" si="19"/>
        <v>0</v>
      </c>
      <c r="F10" s="349">
        <f t="shared" si="0"/>
        <v>0</v>
      </c>
      <c r="G10" s="349">
        <f t="shared" si="1"/>
        <v>0</v>
      </c>
      <c r="H10" s="349">
        <f t="shared" si="2"/>
        <v>0</v>
      </c>
      <c r="I10" s="349">
        <f t="shared" si="3"/>
        <v>0</v>
      </c>
      <c r="J10" s="349"/>
      <c r="K10" s="349"/>
      <c r="L10" s="362">
        <f>INDEX('SO FOB Agustus 2026'!$E$6:$O$51,MATCH(B10,'SO FOB Agustus 2026'!$B$6:$B$51,0),MATCH($L$6,'SO FOB Agustus 2026'!$E$6:$O$6,0))</f>
        <v>0</v>
      </c>
      <c r="M10" s="363">
        <v>0</v>
      </c>
      <c r="N10" s="362">
        <f t="shared" si="20"/>
        <v>0</v>
      </c>
      <c r="O10" s="362">
        <f>INDEX('SO FOB Agustus 2026'!$E$6:$O$51,MATCH(B10,'SO FOB Agustus 2026'!$B$6:$B$51,0),MATCH($O$6,'SO FOB Agustus 2026'!$E$6:$O$6,0))</f>
        <v>0</v>
      </c>
      <c r="P10" s="363">
        <v>0</v>
      </c>
      <c r="Q10" s="362">
        <f t="shared" si="21"/>
        <v>0</v>
      </c>
      <c r="R10" s="362">
        <f>INDEX('SO FOB Agustus 2026'!$E$6:$O$51,MATCH(B10,'SO FOB Agustus 2026'!$B$6:$B$51,0),MATCH($R$6,'SO FOB Agustus 2026'!$E$6:$O$6,0))</f>
        <v>0</v>
      </c>
      <c r="S10" s="363">
        <v>0</v>
      </c>
      <c r="T10" s="362">
        <f t="shared" si="22"/>
        <v>0</v>
      </c>
      <c r="U10" s="362">
        <f>INDEX('SO FOB Agustus 2026'!$E$6:$O$51,MATCH(B10,'SO FOB Agustus 2026'!$B$6:$B$51,0),MATCH($U$6,'SO FOB Agustus 2026'!$E$6:$O$6,0))</f>
        <v>0</v>
      </c>
      <c r="V10" s="363">
        <v>0</v>
      </c>
      <c r="W10" s="362">
        <f t="shared" si="23"/>
        <v>0</v>
      </c>
      <c r="X10" s="362">
        <f>INDEX('SO FOB Agustus 2026'!$E$6:$O$51,MATCH(B10,'SO FOB Agustus 2026'!$B$6:$B$51,0),MATCH($X$6,'SO FOB Agustus 2026'!$E$6:$O$6,0))</f>
        <v>0</v>
      </c>
      <c r="Y10" s="363">
        <v>0</v>
      </c>
      <c r="Z10" s="362">
        <f t="shared" si="24"/>
        <v>0</v>
      </c>
      <c r="AA10" s="362">
        <f>INDEX('SO FOB Agustus 2026'!$E$6:$O$51,MATCH(B10,'SO FOB Agustus 2026'!$B$6:$B$51,0),MATCH($AA$6,'SO FOB Agustus 2026'!$E$6:$O$6,0))</f>
        <v>0</v>
      </c>
      <c r="AB10" s="363">
        <v>0</v>
      </c>
      <c r="AC10" s="362">
        <f t="shared" si="25"/>
        <v>0</v>
      </c>
      <c r="AD10" s="362">
        <f>INDEX('SO FOB Agustus 2026'!$E$6:$O$51,MATCH(B10,'SO FOB Agustus 2026'!$B$6:$B$51,0),MATCH($AD$6,'SO FOB Agustus 2026'!$E$6:$O$6,0))</f>
        <v>0</v>
      </c>
      <c r="AE10" s="363">
        <v>0</v>
      </c>
      <c r="AF10" s="362">
        <f t="shared" si="26"/>
        <v>0</v>
      </c>
      <c r="AG10" s="362">
        <f>INDEX('SO FOB Agustus 2026'!$E$6:$O$51,MATCH(B10,'SO FOB Agustus 2026'!$B$6:$B$51,0),MATCH($AG$6,'SO FOB Agustus 2026'!$E$6:$O$6,0))</f>
        <v>0</v>
      </c>
      <c r="AH10" s="363">
        <v>0</v>
      </c>
      <c r="AI10" s="362">
        <f t="shared" si="27"/>
        <v>0</v>
      </c>
      <c r="AJ10" s="362">
        <f>INDEX('SO FOB Agustus 2026'!$E$6:$O$51,MATCH(B10,'SO FOB Agustus 2026'!$B$6:$B$51,0),MATCH($AJ$6,'SO FOB Agustus 2026'!$E$6:$O$6,0))</f>
        <v>0</v>
      </c>
      <c r="AK10" s="363">
        <v>0</v>
      </c>
      <c r="AL10" s="362">
        <f t="shared" si="28"/>
        <v>0</v>
      </c>
      <c r="AM10" s="362">
        <f>INDEX('SO FOB Agustus 2026'!$E$6:$O$51,MATCH(B10,'SO FOB Agustus 2026'!$B$6:$B$51,0),MATCH($AM$6,'SO FOB Agustus 2026'!$E$6:$O$6,0))</f>
        <v>0</v>
      </c>
      <c r="AN10" s="363">
        <v>0</v>
      </c>
      <c r="AO10" s="362">
        <f t="shared" si="29"/>
        <v>0</v>
      </c>
      <c r="AP10" s="362">
        <f>INDEX('SO FOB Agustus 2026'!$E$6:$AF$51,MATCH(B10,'SO FOB Agustus 2026'!$B$6:$B$51,0),MATCH($AP$6,'SO FOB Agustus 2026'!$E$6:$AF$6,0))</f>
        <v>0</v>
      </c>
      <c r="AQ10" s="363">
        <v>0</v>
      </c>
      <c r="AR10" s="362">
        <f t="shared" si="30"/>
        <v>0</v>
      </c>
      <c r="AS10" s="362">
        <f>INDEX('SO FOB Agustus 2026'!$E$6:$AF$51,MATCH(B10,'SO FOB Agustus 2026'!$B$6:$B$51,0),MATCH($AS$6,'SO FOB Agustus 2026'!$E$6:$AF$6,0))</f>
        <v>0</v>
      </c>
      <c r="AT10" s="363">
        <v>0</v>
      </c>
      <c r="AU10" s="362">
        <f t="shared" si="31"/>
        <v>0</v>
      </c>
      <c r="AV10" s="362">
        <f>INDEX('SO FOB Agustus 2026'!$E$6:$AF$51,MATCH(B10,'SO FOB Agustus 2026'!$B$6:$B$51,0),MATCH($AV$6,'SO FOB Agustus 2026'!$E$6:$AF$6,0))</f>
        <v>0</v>
      </c>
      <c r="AW10" s="363">
        <v>0</v>
      </c>
      <c r="AX10" s="362">
        <f t="shared" si="32"/>
        <v>0</v>
      </c>
      <c r="AY10" s="362">
        <f>INDEX('SO FOB Agustus 2026'!$E$6:$AF$51,MATCH(B10,'SO FOB Agustus 2026'!$B$6:$B$51,0),MATCH($AY$6,'SO FOB Agustus 2026'!$E$6:$AF$6,0))</f>
        <v>0</v>
      </c>
      <c r="AZ10" s="363">
        <v>0</v>
      </c>
      <c r="BA10" s="362">
        <f t="shared" si="33"/>
        <v>0</v>
      </c>
    </row>
    <row r="11" spans="1:53">
      <c r="A11" s="347">
        <f t="shared" si="34"/>
        <v>4</v>
      </c>
      <c r="B11" s="348">
        <f t="shared" si="34"/>
        <v>46238</v>
      </c>
      <c r="C11" s="349">
        <f t="shared" si="18"/>
        <v>0</v>
      </c>
      <c r="D11" s="349">
        <f t="shared" si="18"/>
        <v>0</v>
      </c>
      <c r="E11" s="349">
        <f t="shared" si="19"/>
        <v>0</v>
      </c>
      <c r="F11" s="349">
        <f t="shared" si="0"/>
        <v>0</v>
      </c>
      <c r="G11" s="349">
        <f t="shared" si="1"/>
        <v>0</v>
      </c>
      <c r="H11" s="349">
        <f t="shared" si="2"/>
        <v>0</v>
      </c>
      <c r="I11" s="349">
        <f t="shared" si="3"/>
        <v>0</v>
      </c>
      <c r="J11" s="349"/>
      <c r="K11" s="349"/>
      <c r="L11" s="362">
        <f>INDEX('SO FOB Agustus 2026'!$E$6:$O$51,MATCH(B11,'SO FOB Agustus 2026'!$B$6:$B$51,0),MATCH($L$6,'SO FOB Agustus 2026'!$E$6:$O$6,0))</f>
        <v>0</v>
      </c>
      <c r="M11" s="363">
        <v>0</v>
      </c>
      <c r="N11" s="362">
        <f t="shared" si="20"/>
        <v>0</v>
      </c>
      <c r="O11" s="362">
        <f>INDEX('SO FOB Agustus 2026'!$E$6:$O$51,MATCH(B11,'SO FOB Agustus 2026'!$B$6:$B$51,0),MATCH($O$6,'SO FOB Agustus 2026'!$E$6:$O$6,0))</f>
        <v>0</v>
      </c>
      <c r="P11" s="363">
        <v>0</v>
      </c>
      <c r="Q11" s="362">
        <f t="shared" si="21"/>
        <v>0</v>
      </c>
      <c r="R11" s="362">
        <f>INDEX('SO FOB Agustus 2026'!$E$6:$O$51,MATCH(B11,'SO FOB Agustus 2026'!$B$6:$B$51,0),MATCH($R$6,'SO FOB Agustus 2026'!$E$6:$O$6,0))</f>
        <v>0</v>
      </c>
      <c r="S11" s="363">
        <v>0</v>
      </c>
      <c r="T11" s="362">
        <f t="shared" si="22"/>
        <v>0</v>
      </c>
      <c r="U11" s="362">
        <f>INDEX('SO FOB Agustus 2026'!$E$6:$O$51,MATCH(B11,'SO FOB Agustus 2026'!$B$6:$B$51,0),MATCH($U$6,'SO FOB Agustus 2026'!$E$6:$O$6,0))</f>
        <v>0</v>
      </c>
      <c r="V11" s="363">
        <v>0</v>
      </c>
      <c r="W11" s="362">
        <f t="shared" si="23"/>
        <v>0</v>
      </c>
      <c r="X11" s="362">
        <f>INDEX('SO FOB Agustus 2026'!$E$6:$O$51,MATCH(B11,'SO FOB Agustus 2026'!$B$6:$B$51,0),MATCH($X$6,'SO FOB Agustus 2026'!$E$6:$O$6,0))</f>
        <v>0</v>
      </c>
      <c r="Y11" s="363">
        <v>0</v>
      </c>
      <c r="Z11" s="362">
        <f t="shared" si="24"/>
        <v>0</v>
      </c>
      <c r="AA11" s="362">
        <f>INDEX('SO FOB Agustus 2026'!$E$6:$O$51,MATCH(B11,'SO FOB Agustus 2026'!$B$6:$B$51,0),MATCH($AA$6,'SO FOB Agustus 2026'!$E$6:$O$6,0))</f>
        <v>0</v>
      </c>
      <c r="AB11" s="363">
        <v>0</v>
      </c>
      <c r="AC11" s="362">
        <f t="shared" si="25"/>
        <v>0</v>
      </c>
      <c r="AD11" s="362">
        <f>INDEX('SO FOB Agustus 2026'!$E$6:$O$51,MATCH(B11,'SO FOB Agustus 2026'!$B$6:$B$51,0),MATCH($AD$6,'SO FOB Agustus 2026'!$E$6:$O$6,0))</f>
        <v>0</v>
      </c>
      <c r="AE11" s="363">
        <v>0</v>
      </c>
      <c r="AF11" s="362">
        <f t="shared" si="26"/>
        <v>0</v>
      </c>
      <c r="AG11" s="362">
        <f>INDEX('SO FOB Agustus 2026'!$E$6:$O$51,MATCH(B11,'SO FOB Agustus 2026'!$B$6:$B$51,0),MATCH($AG$6,'SO FOB Agustus 2026'!$E$6:$O$6,0))</f>
        <v>0</v>
      </c>
      <c r="AH11" s="363">
        <v>0</v>
      </c>
      <c r="AI11" s="362">
        <f t="shared" si="27"/>
        <v>0</v>
      </c>
      <c r="AJ11" s="362">
        <f>INDEX('SO FOB Agustus 2026'!$E$6:$O$51,MATCH(B11,'SO FOB Agustus 2026'!$B$6:$B$51,0),MATCH($AJ$6,'SO FOB Agustus 2026'!$E$6:$O$6,0))</f>
        <v>0</v>
      </c>
      <c r="AK11" s="363">
        <v>0</v>
      </c>
      <c r="AL11" s="362">
        <f t="shared" si="28"/>
        <v>0</v>
      </c>
      <c r="AM11" s="362">
        <f>INDEX('SO FOB Agustus 2026'!$E$6:$O$51,MATCH(B11,'SO FOB Agustus 2026'!$B$6:$B$51,0),MATCH($AM$6,'SO FOB Agustus 2026'!$E$6:$O$6,0))</f>
        <v>0</v>
      </c>
      <c r="AN11" s="363">
        <v>0</v>
      </c>
      <c r="AO11" s="362">
        <f t="shared" si="29"/>
        <v>0</v>
      </c>
      <c r="AP11" s="362">
        <f>INDEX('SO FOB Agustus 2026'!$E$6:$AF$51,MATCH(B11,'SO FOB Agustus 2026'!$B$6:$B$51,0),MATCH($AP$6,'SO FOB Agustus 2026'!$E$6:$AF$6,0))</f>
        <v>0</v>
      </c>
      <c r="AQ11" s="363">
        <v>0</v>
      </c>
      <c r="AR11" s="362">
        <f t="shared" si="30"/>
        <v>0</v>
      </c>
      <c r="AS11" s="362">
        <f>INDEX('SO FOB Agustus 2026'!$E$6:$AF$51,MATCH(B11,'SO FOB Agustus 2026'!$B$6:$B$51,0),MATCH($AS$6,'SO FOB Agustus 2026'!$E$6:$AF$6,0))</f>
        <v>0</v>
      </c>
      <c r="AT11" s="363">
        <v>0</v>
      </c>
      <c r="AU11" s="362">
        <f t="shared" si="31"/>
        <v>0</v>
      </c>
      <c r="AV11" s="362">
        <f>INDEX('SO FOB Agustus 2026'!$E$6:$AF$51,MATCH(B11,'SO FOB Agustus 2026'!$B$6:$B$51,0),MATCH($AV$6,'SO FOB Agustus 2026'!$E$6:$AF$6,0))</f>
        <v>0</v>
      </c>
      <c r="AW11" s="363">
        <v>0</v>
      </c>
      <c r="AX11" s="362">
        <f t="shared" si="32"/>
        <v>0</v>
      </c>
      <c r="AY11" s="362">
        <f>INDEX('SO FOB Agustus 2026'!$E$6:$AF$51,MATCH(B11,'SO FOB Agustus 2026'!$B$6:$B$51,0),MATCH($AY$6,'SO FOB Agustus 2026'!$E$6:$AF$6,0))</f>
        <v>0</v>
      </c>
      <c r="AZ11" s="363">
        <v>0</v>
      </c>
      <c r="BA11" s="362">
        <f t="shared" si="33"/>
        <v>0</v>
      </c>
    </row>
    <row r="12" spans="1:53">
      <c r="A12" s="347">
        <f t="shared" si="34"/>
        <v>5</v>
      </c>
      <c r="B12" s="348">
        <f t="shared" si="34"/>
        <v>46239</v>
      </c>
      <c r="C12" s="349">
        <f t="shared" si="18"/>
        <v>0</v>
      </c>
      <c r="D12" s="349">
        <f t="shared" si="18"/>
        <v>0</v>
      </c>
      <c r="E12" s="349">
        <f t="shared" si="19"/>
        <v>0</v>
      </c>
      <c r="F12" s="349">
        <f t="shared" si="0"/>
        <v>0</v>
      </c>
      <c r="G12" s="349">
        <f t="shared" si="1"/>
        <v>0</v>
      </c>
      <c r="H12" s="349">
        <f t="shared" si="2"/>
        <v>0</v>
      </c>
      <c r="I12" s="349">
        <f t="shared" si="3"/>
        <v>0</v>
      </c>
      <c r="J12" s="349"/>
      <c r="K12" s="349"/>
      <c r="L12" s="362">
        <f>INDEX('SO FOB Agustus 2026'!$E$6:$O$51,MATCH(B12,'SO FOB Agustus 2026'!$B$6:$B$51,0),MATCH($L$6,'SO FOB Agustus 2026'!$E$6:$O$6,0))</f>
        <v>0</v>
      </c>
      <c r="M12" s="363">
        <v>0</v>
      </c>
      <c r="N12" s="362">
        <f t="shared" si="20"/>
        <v>0</v>
      </c>
      <c r="O12" s="362">
        <f>INDEX('SO FOB Agustus 2026'!$E$6:$O$51,MATCH(B12,'SO FOB Agustus 2026'!$B$6:$B$51,0),MATCH($O$6,'SO FOB Agustus 2026'!$E$6:$O$6,0))</f>
        <v>0</v>
      </c>
      <c r="P12" s="363">
        <v>0</v>
      </c>
      <c r="Q12" s="362">
        <f t="shared" si="21"/>
        <v>0</v>
      </c>
      <c r="R12" s="362">
        <f>INDEX('SO FOB Agustus 2026'!$E$6:$O$51,MATCH(B12,'SO FOB Agustus 2026'!$B$6:$B$51,0),MATCH($R$6,'SO FOB Agustus 2026'!$E$6:$O$6,0))</f>
        <v>0</v>
      </c>
      <c r="S12" s="363">
        <v>0</v>
      </c>
      <c r="T12" s="362">
        <f t="shared" si="22"/>
        <v>0</v>
      </c>
      <c r="U12" s="362">
        <f>INDEX('SO FOB Agustus 2026'!$E$6:$O$51,MATCH(B12,'SO FOB Agustus 2026'!$B$6:$B$51,0),MATCH($U$6,'SO FOB Agustus 2026'!$E$6:$O$6,0))</f>
        <v>0</v>
      </c>
      <c r="V12" s="363">
        <v>0</v>
      </c>
      <c r="W12" s="362">
        <f t="shared" si="23"/>
        <v>0</v>
      </c>
      <c r="X12" s="362">
        <f>INDEX('SO FOB Agustus 2026'!$E$6:$O$51,MATCH(B12,'SO FOB Agustus 2026'!$B$6:$B$51,0),MATCH($X$6,'SO FOB Agustus 2026'!$E$6:$O$6,0))</f>
        <v>0</v>
      </c>
      <c r="Y12" s="363">
        <v>0</v>
      </c>
      <c r="Z12" s="362">
        <f t="shared" si="24"/>
        <v>0</v>
      </c>
      <c r="AA12" s="362">
        <f>INDEX('SO FOB Agustus 2026'!$E$6:$O$51,MATCH(B12,'SO FOB Agustus 2026'!$B$6:$B$51,0),MATCH($AA$6,'SO FOB Agustus 2026'!$E$6:$O$6,0))</f>
        <v>0</v>
      </c>
      <c r="AB12" s="363">
        <v>0</v>
      </c>
      <c r="AC12" s="362">
        <f t="shared" si="25"/>
        <v>0</v>
      </c>
      <c r="AD12" s="362">
        <f>INDEX('SO FOB Agustus 2026'!$E$6:$O$51,MATCH(B12,'SO FOB Agustus 2026'!$B$6:$B$51,0),MATCH($AD$6,'SO FOB Agustus 2026'!$E$6:$O$6,0))</f>
        <v>0</v>
      </c>
      <c r="AE12" s="363">
        <v>0</v>
      </c>
      <c r="AF12" s="362">
        <f t="shared" si="26"/>
        <v>0</v>
      </c>
      <c r="AG12" s="362">
        <f>INDEX('SO FOB Agustus 2026'!$E$6:$O$51,MATCH(B12,'SO FOB Agustus 2026'!$B$6:$B$51,0),MATCH($AG$6,'SO FOB Agustus 2026'!$E$6:$O$6,0))</f>
        <v>0</v>
      </c>
      <c r="AH12" s="363">
        <v>0</v>
      </c>
      <c r="AI12" s="362">
        <f t="shared" si="27"/>
        <v>0</v>
      </c>
      <c r="AJ12" s="362">
        <f>INDEX('SO FOB Agustus 2026'!$E$6:$O$51,MATCH(B12,'SO FOB Agustus 2026'!$B$6:$B$51,0),MATCH($AJ$6,'SO FOB Agustus 2026'!$E$6:$O$6,0))</f>
        <v>0</v>
      </c>
      <c r="AK12" s="363">
        <v>0</v>
      </c>
      <c r="AL12" s="362">
        <f t="shared" si="28"/>
        <v>0</v>
      </c>
      <c r="AM12" s="362">
        <f>INDEX('SO FOB Agustus 2026'!$E$6:$O$51,MATCH(B12,'SO FOB Agustus 2026'!$B$6:$B$51,0),MATCH($AM$6,'SO FOB Agustus 2026'!$E$6:$O$6,0))</f>
        <v>0</v>
      </c>
      <c r="AN12" s="363">
        <v>0</v>
      </c>
      <c r="AO12" s="362">
        <f t="shared" si="29"/>
        <v>0</v>
      </c>
      <c r="AP12" s="362">
        <f>INDEX('SO FOB Agustus 2026'!$E$6:$AF$51,MATCH(B12,'SO FOB Agustus 2026'!$B$6:$B$51,0),MATCH($AP$6,'SO FOB Agustus 2026'!$E$6:$AF$6,0))</f>
        <v>0</v>
      </c>
      <c r="AQ12" s="363">
        <v>0</v>
      </c>
      <c r="AR12" s="362">
        <f t="shared" si="30"/>
        <v>0</v>
      </c>
      <c r="AS12" s="362">
        <f>INDEX('SO FOB Agustus 2026'!$E$6:$AF$51,MATCH(B12,'SO FOB Agustus 2026'!$B$6:$B$51,0),MATCH($AS$6,'SO FOB Agustus 2026'!$E$6:$AF$6,0))</f>
        <v>0</v>
      </c>
      <c r="AT12" s="363">
        <v>0</v>
      </c>
      <c r="AU12" s="362">
        <f t="shared" si="31"/>
        <v>0</v>
      </c>
      <c r="AV12" s="362">
        <f>INDEX('SO FOB Agustus 2026'!$E$6:$AF$51,MATCH(B12,'SO FOB Agustus 2026'!$B$6:$B$51,0),MATCH($AV$6,'SO FOB Agustus 2026'!$E$6:$AF$6,0))</f>
        <v>0</v>
      </c>
      <c r="AW12" s="363">
        <v>0</v>
      </c>
      <c r="AX12" s="362">
        <f t="shared" si="32"/>
        <v>0</v>
      </c>
      <c r="AY12" s="362">
        <f>INDEX('SO FOB Agustus 2026'!$E$6:$AF$51,MATCH(B12,'SO FOB Agustus 2026'!$B$6:$B$51,0),MATCH($AY$6,'SO FOB Agustus 2026'!$E$6:$AF$6,0))</f>
        <v>0</v>
      </c>
      <c r="AZ12" s="363">
        <v>0</v>
      </c>
      <c r="BA12" s="362">
        <f t="shared" si="33"/>
        <v>0</v>
      </c>
    </row>
    <row r="13" spans="1:53">
      <c r="A13" s="347">
        <f t="shared" si="34"/>
        <v>6</v>
      </c>
      <c r="B13" s="348">
        <f t="shared" si="34"/>
        <v>46240</v>
      </c>
      <c r="C13" s="349">
        <f t="shared" si="18"/>
        <v>0</v>
      </c>
      <c r="D13" s="349">
        <f t="shared" si="18"/>
        <v>0</v>
      </c>
      <c r="E13" s="349">
        <f t="shared" si="19"/>
        <v>0</v>
      </c>
      <c r="F13" s="349">
        <f t="shared" si="0"/>
        <v>0</v>
      </c>
      <c r="G13" s="349">
        <f t="shared" si="1"/>
        <v>0</v>
      </c>
      <c r="H13" s="349">
        <f t="shared" si="2"/>
        <v>0</v>
      </c>
      <c r="I13" s="349">
        <f t="shared" si="3"/>
        <v>0</v>
      </c>
      <c r="J13" s="349"/>
      <c r="K13" s="349"/>
      <c r="L13" s="362">
        <f>INDEX('SO FOB Agustus 2026'!$E$6:$O$51,MATCH(B13,'SO FOB Agustus 2026'!$B$6:$B$51,0),MATCH($L$6,'SO FOB Agustus 2026'!$E$6:$O$6,0))</f>
        <v>0</v>
      </c>
      <c r="M13" s="363">
        <v>0</v>
      </c>
      <c r="N13" s="362">
        <f t="shared" si="20"/>
        <v>0</v>
      </c>
      <c r="O13" s="362">
        <f>INDEX('SO FOB Agustus 2026'!$E$6:$O$51,MATCH(B13,'SO FOB Agustus 2026'!$B$6:$B$51,0),MATCH($O$6,'SO FOB Agustus 2026'!$E$6:$O$6,0))</f>
        <v>0</v>
      </c>
      <c r="P13" s="363">
        <v>0</v>
      </c>
      <c r="Q13" s="362">
        <f t="shared" si="21"/>
        <v>0</v>
      </c>
      <c r="R13" s="362">
        <f>INDEX('SO FOB Agustus 2026'!$E$6:$O$51,MATCH(B13,'SO FOB Agustus 2026'!$B$6:$B$51,0),MATCH($R$6,'SO FOB Agustus 2026'!$E$6:$O$6,0))</f>
        <v>0</v>
      </c>
      <c r="S13" s="363">
        <v>0</v>
      </c>
      <c r="T13" s="362">
        <f t="shared" si="22"/>
        <v>0</v>
      </c>
      <c r="U13" s="362">
        <f>INDEX('SO FOB Agustus 2026'!$E$6:$O$51,MATCH(B13,'SO FOB Agustus 2026'!$B$6:$B$51,0),MATCH($U$6,'SO FOB Agustus 2026'!$E$6:$O$6,0))</f>
        <v>0</v>
      </c>
      <c r="V13" s="363">
        <v>0</v>
      </c>
      <c r="W13" s="362">
        <f t="shared" si="23"/>
        <v>0</v>
      </c>
      <c r="X13" s="362">
        <f>INDEX('SO FOB Agustus 2026'!$E$6:$O$51,MATCH(B13,'SO FOB Agustus 2026'!$B$6:$B$51,0),MATCH($X$6,'SO FOB Agustus 2026'!$E$6:$O$6,0))</f>
        <v>0</v>
      </c>
      <c r="Y13" s="363">
        <v>0</v>
      </c>
      <c r="Z13" s="362">
        <f t="shared" si="24"/>
        <v>0</v>
      </c>
      <c r="AA13" s="362">
        <f>INDEX('SO FOB Agustus 2026'!$E$6:$O$51,MATCH(B13,'SO FOB Agustus 2026'!$B$6:$B$51,0),MATCH($AA$6,'SO FOB Agustus 2026'!$E$6:$O$6,0))</f>
        <v>0</v>
      </c>
      <c r="AB13" s="363">
        <v>0</v>
      </c>
      <c r="AC13" s="362">
        <f t="shared" si="25"/>
        <v>0</v>
      </c>
      <c r="AD13" s="362">
        <f>INDEX('SO FOB Agustus 2026'!$E$6:$O$51,MATCH(B13,'SO FOB Agustus 2026'!$B$6:$B$51,0),MATCH($AD$6,'SO FOB Agustus 2026'!$E$6:$O$6,0))</f>
        <v>0</v>
      </c>
      <c r="AE13" s="363">
        <v>0</v>
      </c>
      <c r="AF13" s="362">
        <f t="shared" si="26"/>
        <v>0</v>
      </c>
      <c r="AG13" s="362">
        <f>INDEX('SO FOB Agustus 2026'!$E$6:$O$51,MATCH(B13,'SO FOB Agustus 2026'!$B$6:$B$51,0),MATCH($AG$6,'SO FOB Agustus 2026'!$E$6:$O$6,0))</f>
        <v>0</v>
      </c>
      <c r="AH13" s="363">
        <v>0</v>
      </c>
      <c r="AI13" s="362">
        <f t="shared" si="27"/>
        <v>0</v>
      </c>
      <c r="AJ13" s="362">
        <f>INDEX('SO FOB Agustus 2026'!$E$6:$O$51,MATCH(B13,'SO FOB Agustus 2026'!$B$6:$B$51,0),MATCH($AJ$6,'SO FOB Agustus 2026'!$E$6:$O$6,0))</f>
        <v>0</v>
      </c>
      <c r="AK13" s="363">
        <v>0</v>
      </c>
      <c r="AL13" s="362">
        <f t="shared" si="28"/>
        <v>0</v>
      </c>
      <c r="AM13" s="362">
        <f>INDEX('SO FOB Agustus 2026'!$E$6:$O$51,MATCH(B13,'SO FOB Agustus 2026'!$B$6:$B$51,0),MATCH($AM$6,'SO FOB Agustus 2026'!$E$6:$O$6,0))</f>
        <v>0</v>
      </c>
      <c r="AN13" s="363">
        <v>0</v>
      </c>
      <c r="AO13" s="362">
        <f t="shared" si="29"/>
        <v>0</v>
      </c>
      <c r="AP13" s="362">
        <f>INDEX('SO FOB Agustus 2026'!$E$6:$AF$51,MATCH(B13,'SO FOB Agustus 2026'!$B$6:$B$51,0),MATCH($AP$6,'SO FOB Agustus 2026'!$E$6:$AF$6,0))</f>
        <v>0</v>
      </c>
      <c r="AQ13" s="363">
        <v>0</v>
      </c>
      <c r="AR13" s="362">
        <f t="shared" si="30"/>
        <v>0</v>
      </c>
      <c r="AS13" s="362">
        <f>INDEX('SO FOB Agustus 2026'!$E$6:$AF$51,MATCH(B13,'SO FOB Agustus 2026'!$B$6:$B$51,0),MATCH($AS$6,'SO FOB Agustus 2026'!$E$6:$AF$6,0))</f>
        <v>0</v>
      </c>
      <c r="AT13" s="363">
        <v>0</v>
      </c>
      <c r="AU13" s="362">
        <f t="shared" si="31"/>
        <v>0</v>
      </c>
      <c r="AV13" s="362">
        <f>INDEX('SO FOB Agustus 2026'!$E$6:$AF$51,MATCH(B13,'SO FOB Agustus 2026'!$B$6:$B$51,0),MATCH($AV$6,'SO FOB Agustus 2026'!$E$6:$AF$6,0))</f>
        <v>0</v>
      </c>
      <c r="AW13" s="363">
        <v>0</v>
      </c>
      <c r="AX13" s="362">
        <f t="shared" si="32"/>
        <v>0</v>
      </c>
      <c r="AY13" s="362">
        <f>INDEX('SO FOB Agustus 2026'!$E$6:$AF$51,MATCH(B13,'SO FOB Agustus 2026'!$B$6:$B$51,0),MATCH($AY$6,'SO FOB Agustus 2026'!$E$6:$AF$6,0))</f>
        <v>0</v>
      </c>
      <c r="AZ13" s="363">
        <v>0</v>
      </c>
      <c r="BA13" s="362">
        <f t="shared" si="33"/>
        <v>0</v>
      </c>
    </row>
    <row r="14" spans="1:53">
      <c r="A14" s="347">
        <f t="shared" si="34"/>
        <v>7</v>
      </c>
      <c r="B14" s="348">
        <f t="shared" si="34"/>
        <v>46241</v>
      </c>
      <c r="C14" s="349">
        <f t="shared" si="18"/>
        <v>0</v>
      </c>
      <c r="D14" s="349">
        <f t="shared" si="18"/>
        <v>0</v>
      </c>
      <c r="E14" s="349">
        <f t="shared" si="19"/>
        <v>0</v>
      </c>
      <c r="F14" s="349">
        <f t="shared" si="0"/>
        <v>0</v>
      </c>
      <c r="G14" s="349">
        <f t="shared" si="1"/>
        <v>0</v>
      </c>
      <c r="H14" s="349">
        <f t="shared" si="2"/>
        <v>0</v>
      </c>
      <c r="I14" s="349">
        <f t="shared" si="3"/>
        <v>0</v>
      </c>
      <c r="J14" s="349"/>
      <c r="K14" s="349"/>
      <c r="L14" s="362">
        <f>INDEX('SO FOB Agustus 2026'!$E$6:$O$51,MATCH(B14,'SO FOB Agustus 2026'!$B$6:$B$51,0),MATCH($L$6,'SO FOB Agustus 2026'!$E$6:$O$6,0))</f>
        <v>0</v>
      </c>
      <c r="M14" s="363">
        <v>0</v>
      </c>
      <c r="N14" s="362">
        <f t="shared" si="20"/>
        <v>0</v>
      </c>
      <c r="O14" s="362">
        <f>INDEX('SO FOB Agustus 2026'!$E$6:$O$51,MATCH(B14,'SO FOB Agustus 2026'!$B$6:$B$51,0),MATCH($O$6,'SO FOB Agustus 2026'!$E$6:$O$6,0))</f>
        <v>0</v>
      </c>
      <c r="P14" s="363">
        <v>0</v>
      </c>
      <c r="Q14" s="362">
        <f t="shared" si="21"/>
        <v>0</v>
      </c>
      <c r="R14" s="362">
        <f>INDEX('SO FOB Agustus 2026'!$E$6:$O$51,MATCH(B14,'SO FOB Agustus 2026'!$B$6:$B$51,0),MATCH($R$6,'SO FOB Agustus 2026'!$E$6:$O$6,0))</f>
        <v>0</v>
      </c>
      <c r="S14" s="363">
        <v>0</v>
      </c>
      <c r="T14" s="362">
        <f t="shared" si="22"/>
        <v>0</v>
      </c>
      <c r="U14" s="362">
        <f>INDEX('SO FOB Agustus 2026'!$E$6:$O$51,MATCH(B14,'SO FOB Agustus 2026'!$B$6:$B$51,0),MATCH($U$6,'SO FOB Agustus 2026'!$E$6:$O$6,0))</f>
        <v>0</v>
      </c>
      <c r="V14" s="363">
        <v>0</v>
      </c>
      <c r="W14" s="362">
        <f t="shared" si="23"/>
        <v>0</v>
      </c>
      <c r="X14" s="362">
        <f>INDEX('SO FOB Agustus 2026'!$E$6:$O$51,MATCH(B14,'SO FOB Agustus 2026'!$B$6:$B$51,0),MATCH($X$6,'SO FOB Agustus 2026'!$E$6:$O$6,0))</f>
        <v>0</v>
      </c>
      <c r="Y14" s="363">
        <v>0</v>
      </c>
      <c r="Z14" s="362">
        <f t="shared" si="24"/>
        <v>0</v>
      </c>
      <c r="AA14" s="362">
        <f>INDEX('SO FOB Agustus 2026'!$E$6:$O$51,MATCH(B14,'SO FOB Agustus 2026'!$B$6:$B$51,0),MATCH($AA$6,'SO FOB Agustus 2026'!$E$6:$O$6,0))</f>
        <v>0</v>
      </c>
      <c r="AB14" s="363">
        <v>0</v>
      </c>
      <c r="AC14" s="362">
        <f t="shared" si="25"/>
        <v>0</v>
      </c>
      <c r="AD14" s="362">
        <f>INDEX('SO FOB Agustus 2026'!$E$6:$O$51,MATCH(B14,'SO FOB Agustus 2026'!$B$6:$B$51,0),MATCH($AD$6,'SO FOB Agustus 2026'!$E$6:$O$6,0))</f>
        <v>0</v>
      </c>
      <c r="AE14" s="363">
        <v>0</v>
      </c>
      <c r="AF14" s="362">
        <f t="shared" si="26"/>
        <v>0</v>
      </c>
      <c r="AG14" s="362">
        <f>INDEX('SO FOB Agustus 2026'!$E$6:$O$51,MATCH(B14,'SO FOB Agustus 2026'!$B$6:$B$51,0),MATCH($AG$6,'SO FOB Agustus 2026'!$E$6:$O$6,0))</f>
        <v>0</v>
      </c>
      <c r="AH14" s="363">
        <v>0</v>
      </c>
      <c r="AI14" s="362">
        <f t="shared" si="27"/>
        <v>0</v>
      </c>
      <c r="AJ14" s="362">
        <f>INDEX('SO FOB Agustus 2026'!$E$6:$O$51,MATCH(B14,'SO FOB Agustus 2026'!$B$6:$B$51,0),MATCH($AJ$6,'SO FOB Agustus 2026'!$E$6:$O$6,0))</f>
        <v>0</v>
      </c>
      <c r="AK14" s="363">
        <v>0</v>
      </c>
      <c r="AL14" s="362">
        <f t="shared" si="28"/>
        <v>0</v>
      </c>
      <c r="AM14" s="362">
        <f>INDEX('SO FOB Agustus 2026'!$E$6:$O$51,MATCH(B14,'SO FOB Agustus 2026'!$B$6:$B$51,0),MATCH($AM$6,'SO FOB Agustus 2026'!$E$6:$O$6,0))</f>
        <v>0</v>
      </c>
      <c r="AN14" s="363">
        <v>0</v>
      </c>
      <c r="AO14" s="362">
        <f t="shared" si="29"/>
        <v>0</v>
      </c>
      <c r="AP14" s="362">
        <f>INDEX('SO FOB Agustus 2026'!$E$6:$AF$51,MATCH(B14,'SO FOB Agustus 2026'!$B$6:$B$51,0),MATCH($AP$6,'SO FOB Agustus 2026'!$E$6:$AF$6,0))</f>
        <v>0</v>
      </c>
      <c r="AQ14" s="363">
        <v>0</v>
      </c>
      <c r="AR14" s="362">
        <f t="shared" si="30"/>
        <v>0</v>
      </c>
      <c r="AS14" s="362">
        <f>INDEX('SO FOB Agustus 2026'!$E$6:$AF$51,MATCH(B14,'SO FOB Agustus 2026'!$B$6:$B$51,0),MATCH($AS$6,'SO FOB Agustus 2026'!$E$6:$AF$6,0))</f>
        <v>0</v>
      </c>
      <c r="AT14" s="363">
        <v>0</v>
      </c>
      <c r="AU14" s="362">
        <f t="shared" si="31"/>
        <v>0</v>
      </c>
      <c r="AV14" s="362">
        <f>INDEX('SO FOB Agustus 2026'!$E$6:$AF$51,MATCH(B14,'SO FOB Agustus 2026'!$B$6:$B$51,0),MATCH($AV$6,'SO FOB Agustus 2026'!$E$6:$AF$6,0))</f>
        <v>0</v>
      </c>
      <c r="AW14" s="363">
        <v>0</v>
      </c>
      <c r="AX14" s="362">
        <f t="shared" si="32"/>
        <v>0</v>
      </c>
      <c r="AY14" s="362">
        <f>INDEX('SO FOB Agustus 2026'!$E$6:$AF$51,MATCH(B14,'SO FOB Agustus 2026'!$B$6:$B$51,0),MATCH($AY$6,'SO FOB Agustus 2026'!$E$6:$AF$6,0))</f>
        <v>0</v>
      </c>
      <c r="AZ14" s="363">
        <v>0</v>
      </c>
      <c r="BA14" s="362">
        <f t="shared" si="33"/>
        <v>0</v>
      </c>
    </row>
    <row r="15" spans="1:53">
      <c r="A15" s="347">
        <f t="shared" si="34"/>
        <v>8</v>
      </c>
      <c r="B15" s="348">
        <f t="shared" si="34"/>
        <v>46242</v>
      </c>
      <c r="C15" s="349">
        <f t="shared" si="18"/>
        <v>0</v>
      </c>
      <c r="D15" s="349">
        <f t="shared" si="18"/>
        <v>0</v>
      </c>
      <c r="E15" s="349">
        <f t="shared" si="19"/>
        <v>0</v>
      </c>
      <c r="F15" s="349">
        <f t="shared" si="0"/>
        <v>0</v>
      </c>
      <c r="G15" s="349">
        <f t="shared" si="1"/>
        <v>0</v>
      </c>
      <c r="H15" s="349">
        <f t="shared" si="2"/>
        <v>0</v>
      </c>
      <c r="I15" s="349">
        <f t="shared" si="3"/>
        <v>0</v>
      </c>
      <c r="J15" s="349"/>
      <c r="K15" s="349"/>
      <c r="L15" s="362">
        <f>INDEX('SO FOB Agustus 2026'!$E$6:$O$51,MATCH(B15,'SO FOB Agustus 2026'!$B$6:$B$51,0),MATCH($L$6,'SO FOB Agustus 2026'!$E$6:$O$6,0))</f>
        <v>0</v>
      </c>
      <c r="M15" s="363">
        <v>0</v>
      </c>
      <c r="N15" s="362">
        <f t="shared" si="20"/>
        <v>0</v>
      </c>
      <c r="O15" s="362">
        <f>INDEX('SO FOB Agustus 2026'!$E$6:$O$51,MATCH(B15,'SO FOB Agustus 2026'!$B$6:$B$51,0),MATCH($O$6,'SO FOB Agustus 2026'!$E$6:$O$6,0))</f>
        <v>0</v>
      </c>
      <c r="P15" s="363">
        <v>0</v>
      </c>
      <c r="Q15" s="362">
        <f t="shared" si="21"/>
        <v>0</v>
      </c>
      <c r="R15" s="362">
        <f>INDEX('SO FOB Agustus 2026'!$E$6:$O$51,MATCH(B15,'SO FOB Agustus 2026'!$B$6:$B$51,0),MATCH($R$6,'SO FOB Agustus 2026'!$E$6:$O$6,0))</f>
        <v>0</v>
      </c>
      <c r="S15" s="363">
        <v>0</v>
      </c>
      <c r="T15" s="362">
        <f t="shared" si="22"/>
        <v>0</v>
      </c>
      <c r="U15" s="362">
        <f>INDEX('SO FOB Agustus 2026'!$E$6:$O$51,MATCH(B15,'SO FOB Agustus 2026'!$B$6:$B$51,0),MATCH($U$6,'SO FOB Agustus 2026'!$E$6:$O$6,0))</f>
        <v>0</v>
      </c>
      <c r="V15" s="363">
        <v>0</v>
      </c>
      <c r="W15" s="362">
        <f t="shared" si="23"/>
        <v>0</v>
      </c>
      <c r="X15" s="362">
        <f>INDEX('SO FOB Agustus 2026'!$E$6:$O$51,MATCH(B15,'SO FOB Agustus 2026'!$B$6:$B$51,0),MATCH($X$6,'SO FOB Agustus 2026'!$E$6:$O$6,0))</f>
        <v>0</v>
      </c>
      <c r="Y15" s="363">
        <v>0</v>
      </c>
      <c r="Z15" s="362">
        <f t="shared" si="24"/>
        <v>0</v>
      </c>
      <c r="AA15" s="362">
        <f>INDEX('SO FOB Agustus 2026'!$E$6:$O$51,MATCH(B15,'SO FOB Agustus 2026'!$B$6:$B$51,0),MATCH($AA$6,'SO FOB Agustus 2026'!$E$6:$O$6,0))</f>
        <v>0</v>
      </c>
      <c r="AB15" s="363">
        <v>0</v>
      </c>
      <c r="AC15" s="362">
        <f t="shared" si="25"/>
        <v>0</v>
      </c>
      <c r="AD15" s="362">
        <f>INDEX('SO FOB Agustus 2026'!$E$6:$O$51,MATCH(B15,'SO FOB Agustus 2026'!$B$6:$B$51,0),MATCH($AD$6,'SO FOB Agustus 2026'!$E$6:$O$6,0))</f>
        <v>0</v>
      </c>
      <c r="AE15" s="363">
        <v>0</v>
      </c>
      <c r="AF15" s="362">
        <f t="shared" si="26"/>
        <v>0</v>
      </c>
      <c r="AG15" s="362">
        <f>INDEX('SO FOB Agustus 2026'!$E$6:$O$51,MATCH(B15,'SO FOB Agustus 2026'!$B$6:$B$51,0),MATCH($AG$6,'SO FOB Agustus 2026'!$E$6:$O$6,0))</f>
        <v>0</v>
      </c>
      <c r="AH15" s="363">
        <v>0</v>
      </c>
      <c r="AI15" s="362">
        <f t="shared" si="27"/>
        <v>0</v>
      </c>
      <c r="AJ15" s="362">
        <f>INDEX('SO FOB Agustus 2026'!$E$6:$O$51,MATCH(B15,'SO FOB Agustus 2026'!$B$6:$B$51,0),MATCH($AJ$6,'SO FOB Agustus 2026'!$E$6:$O$6,0))</f>
        <v>0</v>
      </c>
      <c r="AK15" s="363">
        <v>0</v>
      </c>
      <c r="AL15" s="362">
        <f t="shared" si="28"/>
        <v>0</v>
      </c>
      <c r="AM15" s="362">
        <f>INDEX('SO FOB Agustus 2026'!$E$6:$O$51,MATCH(B15,'SO FOB Agustus 2026'!$B$6:$B$51,0),MATCH($AM$6,'SO FOB Agustus 2026'!$E$6:$O$6,0))</f>
        <v>0</v>
      </c>
      <c r="AN15" s="363">
        <v>0</v>
      </c>
      <c r="AO15" s="362">
        <f t="shared" si="29"/>
        <v>0</v>
      </c>
      <c r="AP15" s="362">
        <f>INDEX('SO FOB Agustus 2026'!$E$6:$AF$51,MATCH(B15,'SO FOB Agustus 2026'!$B$6:$B$51,0),MATCH($AP$6,'SO FOB Agustus 2026'!$E$6:$AF$6,0))</f>
        <v>0</v>
      </c>
      <c r="AQ15" s="363">
        <v>0</v>
      </c>
      <c r="AR15" s="362">
        <f t="shared" si="30"/>
        <v>0</v>
      </c>
      <c r="AS15" s="362">
        <f>INDEX('SO FOB Agustus 2026'!$E$6:$AF$51,MATCH(B15,'SO FOB Agustus 2026'!$B$6:$B$51,0),MATCH($AS$6,'SO FOB Agustus 2026'!$E$6:$AF$6,0))</f>
        <v>0</v>
      </c>
      <c r="AT15" s="363">
        <v>0</v>
      </c>
      <c r="AU15" s="362">
        <f t="shared" si="31"/>
        <v>0</v>
      </c>
      <c r="AV15" s="362">
        <f>INDEX('SO FOB Agustus 2026'!$E$6:$AF$51,MATCH(B15,'SO FOB Agustus 2026'!$B$6:$B$51,0),MATCH($AV$6,'SO FOB Agustus 2026'!$E$6:$AF$6,0))</f>
        <v>0</v>
      </c>
      <c r="AW15" s="363">
        <v>0</v>
      </c>
      <c r="AX15" s="362">
        <f t="shared" si="32"/>
        <v>0</v>
      </c>
      <c r="AY15" s="362">
        <f>INDEX('SO FOB Agustus 2026'!$E$6:$AF$51,MATCH(B15,'SO FOB Agustus 2026'!$B$6:$B$51,0),MATCH($AY$6,'SO FOB Agustus 2026'!$E$6:$AF$6,0))</f>
        <v>0</v>
      </c>
      <c r="AZ15" s="363">
        <v>0</v>
      </c>
      <c r="BA15" s="362">
        <f t="shared" si="33"/>
        <v>0</v>
      </c>
    </row>
    <row r="16" spans="1:53">
      <c r="A16" s="347">
        <f t="shared" si="34"/>
        <v>9</v>
      </c>
      <c r="B16" s="348">
        <f t="shared" si="34"/>
        <v>46243</v>
      </c>
      <c r="C16" s="349">
        <f t="shared" si="18"/>
        <v>0</v>
      </c>
      <c r="D16" s="349">
        <f t="shared" si="18"/>
        <v>0</v>
      </c>
      <c r="E16" s="349">
        <f t="shared" si="19"/>
        <v>0</v>
      </c>
      <c r="F16" s="349">
        <f t="shared" si="0"/>
        <v>0</v>
      </c>
      <c r="G16" s="349">
        <f t="shared" si="1"/>
        <v>0</v>
      </c>
      <c r="H16" s="349">
        <f t="shared" si="2"/>
        <v>0</v>
      </c>
      <c r="I16" s="349">
        <f t="shared" si="3"/>
        <v>0</v>
      </c>
      <c r="J16" s="349"/>
      <c r="K16" s="349"/>
      <c r="L16" s="362">
        <f>INDEX('SO FOB Agustus 2026'!$E$6:$O$51,MATCH(B16,'SO FOB Agustus 2026'!$B$6:$B$51,0),MATCH($L$6,'SO FOB Agustus 2026'!$E$6:$O$6,0))</f>
        <v>0</v>
      </c>
      <c r="M16" s="363">
        <v>0</v>
      </c>
      <c r="N16" s="362">
        <f t="shared" si="20"/>
        <v>0</v>
      </c>
      <c r="O16" s="362">
        <f>INDEX('SO FOB Agustus 2026'!$E$6:$O$51,MATCH(B16,'SO FOB Agustus 2026'!$B$6:$B$51,0),MATCH($O$6,'SO FOB Agustus 2026'!$E$6:$O$6,0))</f>
        <v>0</v>
      </c>
      <c r="P16" s="363">
        <v>0</v>
      </c>
      <c r="Q16" s="362">
        <f t="shared" si="21"/>
        <v>0</v>
      </c>
      <c r="R16" s="362">
        <f>INDEX('SO FOB Agustus 2026'!$E$6:$O$51,MATCH(B16,'SO FOB Agustus 2026'!$B$6:$B$51,0),MATCH($R$6,'SO FOB Agustus 2026'!$E$6:$O$6,0))</f>
        <v>0</v>
      </c>
      <c r="S16" s="363">
        <v>0</v>
      </c>
      <c r="T16" s="362">
        <f t="shared" si="22"/>
        <v>0</v>
      </c>
      <c r="U16" s="362">
        <f>INDEX('SO FOB Agustus 2026'!$E$6:$O$51,MATCH(B16,'SO FOB Agustus 2026'!$B$6:$B$51,0),MATCH($U$6,'SO FOB Agustus 2026'!$E$6:$O$6,0))</f>
        <v>0</v>
      </c>
      <c r="V16" s="363">
        <v>0</v>
      </c>
      <c r="W16" s="362">
        <f t="shared" si="23"/>
        <v>0</v>
      </c>
      <c r="X16" s="362">
        <f>INDEX('SO FOB Agustus 2026'!$E$6:$O$51,MATCH(B16,'SO FOB Agustus 2026'!$B$6:$B$51,0),MATCH($X$6,'SO FOB Agustus 2026'!$E$6:$O$6,0))</f>
        <v>0</v>
      </c>
      <c r="Y16" s="363">
        <v>0</v>
      </c>
      <c r="Z16" s="362">
        <f t="shared" si="24"/>
        <v>0</v>
      </c>
      <c r="AA16" s="362">
        <f>INDEX('SO FOB Agustus 2026'!$E$6:$O$51,MATCH(B16,'SO FOB Agustus 2026'!$B$6:$B$51,0),MATCH($AA$6,'SO FOB Agustus 2026'!$E$6:$O$6,0))</f>
        <v>0</v>
      </c>
      <c r="AB16" s="363">
        <v>0</v>
      </c>
      <c r="AC16" s="362">
        <f t="shared" si="25"/>
        <v>0</v>
      </c>
      <c r="AD16" s="362">
        <f>INDEX('SO FOB Agustus 2026'!$E$6:$O$51,MATCH(B16,'SO FOB Agustus 2026'!$B$6:$B$51,0),MATCH($AD$6,'SO FOB Agustus 2026'!$E$6:$O$6,0))</f>
        <v>0</v>
      </c>
      <c r="AE16" s="363">
        <v>0</v>
      </c>
      <c r="AF16" s="362">
        <f t="shared" si="26"/>
        <v>0</v>
      </c>
      <c r="AG16" s="362">
        <f>INDEX('SO FOB Agustus 2026'!$E$6:$O$51,MATCH(B16,'SO FOB Agustus 2026'!$B$6:$B$51,0),MATCH($AG$6,'SO FOB Agustus 2026'!$E$6:$O$6,0))</f>
        <v>0</v>
      </c>
      <c r="AH16" s="363">
        <v>0</v>
      </c>
      <c r="AI16" s="362">
        <f t="shared" si="27"/>
        <v>0</v>
      </c>
      <c r="AJ16" s="362">
        <f>INDEX('SO FOB Agustus 2026'!$E$6:$O$51,MATCH(B16,'SO FOB Agustus 2026'!$B$6:$B$51,0),MATCH($AJ$6,'SO FOB Agustus 2026'!$E$6:$O$6,0))</f>
        <v>0</v>
      </c>
      <c r="AK16" s="363">
        <v>0</v>
      </c>
      <c r="AL16" s="362">
        <f t="shared" si="28"/>
        <v>0</v>
      </c>
      <c r="AM16" s="362">
        <f>INDEX('SO FOB Agustus 2026'!$E$6:$O$51,MATCH(B16,'SO FOB Agustus 2026'!$B$6:$B$51,0),MATCH($AM$6,'SO FOB Agustus 2026'!$E$6:$O$6,0))</f>
        <v>0</v>
      </c>
      <c r="AN16" s="363">
        <v>0</v>
      </c>
      <c r="AO16" s="362">
        <f t="shared" si="29"/>
        <v>0</v>
      </c>
      <c r="AP16" s="362">
        <f>INDEX('SO FOB Agustus 2026'!$E$6:$AF$51,MATCH(B16,'SO FOB Agustus 2026'!$B$6:$B$51,0),MATCH($AP$6,'SO FOB Agustus 2026'!$E$6:$AF$6,0))</f>
        <v>0</v>
      </c>
      <c r="AQ16" s="363">
        <v>0</v>
      </c>
      <c r="AR16" s="362">
        <f t="shared" si="30"/>
        <v>0</v>
      </c>
      <c r="AS16" s="362">
        <f>INDEX('SO FOB Agustus 2026'!$E$6:$AF$51,MATCH(B16,'SO FOB Agustus 2026'!$B$6:$B$51,0),MATCH($AS$6,'SO FOB Agustus 2026'!$E$6:$AF$6,0))</f>
        <v>0</v>
      </c>
      <c r="AT16" s="363">
        <v>0</v>
      </c>
      <c r="AU16" s="362">
        <f t="shared" si="31"/>
        <v>0</v>
      </c>
      <c r="AV16" s="362">
        <f>INDEX('SO FOB Agustus 2026'!$E$6:$AF$51,MATCH(B16,'SO FOB Agustus 2026'!$B$6:$B$51,0),MATCH($AV$6,'SO FOB Agustus 2026'!$E$6:$AF$6,0))</f>
        <v>0</v>
      </c>
      <c r="AW16" s="363">
        <v>0</v>
      </c>
      <c r="AX16" s="362">
        <f t="shared" si="32"/>
        <v>0</v>
      </c>
      <c r="AY16" s="362">
        <f>INDEX('SO FOB Agustus 2026'!$E$6:$AF$51,MATCH(B16,'SO FOB Agustus 2026'!$B$6:$B$51,0),MATCH($AY$6,'SO FOB Agustus 2026'!$E$6:$AF$6,0))</f>
        <v>0</v>
      </c>
      <c r="AZ16" s="363">
        <v>0</v>
      </c>
      <c r="BA16" s="362">
        <f t="shared" si="33"/>
        <v>0</v>
      </c>
    </row>
    <row r="17" spans="1:53">
      <c r="A17" s="347">
        <f t="shared" si="34"/>
        <v>10</v>
      </c>
      <c r="B17" s="348">
        <f t="shared" si="34"/>
        <v>46244</v>
      </c>
      <c r="C17" s="349">
        <f t="shared" si="18"/>
        <v>0</v>
      </c>
      <c r="D17" s="349">
        <f t="shared" si="18"/>
        <v>0</v>
      </c>
      <c r="E17" s="349">
        <f t="shared" si="19"/>
        <v>0</v>
      </c>
      <c r="F17" s="349">
        <f t="shared" si="0"/>
        <v>0</v>
      </c>
      <c r="G17" s="349">
        <f t="shared" si="1"/>
        <v>0</v>
      </c>
      <c r="H17" s="349">
        <f t="shared" si="2"/>
        <v>0</v>
      </c>
      <c r="I17" s="349">
        <f t="shared" si="3"/>
        <v>0</v>
      </c>
      <c r="J17" s="349"/>
      <c r="K17" s="349"/>
      <c r="L17" s="362">
        <f>INDEX('SO FOB Agustus 2026'!$E$6:$O$51,MATCH(B17,'SO FOB Agustus 2026'!$B$6:$B$51,0),MATCH($L$6,'SO FOB Agustus 2026'!$E$6:$O$6,0))</f>
        <v>0</v>
      </c>
      <c r="M17" s="363">
        <v>0</v>
      </c>
      <c r="N17" s="362">
        <f t="shared" si="20"/>
        <v>0</v>
      </c>
      <c r="O17" s="362">
        <f>INDEX('SO FOB Agustus 2026'!$E$6:$O$51,MATCH(B17,'SO FOB Agustus 2026'!$B$6:$B$51,0),MATCH($O$6,'SO FOB Agustus 2026'!$E$6:$O$6,0))</f>
        <v>0</v>
      </c>
      <c r="P17" s="363">
        <v>0</v>
      </c>
      <c r="Q17" s="362">
        <f t="shared" si="21"/>
        <v>0</v>
      </c>
      <c r="R17" s="362">
        <f>INDEX('SO FOB Agustus 2026'!$E$6:$O$51,MATCH(B17,'SO FOB Agustus 2026'!$B$6:$B$51,0),MATCH($R$6,'SO FOB Agustus 2026'!$E$6:$O$6,0))</f>
        <v>0</v>
      </c>
      <c r="S17" s="363">
        <v>0</v>
      </c>
      <c r="T17" s="362">
        <f t="shared" si="22"/>
        <v>0</v>
      </c>
      <c r="U17" s="362">
        <f>INDEX('SO FOB Agustus 2026'!$E$6:$O$51,MATCH(B17,'SO FOB Agustus 2026'!$B$6:$B$51,0),MATCH($U$6,'SO FOB Agustus 2026'!$E$6:$O$6,0))</f>
        <v>0</v>
      </c>
      <c r="V17" s="363">
        <v>0</v>
      </c>
      <c r="W17" s="362">
        <f t="shared" si="23"/>
        <v>0</v>
      </c>
      <c r="X17" s="362">
        <f>INDEX('SO FOB Agustus 2026'!$E$6:$O$51,MATCH(B17,'SO FOB Agustus 2026'!$B$6:$B$51,0),MATCH($X$6,'SO FOB Agustus 2026'!$E$6:$O$6,0))</f>
        <v>0</v>
      </c>
      <c r="Y17" s="363">
        <v>0</v>
      </c>
      <c r="Z17" s="362">
        <f t="shared" si="24"/>
        <v>0</v>
      </c>
      <c r="AA17" s="362">
        <f>INDEX('SO FOB Agustus 2026'!$E$6:$O$51,MATCH(B17,'SO FOB Agustus 2026'!$B$6:$B$51,0),MATCH($AA$6,'SO FOB Agustus 2026'!$E$6:$O$6,0))</f>
        <v>0</v>
      </c>
      <c r="AB17" s="363">
        <v>0</v>
      </c>
      <c r="AC17" s="362">
        <f t="shared" si="25"/>
        <v>0</v>
      </c>
      <c r="AD17" s="362">
        <f>INDEX('SO FOB Agustus 2026'!$E$6:$O$51,MATCH(B17,'SO FOB Agustus 2026'!$B$6:$B$51,0),MATCH($AD$6,'SO FOB Agustus 2026'!$E$6:$O$6,0))</f>
        <v>0</v>
      </c>
      <c r="AE17" s="363">
        <v>0</v>
      </c>
      <c r="AF17" s="362">
        <f t="shared" si="26"/>
        <v>0</v>
      </c>
      <c r="AG17" s="362">
        <f>INDEX('SO FOB Agustus 2026'!$E$6:$O$51,MATCH(B17,'SO FOB Agustus 2026'!$B$6:$B$51,0),MATCH($AG$6,'SO FOB Agustus 2026'!$E$6:$O$6,0))</f>
        <v>0</v>
      </c>
      <c r="AH17" s="363">
        <v>0</v>
      </c>
      <c r="AI17" s="362">
        <f t="shared" si="27"/>
        <v>0</v>
      </c>
      <c r="AJ17" s="362">
        <f>INDEX('SO FOB Agustus 2026'!$E$6:$O$51,MATCH(B17,'SO FOB Agustus 2026'!$B$6:$B$51,0),MATCH($AJ$6,'SO FOB Agustus 2026'!$E$6:$O$6,0))</f>
        <v>0</v>
      </c>
      <c r="AK17" s="363">
        <v>0</v>
      </c>
      <c r="AL17" s="362">
        <f t="shared" si="28"/>
        <v>0</v>
      </c>
      <c r="AM17" s="362">
        <f>INDEX('SO FOB Agustus 2026'!$E$6:$O$51,MATCH(B17,'SO FOB Agustus 2026'!$B$6:$B$51,0),MATCH($AM$6,'SO FOB Agustus 2026'!$E$6:$O$6,0))</f>
        <v>0</v>
      </c>
      <c r="AN17" s="363">
        <v>0</v>
      </c>
      <c r="AO17" s="362">
        <f t="shared" si="29"/>
        <v>0</v>
      </c>
      <c r="AP17" s="362">
        <f>INDEX('SO FOB Agustus 2026'!$E$6:$AF$51,MATCH(B17,'SO FOB Agustus 2026'!$B$6:$B$51,0),MATCH($AP$6,'SO FOB Agustus 2026'!$E$6:$AF$6,0))</f>
        <v>0</v>
      </c>
      <c r="AQ17" s="363">
        <v>0</v>
      </c>
      <c r="AR17" s="362">
        <f t="shared" si="30"/>
        <v>0</v>
      </c>
      <c r="AS17" s="362">
        <f>INDEX('SO FOB Agustus 2026'!$E$6:$AF$51,MATCH(B17,'SO FOB Agustus 2026'!$B$6:$B$51,0),MATCH($AS$6,'SO FOB Agustus 2026'!$E$6:$AF$6,0))</f>
        <v>0</v>
      </c>
      <c r="AT17" s="363">
        <v>0</v>
      </c>
      <c r="AU17" s="362">
        <f t="shared" si="31"/>
        <v>0</v>
      </c>
      <c r="AV17" s="362">
        <f>INDEX('SO FOB Agustus 2026'!$E$6:$AF$51,MATCH(B17,'SO FOB Agustus 2026'!$B$6:$B$51,0),MATCH($AV$6,'SO FOB Agustus 2026'!$E$6:$AF$6,0))</f>
        <v>0</v>
      </c>
      <c r="AW17" s="363">
        <v>0</v>
      </c>
      <c r="AX17" s="362">
        <f t="shared" si="32"/>
        <v>0</v>
      </c>
      <c r="AY17" s="362">
        <f>INDEX('SO FOB Agustus 2026'!$E$6:$AF$51,MATCH(B17,'SO FOB Agustus 2026'!$B$6:$B$51,0),MATCH($AY$6,'SO FOB Agustus 2026'!$E$6:$AF$6,0))</f>
        <v>0</v>
      </c>
      <c r="AZ17" s="363">
        <v>0</v>
      </c>
      <c r="BA17" s="362">
        <f t="shared" si="33"/>
        <v>0</v>
      </c>
    </row>
    <row r="18" spans="1:53">
      <c r="A18" s="347">
        <f t="shared" si="34"/>
        <v>11</v>
      </c>
      <c r="B18" s="348">
        <f t="shared" si="34"/>
        <v>46245</v>
      </c>
      <c r="C18" s="349">
        <f t="shared" si="18"/>
        <v>0</v>
      </c>
      <c r="D18" s="349">
        <f t="shared" si="18"/>
        <v>0</v>
      </c>
      <c r="E18" s="349">
        <f t="shared" si="19"/>
        <v>0</v>
      </c>
      <c r="F18" s="349">
        <f t="shared" si="0"/>
        <v>0</v>
      </c>
      <c r="G18" s="349">
        <f t="shared" si="1"/>
        <v>0</v>
      </c>
      <c r="H18" s="349">
        <f t="shared" si="2"/>
        <v>0</v>
      </c>
      <c r="I18" s="349">
        <f t="shared" si="3"/>
        <v>0</v>
      </c>
      <c r="J18" s="349"/>
      <c r="K18" s="349"/>
      <c r="L18" s="362">
        <f>INDEX('SO FOB Agustus 2026'!$E$6:$O$51,MATCH(B18,'SO FOB Agustus 2026'!$B$6:$B$51,0),MATCH($L$6,'SO FOB Agustus 2026'!$E$6:$O$6,0))</f>
        <v>0</v>
      </c>
      <c r="M18" s="363">
        <v>0</v>
      </c>
      <c r="N18" s="362">
        <f t="shared" si="20"/>
        <v>0</v>
      </c>
      <c r="O18" s="362">
        <f>INDEX('SO FOB Agustus 2026'!$E$6:$O$51,MATCH(B18,'SO FOB Agustus 2026'!$B$6:$B$51,0),MATCH($O$6,'SO FOB Agustus 2026'!$E$6:$O$6,0))</f>
        <v>0</v>
      </c>
      <c r="P18" s="363">
        <v>0</v>
      </c>
      <c r="Q18" s="362">
        <f t="shared" si="21"/>
        <v>0</v>
      </c>
      <c r="R18" s="362">
        <f>INDEX('SO FOB Agustus 2026'!$E$6:$O$51,MATCH(B18,'SO FOB Agustus 2026'!$B$6:$B$51,0),MATCH($R$6,'SO FOB Agustus 2026'!$E$6:$O$6,0))</f>
        <v>0</v>
      </c>
      <c r="S18" s="363">
        <v>0</v>
      </c>
      <c r="T18" s="362">
        <f t="shared" si="22"/>
        <v>0</v>
      </c>
      <c r="U18" s="362">
        <f>INDEX('SO FOB Agustus 2026'!$E$6:$O$51,MATCH(B18,'SO FOB Agustus 2026'!$B$6:$B$51,0),MATCH($U$6,'SO FOB Agustus 2026'!$E$6:$O$6,0))</f>
        <v>0</v>
      </c>
      <c r="V18" s="363">
        <v>0</v>
      </c>
      <c r="W18" s="362">
        <f t="shared" si="23"/>
        <v>0</v>
      </c>
      <c r="X18" s="362">
        <f>INDEX('SO FOB Agustus 2026'!$E$6:$O$51,MATCH(B18,'SO FOB Agustus 2026'!$B$6:$B$51,0),MATCH($X$6,'SO FOB Agustus 2026'!$E$6:$O$6,0))</f>
        <v>0</v>
      </c>
      <c r="Y18" s="363">
        <v>0</v>
      </c>
      <c r="Z18" s="362">
        <f t="shared" si="24"/>
        <v>0</v>
      </c>
      <c r="AA18" s="362">
        <f>INDEX('SO FOB Agustus 2026'!$E$6:$O$51,MATCH(B18,'SO FOB Agustus 2026'!$B$6:$B$51,0),MATCH($AA$6,'SO FOB Agustus 2026'!$E$6:$O$6,0))</f>
        <v>0</v>
      </c>
      <c r="AB18" s="363">
        <v>0</v>
      </c>
      <c r="AC18" s="362">
        <f t="shared" si="25"/>
        <v>0</v>
      </c>
      <c r="AD18" s="362">
        <f>INDEX('SO FOB Agustus 2026'!$E$6:$O$51,MATCH(B18,'SO FOB Agustus 2026'!$B$6:$B$51,0),MATCH($AD$6,'SO FOB Agustus 2026'!$E$6:$O$6,0))</f>
        <v>0</v>
      </c>
      <c r="AE18" s="363">
        <v>0</v>
      </c>
      <c r="AF18" s="362">
        <f t="shared" si="26"/>
        <v>0</v>
      </c>
      <c r="AG18" s="362">
        <f>INDEX('SO FOB Agustus 2026'!$E$6:$O$51,MATCH(B18,'SO FOB Agustus 2026'!$B$6:$B$51,0),MATCH($AG$6,'SO FOB Agustus 2026'!$E$6:$O$6,0))</f>
        <v>0</v>
      </c>
      <c r="AH18" s="363">
        <v>0</v>
      </c>
      <c r="AI18" s="362">
        <f t="shared" si="27"/>
        <v>0</v>
      </c>
      <c r="AJ18" s="362">
        <f>INDEX('SO FOB Agustus 2026'!$E$6:$O$51,MATCH(B18,'SO FOB Agustus 2026'!$B$6:$B$51,0),MATCH($AJ$6,'SO FOB Agustus 2026'!$E$6:$O$6,0))</f>
        <v>0</v>
      </c>
      <c r="AK18" s="363">
        <v>0</v>
      </c>
      <c r="AL18" s="362">
        <f t="shared" si="28"/>
        <v>0</v>
      </c>
      <c r="AM18" s="362">
        <f>INDEX('SO FOB Agustus 2026'!$E$6:$O$51,MATCH(B18,'SO FOB Agustus 2026'!$B$6:$B$51,0),MATCH($AM$6,'SO FOB Agustus 2026'!$E$6:$O$6,0))</f>
        <v>0</v>
      </c>
      <c r="AN18" s="363">
        <v>0</v>
      </c>
      <c r="AO18" s="362">
        <f t="shared" si="29"/>
        <v>0</v>
      </c>
      <c r="AP18" s="362">
        <f>INDEX('SO FOB Agustus 2026'!$E$6:$AF$51,MATCH(B18,'SO FOB Agustus 2026'!$B$6:$B$51,0),MATCH($AP$6,'SO FOB Agustus 2026'!$E$6:$AF$6,0))</f>
        <v>0</v>
      </c>
      <c r="AQ18" s="363">
        <v>0</v>
      </c>
      <c r="AR18" s="362">
        <f t="shared" si="30"/>
        <v>0</v>
      </c>
      <c r="AS18" s="362">
        <f>INDEX('SO FOB Agustus 2026'!$E$6:$AF$51,MATCH(B18,'SO FOB Agustus 2026'!$B$6:$B$51,0),MATCH($AS$6,'SO FOB Agustus 2026'!$E$6:$AF$6,0))</f>
        <v>0</v>
      </c>
      <c r="AT18" s="363">
        <v>0</v>
      </c>
      <c r="AU18" s="362">
        <f t="shared" si="31"/>
        <v>0</v>
      </c>
      <c r="AV18" s="362">
        <f>INDEX('SO FOB Agustus 2026'!$E$6:$AF$51,MATCH(B18,'SO FOB Agustus 2026'!$B$6:$B$51,0),MATCH($AV$6,'SO FOB Agustus 2026'!$E$6:$AF$6,0))</f>
        <v>0</v>
      </c>
      <c r="AW18" s="363">
        <v>0</v>
      </c>
      <c r="AX18" s="362">
        <f t="shared" si="32"/>
        <v>0</v>
      </c>
      <c r="AY18" s="362">
        <f>INDEX('SO FOB Agustus 2026'!$E$6:$AF$51,MATCH(B18,'SO FOB Agustus 2026'!$B$6:$B$51,0),MATCH($AY$6,'SO FOB Agustus 2026'!$E$6:$AF$6,0))</f>
        <v>0</v>
      </c>
      <c r="AZ18" s="363">
        <v>0</v>
      </c>
      <c r="BA18" s="362">
        <f t="shared" si="33"/>
        <v>0</v>
      </c>
    </row>
    <row r="19" spans="1:53">
      <c r="A19" s="347">
        <f t="shared" si="34"/>
        <v>12</v>
      </c>
      <c r="B19" s="348">
        <f t="shared" si="34"/>
        <v>46246</v>
      </c>
      <c r="C19" s="349">
        <f t="shared" si="18"/>
        <v>0</v>
      </c>
      <c r="D19" s="349">
        <f t="shared" si="18"/>
        <v>0</v>
      </c>
      <c r="E19" s="349">
        <f t="shared" si="19"/>
        <v>0</v>
      </c>
      <c r="F19" s="349">
        <f t="shared" si="0"/>
        <v>0</v>
      </c>
      <c r="G19" s="349">
        <f t="shared" si="1"/>
        <v>0</v>
      </c>
      <c r="H19" s="349">
        <f t="shared" si="2"/>
        <v>0</v>
      </c>
      <c r="I19" s="349">
        <f t="shared" si="3"/>
        <v>0</v>
      </c>
      <c r="J19" s="349"/>
      <c r="K19" s="349"/>
      <c r="L19" s="362">
        <f>INDEX('SO FOB Agustus 2026'!$E$6:$O$51,MATCH(B19,'SO FOB Agustus 2026'!$B$6:$B$51,0),MATCH($L$6,'SO FOB Agustus 2026'!$E$6:$O$6,0))</f>
        <v>0</v>
      </c>
      <c r="M19" s="363">
        <v>0</v>
      </c>
      <c r="N19" s="362">
        <f t="shared" si="20"/>
        <v>0</v>
      </c>
      <c r="O19" s="362">
        <f>INDEX('SO FOB Agustus 2026'!$E$6:$O$51,MATCH(B19,'SO FOB Agustus 2026'!$B$6:$B$51,0),MATCH($O$6,'SO FOB Agustus 2026'!$E$6:$O$6,0))</f>
        <v>0</v>
      </c>
      <c r="P19" s="363">
        <v>0</v>
      </c>
      <c r="Q19" s="362">
        <f t="shared" si="21"/>
        <v>0</v>
      </c>
      <c r="R19" s="362">
        <f>INDEX('SO FOB Agustus 2026'!$E$6:$O$51,MATCH(B19,'SO FOB Agustus 2026'!$B$6:$B$51,0),MATCH($R$6,'SO FOB Agustus 2026'!$E$6:$O$6,0))</f>
        <v>0</v>
      </c>
      <c r="S19" s="363">
        <v>0</v>
      </c>
      <c r="T19" s="362">
        <f t="shared" si="22"/>
        <v>0</v>
      </c>
      <c r="U19" s="362">
        <f>INDEX('SO FOB Agustus 2026'!$E$6:$O$51,MATCH(B19,'SO FOB Agustus 2026'!$B$6:$B$51,0),MATCH($U$6,'SO FOB Agustus 2026'!$E$6:$O$6,0))</f>
        <v>0</v>
      </c>
      <c r="V19" s="363">
        <v>0</v>
      </c>
      <c r="W19" s="362">
        <f t="shared" si="23"/>
        <v>0</v>
      </c>
      <c r="X19" s="362">
        <f>INDEX('SO FOB Agustus 2026'!$E$6:$O$51,MATCH(B19,'SO FOB Agustus 2026'!$B$6:$B$51,0),MATCH($X$6,'SO FOB Agustus 2026'!$E$6:$O$6,0))</f>
        <v>0</v>
      </c>
      <c r="Y19" s="363">
        <v>0</v>
      </c>
      <c r="Z19" s="362">
        <f t="shared" si="24"/>
        <v>0</v>
      </c>
      <c r="AA19" s="362">
        <f>INDEX('SO FOB Agustus 2026'!$E$6:$O$51,MATCH(B19,'SO FOB Agustus 2026'!$B$6:$B$51,0),MATCH($AA$6,'SO FOB Agustus 2026'!$E$6:$O$6,0))</f>
        <v>0</v>
      </c>
      <c r="AB19" s="363">
        <v>0</v>
      </c>
      <c r="AC19" s="362">
        <f t="shared" si="25"/>
        <v>0</v>
      </c>
      <c r="AD19" s="362">
        <f>INDEX('SO FOB Agustus 2026'!$E$6:$O$51,MATCH(B19,'SO FOB Agustus 2026'!$B$6:$B$51,0),MATCH($AD$6,'SO FOB Agustus 2026'!$E$6:$O$6,0))</f>
        <v>0</v>
      </c>
      <c r="AE19" s="363">
        <v>0</v>
      </c>
      <c r="AF19" s="362">
        <f t="shared" si="26"/>
        <v>0</v>
      </c>
      <c r="AG19" s="362">
        <f>INDEX('SO FOB Agustus 2026'!$E$6:$O$51,MATCH(B19,'SO FOB Agustus 2026'!$B$6:$B$51,0),MATCH($AG$6,'SO FOB Agustus 2026'!$E$6:$O$6,0))</f>
        <v>0</v>
      </c>
      <c r="AH19" s="363">
        <v>0</v>
      </c>
      <c r="AI19" s="362">
        <f t="shared" si="27"/>
        <v>0</v>
      </c>
      <c r="AJ19" s="362">
        <f>INDEX('SO FOB Agustus 2026'!$E$6:$O$51,MATCH(B19,'SO FOB Agustus 2026'!$B$6:$B$51,0),MATCH($AJ$6,'SO FOB Agustus 2026'!$E$6:$O$6,0))</f>
        <v>0</v>
      </c>
      <c r="AK19" s="363">
        <v>0</v>
      </c>
      <c r="AL19" s="362">
        <f t="shared" si="28"/>
        <v>0</v>
      </c>
      <c r="AM19" s="362">
        <f>INDEX('SO FOB Agustus 2026'!$E$6:$O$51,MATCH(B19,'SO FOB Agustus 2026'!$B$6:$B$51,0),MATCH($AM$6,'SO FOB Agustus 2026'!$E$6:$O$6,0))</f>
        <v>0</v>
      </c>
      <c r="AN19" s="363">
        <v>0</v>
      </c>
      <c r="AO19" s="362">
        <f t="shared" si="29"/>
        <v>0</v>
      </c>
      <c r="AP19" s="362">
        <f>INDEX('SO FOB Agustus 2026'!$E$6:$AF$51,MATCH(B19,'SO FOB Agustus 2026'!$B$6:$B$51,0),MATCH($AP$6,'SO FOB Agustus 2026'!$E$6:$AF$6,0))</f>
        <v>0</v>
      </c>
      <c r="AQ19" s="363">
        <v>0</v>
      </c>
      <c r="AR19" s="362">
        <f t="shared" si="30"/>
        <v>0</v>
      </c>
      <c r="AS19" s="362">
        <f>INDEX('SO FOB Agustus 2026'!$E$6:$AF$51,MATCH(B19,'SO FOB Agustus 2026'!$B$6:$B$51,0),MATCH($AS$6,'SO FOB Agustus 2026'!$E$6:$AF$6,0))</f>
        <v>0</v>
      </c>
      <c r="AT19" s="363">
        <v>0</v>
      </c>
      <c r="AU19" s="362">
        <f t="shared" si="31"/>
        <v>0</v>
      </c>
      <c r="AV19" s="362">
        <f>INDEX('SO FOB Agustus 2026'!$E$6:$AF$51,MATCH(B19,'SO FOB Agustus 2026'!$B$6:$B$51,0),MATCH($AV$6,'SO FOB Agustus 2026'!$E$6:$AF$6,0))</f>
        <v>0</v>
      </c>
      <c r="AW19" s="363">
        <v>0</v>
      </c>
      <c r="AX19" s="362">
        <f t="shared" si="32"/>
        <v>0</v>
      </c>
      <c r="AY19" s="362">
        <f>INDEX('SO FOB Agustus 2026'!$E$6:$AF$51,MATCH(B19,'SO FOB Agustus 2026'!$B$6:$B$51,0),MATCH($AY$6,'SO FOB Agustus 2026'!$E$6:$AF$6,0))</f>
        <v>0</v>
      </c>
      <c r="AZ19" s="363">
        <v>0</v>
      </c>
      <c r="BA19" s="362">
        <f t="shared" si="33"/>
        <v>0</v>
      </c>
    </row>
    <row r="20" spans="1:53">
      <c r="A20" s="347">
        <f t="shared" si="34"/>
        <v>13</v>
      </c>
      <c r="B20" s="348">
        <f t="shared" si="34"/>
        <v>46247</v>
      </c>
      <c r="C20" s="349">
        <f t="shared" si="18"/>
        <v>0</v>
      </c>
      <c r="D20" s="349">
        <f t="shared" si="18"/>
        <v>0</v>
      </c>
      <c r="E20" s="349">
        <f t="shared" si="19"/>
        <v>0</v>
      </c>
      <c r="F20" s="349">
        <f t="shared" si="0"/>
        <v>0</v>
      </c>
      <c r="G20" s="349">
        <f t="shared" si="1"/>
        <v>0</v>
      </c>
      <c r="H20" s="349">
        <f t="shared" si="2"/>
        <v>0</v>
      </c>
      <c r="I20" s="349">
        <f t="shared" si="3"/>
        <v>0</v>
      </c>
      <c r="J20" s="349"/>
      <c r="K20" s="349"/>
      <c r="L20" s="362">
        <f>INDEX('SO FOB Agustus 2026'!$E$6:$O$51,MATCH(B20,'SO FOB Agustus 2026'!$B$6:$B$51,0),MATCH($L$6,'SO FOB Agustus 2026'!$E$6:$O$6,0))</f>
        <v>0</v>
      </c>
      <c r="M20" s="363">
        <v>0</v>
      </c>
      <c r="N20" s="362">
        <f t="shared" si="20"/>
        <v>0</v>
      </c>
      <c r="O20" s="362">
        <f>INDEX('SO FOB Agustus 2026'!$E$6:$O$51,MATCH(B20,'SO FOB Agustus 2026'!$B$6:$B$51,0),MATCH($O$6,'SO FOB Agustus 2026'!$E$6:$O$6,0))</f>
        <v>0</v>
      </c>
      <c r="P20" s="363">
        <v>0</v>
      </c>
      <c r="Q20" s="362">
        <f t="shared" si="21"/>
        <v>0</v>
      </c>
      <c r="R20" s="362">
        <f>INDEX('SO FOB Agustus 2026'!$E$6:$O$51,MATCH(B20,'SO FOB Agustus 2026'!$B$6:$B$51,0),MATCH($R$6,'SO FOB Agustus 2026'!$E$6:$O$6,0))</f>
        <v>0</v>
      </c>
      <c r="S20" s="363">
        <v>0</v>
      </c>
      <c r="T20" s="362">
        <f t="shared" si="22"/>
        <v>0</v>
      </c>
      <c r="U20" s="362">
        <f>INDEX('SO FOB Agustus 2026'!$E$6:$O$51,MATCH(B20,'SO FOB Agustus 2026'!$B$6:$B$51,0),MATCH($U$6,'SO FOB Agustus 2026'!$E$6:$O$6,0))</f>
        <v>0</v>
      </c>
      <c r="V20" s="363">
        <v>0</v>
      </c>
      <c r="W20" s="362">
        <f t="shared" si="23"/>
        <v>0</v>
      </c>
      <c r="X20" s="362">
        <f>INDEX('SO FOB Agustus 2026'!$E$6:$O$51,MATCH(B20,'SO FOB Agustus 2026'!$B$6:$B$51,0),MATCH($X$6,'SO FOB Agustus 2026'!$E$6:$O$6,0))</f>
        <v>0</v>
      </c>
      <c r="Y20" s="363">
        <v>0</v>
      </c>
      <c r="Z20" s="362">
        <f t="shared" si="24"/>
        <v>0</v>
      </c>
      <c r="AA20" s="362">
        <f>INDEX('SO FOB Agustus 2026'!$E$6:$O$51,MATCH(B20,'SO FOB Agustus 2026'!$B$6:$B$51,0),MATCH($AA$6,'SO FOB Agustus 2026'!$E$6:$O$6,0))</f>
        <v>0</v>
      </c>
      <c r="AB20" s="363">
        <v>0</v>
      </c>
      <c r="AC20" s="362">
        <f t="shared" si="25"/>
        <v>0</v>
      </c>
      <c r="AD20" s="362">
        <f>INDEX('SO FOB Agustus 2026'!$E$6:$O$51,MATCH(B20,'SO FOB Agustus 2026'!$B$6:$B$51,0),MATCH($AD$6,'SO FOB Agustus 2026'!$E$6:$O$6,0))</f>
        <v>0</v>
      </c>
      <c r="AE20" s="363">
        <v>0</v>
      </c>
      <c r="AF20" s="362">
        <f t="shared" si="26"/>
        <v>0</v>
      </c>
      <c r="AG20" s="362">
        <f>INDEX('SO FOB Agustus 2026'!$E$6:$O$51,MATCH(B20,'SO FOB Agustus 2026'!$B$6:$B$51,0),MATCH($AG$6,'SO FOB Agustus 2026'!$E$6:$O$6,0))</f>
        <v>0</v>
      </c>
      <c r="AH20" s="363">
        <v>0</v>
      </c>
      <c r="AI20" s="362">
        <f t="shared" si="27"/>
        <v>0</v>
      </c>
      <c r="AJ20" s="362">
        <f>INDEX('SO FOB Agustus 2026'!$E$6:$O$51,MATCH(B20,'SO FOB Agustus 2026'!$B$6:$B$51,0),MATCH($AJ$6,'SO FOB Agustus 2026'!$E$6:$O$6,0))</f>
        <v>0</v>
      </c>
      <c r="AK20" s="363">
        <v>0</v>
      </c>
      <c r="AL20" s="362">
        <f t="shared" si="28"/>
        <v>0</v>
      </c>
      <c r="AM20" s="362">
        <f>INDEX('SO FOB Agustus 2026'!$E$6:$O$51,MATCH(B20,'SO FOB Agustus 2026'!$B$6:$B$51,0),MATCH($AM$6,'SO FOB Agustus 2026'!$E$6:$O$6,0))</f>
        <v>0</v>
      </c>
      <c r="AN20" s="363">
        <v>0</v>
      </c>
      <c r="AO20" s="362">
        <f t="shared" si="29"/>
        <v>0</v>
      </c>
      <c r="AP20" s="362">
        <f>INDEX('SO FOB Agustus 2026'!$E$6:$AF$51,MATCH(B20,'SO FOB Agustus 2026'!$B$6:$B$51,0),MATCH($AP$6,'SO FOB Agustus 2026'!$E$6:$AF$6,0))</f>
        <v>0</v>
      </c>
      <c r="AQ20" s="363">
        <v>0</v>
      </c>
      <c r="AR20" s="362">
        <f t="shared" si="30"/>
        <v>0</v>
      </c>
      <c r="AS20" s="362">
        <f>INDEX('SO FOB Agustus 2026'!$E$6:$AF$51,MATCH(B20,'SO FOB Agustus 2026'!$B$6:$B$51,0),MATCH($AS$6,'SO FOB Agustus 2026'!$E$6:$AF$6,0))</f>
        <v>0</v>
      </c>
      <c r="AT20" s="363">
        <v>0</v>
      </c>
      <c r="AU20" s="362">
        <f t="shared" si="31"/>
        <v>0</v>
      </c>
      <c r="AV20" s="362">
        <f>INDEX('SO FOB Agustus 2026'!$E$6:$AF$51,MATCH(B20,'SO FOB Agustus 2026'!$B$6:$B$51,0),MATCH($AV$6,'SO FOB Agustus 2026'!$E$6:$AF$6,0))</f>
        <v>0</v>
      </c>
      <c r="AW20" s="363">
        <v>0</v>
      </c>
      <c r="AX20" s="362">
        <f t="shared" si="32"/>
        <v>0</v>
      </c>
      <c r="AY20" s="362">
        <f>INDEX('SO FOB Agustus 2026'!$E$6:$AF$51,MATCH(B20,'SO FOB Agustus 2026'!$B$6:$B$51,0),MATCH($AY$6,'SO FOB Agustus 2026'!$E$6:$AF$6,0))</f>
        <v>0</v>
      </c>
      <c r="AZ20" s="363">
        <v>0</v>
      </c>
      <c r="BA20" s="362">
        <f t="shared" si="33"/>
        <v>0</v>
      </c>
    </row>
    <row r="21" spans="1:53">
      <c r="A21" s="347">
        <f t="shared" si="34"/>
        <v>14</v>
      </c>
      <c r="B21" s="348">
        <f t="shared" si="34"/>
        <v>46248</v>
      </c>
      <c r="C21" s="349">
        <f t="shared" si="18"/>
        <v>0</v>
      </c>
      <c r="D21" s="349">
        <f t="shared" si="18"/>
        <v>0</v>
      </c>
      <c r="E21" s="349">
        <f t="shared" si="19"/>
        <v>0</v>
      </c>
      <c r="F21" s="349">
        <f t="shared" si="0"/>
        <v>0</v>
      </c>
      <c r="G21" s="349">
        <f t="shared" si="1"/>
        <v>0</v>
      </c>
      <c r="H21" s="349">
        <f t="shared" si="2"/>
        <v>0</v>
      </c>
      <c r="I21" s="349">
        <f t="shared" si="3"/>
        <v>0</v>
      </c>
      <c r="J21" s="349"/>
      <c r="K21" s="349"/>
      <c r="L21" s="362">
        <f>INDEX('SO FOB Agustus 2026'!$E$6:$O$51,MATCH(B21,'SO FOB Agustus 2026'!$B$6:$B$51,0),MATCH($L$6,'SO FOB Agustus 2026'!$E$6:$O$6,0))</f>
        <v>0</v>
      </c>
      <c r="M21" s="363">
        <v>0</v>
      </c>
      <c r="N21" s="362">
        <f t="shared" si="20"/>
        <v>0</v>
      </c>
      <c r="O21" s="362">
        <f>INDEX('SO FOB Agustus 2026'!$E$6:$O$51,MATCH(B21,'SO FOB Agustus 2026'!$B$6:$B$51,0),MATCH($O$6,'SO FOB Agustus 2026'!$E$6:$O$6,0))</f>
        <v>0</v>
      </c>
      <c r="P21" s="363">
        <v>0</v>
      </c>
      <c r="Q21" s="362">
        <f t="shared" si="21"/>
        <v>0</v>
      </c>
      <c r="R21" s="362">
        <f>INDEX('SO FOB Agustus 2026'!$E$6:$O$51,MATCH(B21,'SO FOB Agustus 2026'!$B$6:$B$51,0),MATCH($R$6,'SO FOB Agustus 2026'!$E$6:$O$6,0))</f>
        <v>0</v>
      </c>
      <c r="S21" s="363">
        <v>0</v>
      </c>
      <c r="T21" s="362">
        <f t="shared" si="22"/>
        <v>0</v>
      </c>
      <c r="U21" s="362">
        <f>INDEX('SO FOB Agustus 2026'!$E$6:$O$51,MATCH(B21,'SO FOB Agustus 2026'!$B$6:$B$51,0),MATCH($U$6,'SO FOB Agustus 2026'!$E$6:$O$6,0))</f>
        <v>0</v>
      </c>
      <c r="V21" s="363">
        <v>0</v>
      </c>
      <c r="W21" s="362">
        <f t="shared" si="23"/>
        <v>0</v>
      </c>
      <c r="X21" s="362">
        <f>INDEX('SO FOB Agustus 2026'!$E$6:$O$51,MATCH(B21,'SO FOB Agustus 2026'!$B$6:$B$51,0),MATCH($X$6,'SO FOB Agustus 2026'!$E$6:$O$6,0))</f>
        <v>0</v>
      </c>
      <c r="Y21" s="363">
        <v>0</v>
      </c>
      <c r="Z21" s="362">
        <f t="shared" si="24"/>
        <v>0</v>
      </c>
      <c r="AA21" s="362">
        <f>INDEX('SO FOB Agustus 2026'!$E$6:$O$51,MATCH(B21,'SO FOB Agustus 2026'!$B$6:$B$51,0),MATCH($AA$6,'SO FOB Agustus 2026'!$E$6:$O$6,0))</f>
        <v>0</v>
      </c>
      <c r="AB21" s="363">
        <v>0</v>
      </c>
      <c r="AC21" s="362">
        <f t="shared" si="25"/>
        <v>0</v>
      </c>
      <c r="AD21" s="362">
        <f>INDEX('SO FOB Agustus 2026'!$E$6:$O$51,MATCH(B21,'SO FOB Agustus 2026'!$B$6:$B$51,0),MATCH($AD$6,'SO FOB Agustus 2026'!$E$6:$O$6,0))</f>
        <v>0</v>
      </c>
      <c r="AE21" s="363">
        <v>0</v>
      </c>
      <c r="AF21" s="362">
        <f t="shared" si="26"/>
        <v>0</v>
      </c>
      <c r="AG21" s="362">
        <f>INDEX('SO FOB Agustus 2026'!$E$6:$O$51,MATCH(B21,'SO FOB Agustus 2026'!$B$6:$B$51,0),MATCH($AG$6,'SO FOB Agustus 2026'!$E$6:$O$6,0))</f>
        <v>0</v>
      </c>
      <c r="AH21" s="363">
        <v>0</v>
      </c>
      <c r="AI21" s="362">
        <f t="shared" si="27"/>
        <v>0</v>
      </c>
      <c r="AJ21" s="362">
        <f>INDEX('SO FOB Agustus 2026'!$E$6:$O$51,MATCH(B21,'SO FOB Agustus 2026'!$B$6:$B$51,0),MATCH($AJ$6,'SO FOB Agustus 2026'!$E$6:$O$6,0))</f>
        <v>0</v>
      </c>
      <c r="AK21" s="363">
        <v>0</v>
      </c>
      <c r="AL21" s="362">
        <f t="shared" si="28"/>
        <v>0</v>
      </c>
      <c r="AM21" s="362">
        <f>INDEX('SO FOB Agustus 2026'!$E$6:$O$51,MATCH(B21,'SO FOB Agustus 2026'!$B$6:$B$51,0),MATCH($AM$6,'SO FOB Agustus 2026'!$E$6:$O$6,0))</f>
        <v>0</v>
      </c>
      <c r="AN21" s="363">
        <v>0</v>
      </c>
      <c r="AO21" s="362">
        <f t="shared" si="29"/>
        <v>0</v>
      </c>
      <c r="AP21" s="362">
        <f>INDEX('SO FOB Agustus 2026'!$E$6:$AF$51,MATCH(B21,'SO FOB Agustus 2026'!$B$6:$B$51,0),MATCH($AP$6,'SO FOB Agustus 2026'!$E$6:$AF$6,0))</f>
        <v>0</v>
      </c>
      <c r="AQ21" s="363">
        <v>0</v>
      </c>
      <c r="AR21" s="362">
        <f t="shared" si="30"/>
        <v>0</v>
      </c>
      <c r="AS21" s="362">
        <f>INDEX('SO FOB Agustus 2026'!$E$6:$AF$51,MATCH(B21,'SO FOB Agustus 2026'!$B$6:$B$51,0),MATCH($AS$6,'SO FOB Agustus 2026'!$E$6:$AF$6,0))</f>
        <v>0</v>
      </c>
      <c r="AT21" s="363">
        <v>0</v>
      </c>
      <c r="AU21" s="362">
        <f t="shared" si="31"/>
        <v>0</v>
      </c>
      <c r="AV21" s="362">
        <f>INDEX('SO FOB Agustus 2026'!$E$6:$AF$51,MATCH(B21,'SO FOB Agustus 2026'!$B$6:$B$51,0),MATCH($AV$6,'SO FOB Agustus 2026'!$E$6:$AF$6,0))</f>
        <v>0</v>
      </c>
      <c r="AW21" s="363">
        <v>0</v>
      </c>
      <c r="AX21" s="362">
        <f t="shared" si="32"/>
        <v>0</v>
      </c>
      <c r="AY21" s="362">
        <f>INDEX('SO FOB Agustus 2026'!$E$6:$AF$51,MATCH(B21,'SO FOB Agustus 2026'!$B$6:$B$51,0),MATCH($AY$6,'SO FOB Agustus 2026'!$E$6:$AF$6,0))</f>
        <v>0</v>
      </c>
      <c r="AZ21" s="363">
        <v>0</v>
      </c>
      <c r="BA21" s="362">
        <f t="shared" si="33"/>
        <v>0</v>
      </c>
    </row>
    <row r="22" spans="1:53">
      <c r="A22" s="347">
        <f t="shared" si="34"/>
        <v>15</v>
      </c>
      <c r="B22" s="348">
        <f t="shared" si="34"/>
        <v>46249</v>
      </c>
      <c r="C22" s="349">
        <f t="shared" si="18"/>
        <v>0</v>
      </c>
      <c r="D22" s="349">
        <f t="shared" si="18"/>
        <v>0</v>
      </c>
      <c r="E22" s="349">
        <f t="shared" si="19"/>
        <v>0</v>
      </c>
      <c r="F22" s="349">
        <f t="shared" si="0"/>
        <v>0</v>
      </c>
      <c r="G22" s="349">
        <f t="shared" si="1"/>
        <v>0</v>
      </c>
      <c r="H22" s="349">
        <f t="shared" si="2"/>
        <v>0</v>
      </c>
      <c r="I22" s="349">
        <f t="shared" si="3"/>
        <v>0</v>
      </c>
      <c r="J22" s="349"/>
      <c r="K22" s="349"/>
      <c r="L22" s="362">
        <f>INDEX('SO FOB Agustus 2026'!$E$6:$O$51,MATCH(B22,'SO FOB Agustus 2026'!$B$6:$B$51,0),MATCH($L$6,'SO FOB Agustus 2026'!$E$6:$O$6,0))</f>
        <v>0</v>
      </c>
      <c r="M22" s="363">
        <v>0</v>
      </c>
      <c r="N22" s="362">
        <f t="shared" si="20"/>
        <v>0</v>
      </c>
      <c r="O22" s="362">
        <f>INDEX('SO FOB Agustus 2026'!$E$6:$O$51,MATCH(B22,'SO FOB Agustus 2026'!$B$6:$B$51,0),MATCH($O$6,'SO FOB Agustus 2026'!$E$6:$O$6,0))</f>
        <v>0</v>
      </c>
      <c r="P22" s="363">
        <v>0</v>
      </c>
      <c r="Q22" s="362">
        <f t="shared" si="21"/>
        <v>0</v>
      </c>
      <c r="R22" s="362">
        <f>INDEX('SO FOB Agustus 2026'!$E$6:$O$51,MATCH(B22,'SO FOB Agustus 2026'!$B$6:$B$51,0),MATCH($R$6,'SO FOB Agustus 2026'!$E$6:$O$6,0))</f>
        <v>0</v>
      </c>
      <c r="S22" s="363">
        <v>0</v>
      </c>
      <c r="T22" s="362">
        <f t="shared" si="22"/>
        <v>0</v>
      </c>
      <c r="U22" s="362">
        <f>INDEX('SO FOB Agustus 2026'!$E$6:$O$51,MATCH(B22,'SO FOB Agustus 2026'!$B$6:$B$51,0),MATCH($U$6,'SO FOB Agustus 2026'!$E$6:$O$6,0))</f>
        <v>0</v>
      </c>
      <c r="V22" s="363">
        <v>0</v>
      </c>
      <c r="W22" s="362">
        <f t="shared" si="23"/>
        <v>0</v>
      </c>
      <c r="X22" s="362">
        <f>INDEX('SO FOB Agustus 2026'!$E$6:$O$51,MATCH(B22,'SO FOB Agustus 2026'!$B$6:$B$51,0),MATCH($X$6,'SO FOB Agustus 2026'!$E$6:$O$6,0))</f>
        <v>0</v>
      </c>
      <c r="Y22" s="363">
        <v>0</v>
      </c>
      <c r="Z22" s="362">
        <f t="shared" si="24"/>
        <v>0</v>
      </c>
      <c r="AA22" s="362">
        <f>INDEX('SO FOB Agustus 2026'!$E$6:$O$51,MATCH(B22,'SO FOB Agustus 2026'!$B$6:$B$51,0),MATCH($AA$6,'SO FOB Agustus 2026'!$E$6:$O$6,0))</f>
        <v>0</v>
      </c>
      <c r="AB22" s="363">
        <v>0</v>
      </c>
      <c r="AC22" s="362">
        <f t="shared" si="25"/>
        <v>0</v>
      </c>
      <c r="AD22" s="362">
        <f>INDEX('SO FOB Agustus 2026'!$E$6:$O$51,MATCH(B22,'SO FOB Agustus 2026'!$B$6:$B$51,0),MATCH($AD$6,'SO FOB Agustus 2026'!$E$6:$O$6,0))</f>
        <v>0</v>
      </c>
      <c r="AE22" s="363">
        <v>0</v>
      </c>
      <c r="AF22" s="362">
        <f t="shared" si="26"/>
        <v>0</v>
      </c>
      <c r="AG22" s="362">
        <f>INDEX('SO FOB Agustus 2026'!$E$6:$O$51,MATCH(B22,'SO FOB Agustus 2026'!$B$6:$B$51,0),MATCH($AG$6,'SO FOB Agustus 2026'!$E$6:$O$6,0))</f>
        <v>0</v>
      </c>
      <c r="AH22" s="363">
        <v>0</v>
      </c>
      <c r="AI22" s="362">
        <f t="shared" si="27"/>
        <v>0</v>
      </c>
      <c r="AJ22" s="362">
        <f>INDEX('SO FOB Agustus 2026'!$E$6:$O$51,MATCH(B22,'SO FOB Agustus 2026'!$B$6:$B$51,0),MATCH($AJ$6,'SO FOB Agustus 2026'!$E$6:$O$6,0))</f>
        <v>0</v>
      </c>
      <c r="AK22" s="363">
        <v>0</v>
      </c>
      <c r="AL22" s="362">
        <f t="shared" si="28"/>
        <v>0</v>
      </c>
      <c r="AM22" s="362">
        <f>INDEX('SO FOB Agustus 2026'!$E$6:$O$51,MATCH(B22,'SO FOB Agustus 2026'!$B$6:$B$51,0),MATCH($AM$6,'SO FOB Agustus 2026'!$E$6:$O$6,0))</f>
        <v>0</v>
      </c>
      <c r="AN22" s="363">
        <v>0</v>
      </c>
      <c r="AO22" s="362">
        <f t="shared" si="29"/>
        <v>0</v>
      </c>
      <c r="AP22" s="362">
        <f>INDEX('SO FOB Agustus 2026'!$E$6:$AF$51,MATCH(B22,'SO FOB Agustus 2026'!$B$6:$B$51,0),MATCH($AP$6,'SO FOB Agustus 2026'!$E$6:$AF$6,0))</f>
        <v>0</v>
      </c>
      <c r="AQ22" s="363">
        <v>0</v>
      </c>
      <c r="AR22" s="362">
        <f t="shared" si="30"/>
        <v>0</v>
      </c>
      <c r="AS22" s="362">
        <f>INDEX('SO FOB Agustus 2026'!$E$6:$AF$51,MATCH(B22,'SO FOB Agustus 2026'!$B$6:$B$51,0),MATCH($AS$6,'SO FOB Agustus 2026'!$E$6:$AF$6,0))</f>
        <v>0</v>
      </c>
      <c r="AT22" s="363">
        <v>0</v>
      </c>
      <c r="AU22" s="362">
        <f t="shared" si="31"/>
        <v>0</v>
      </c>
      <c r="AV22" s="362">
        <f>INDEX('SO FOB Agustus 2026'!$E$6:$AF$51,MATCH(B22,'SO FOB Agustus 2026'!$B$6:$B$51,0),MATCH($AV$6,'SO FOB Agustus 2026'!$E$6:$AF$6,0))</f>
        <v>0</v>
      </c>
      <c r="AW22" s="363">
        <v>0</v>
      </c>
      <c r="AX22" s="362">
        <f t="shared" si="32"/>
        <v>0</v>
      </c>
      <c r="AY22" s="362">
        <f>INDEX('SO FOB Agustus 2026'!$E$6:$AF$51,MATCH(B22,'SO FOB Agustus 2026'!$B$6:$B$51,0),MATCH($AY$6,'SO FOB Agustus 2026'!$E$6:$AF$6,0))</f>
        <v>0</v>
      </c>
      <c r="AZ22" s="363">
        <v>0</v>
      </c>
      <c r="BA22" s="362">
        <f t="shared" si="33"/>
        <v>0</v>
      </c>
    </row>
    <row r="23" spans="1:53">
      <c r="A23" s="347">
        <f t="shared" si="34"/>
        <v>16</v>
      </c>
      <c r="B23" s="348">
        <f t="shared" si="34"/>
        <v>46250</v>
      </c>
      <c r="C23" s="349">
        <f t="shared" si="18"/>
        <v>0</v>
      </c>
      <c r="D23" s="349">
        <f t="shared" si="18"/>
        <v>0</v>
      </c>
      <c r="E23" s="349">
        <f t="shared" si="19"/>
        <v>0</v>
      </c>
      <c r="F23" s="349">
        <f t="shared" si="0"/>
        <v>0</v>
      </c>
      <c r="G23" s="349">
        <f t="shared" si="1"/>
        <v>0</v>
      </c>
      <c r="H23" s="349">
        <f t="shared" si="2"/>
        <v>0</v>
      </c>
      <c r="I23" s="349">
        <f t="shared" si="3"/>
        <v>0</v>
      </c>
      <c r="J23" s="349"/>
      <c r="K23" s="349"/>
      <c r="L23" s="362">
        <f>INDEX('SO FOB Agustus 2026'!$E$6:$O$51,MATCH(B23,'SO FOB Agustus 2026'!$B$6:$B$51,0),MATCH($L$6,'SO FOB Agustus 2026'!$E$6:$O$6,0))</f>
        <v>0</v>
      </c>
      <c r="M23" s="363">
        <v>0</v>
      </c>
      <c r="N23" s="362">
        <f t="shared" si="20"/>
        <v>0</v>
      </c>
      <c r="O23" s="362">
        <f>INDEX('SO FOB Agustus 2026'!$E$6:$O$51,MATCH(B23,'SO FOB Agustus 2026'!$B$6:$B$51,0),MATCH($O$6,'SO FOB Agustus 2026'!$E$6:$O$6,0))</f>
        <v>0</v>
      </c>
      <c r="P23" s="363">
        <v>0</v>
      </c>
      <c r="Q23" s="362">
        <f t="shared" si="21"/>
        <v>0</v>
      </c>
      <c r="R23" s="362">
        <f>INDEX('SO FOB Agustus 2026'!$E$6:$O$51,MATCH(B23,'SO FOB Agustus 2026'!$B$6:$B$51,0),MATCH($R$6,'SO FOB Agustus 2026'!$E$6:$O$6,0))</f>
        <v>0</v>
      </c>
      <c r="S23" s="363">
        <v>0</v>
      </c>
      <c r="T23" s="362">
        <f t="shared" si="22"/>
        <v>0</v>
      </c>
      <c r="U23" s="362">
        <f>INDEX('SO FOB Agustus 2026'!$E$6:$O$51,MATCH(B23,'SO FOB Agustus 2026'!$B$6:$B$51,0),MATCH($U$6,'SO FOB Agustus 2026'!$E$6:$O$6,0))</f>
        <v>0</v>
      </c>
      <c r="V23" s="363">
        <v>0</v>
      </c>
      <c r="W23" s="362">
        <f t="shared" si="23"/>
        <v>0</v>
      </c>
      <c r="X23" s="362">
        <f>INDEX('SO FOB Agustus 2026'!$E$6:$O$51,MATCH(B23,'SO FOB Agustus 2026'!$B$6:$B$51,0),MATCH($X$6,'SO FOB Agustus 2026'!$E$6:$O$6,0))</f>
        <v>0</v>
      </c>
      <c r="Y23" s="363">
        <v>0</v>
      </c>
      <c r="Z23" s="362">
        <f t="shared" si="24"/>
        <v>0</v>
      </c>
      <c r="AA23" s="362">
        <f>INDEX('SO FOB Agustus 2026'!$E$6:$O$51,MATCH(B23,'SO FOB Agustus 2026'!$B$6:$B$51,0),MATCH($AA$6,'SO FOB Agustus 2026'!$E$6:$O$6,0))</f>
        <v>0</v>
      </c>
      <c r="AB23" s="363">
        <v>0</v>
      </c>
      <c r="AC23" s="362">
        <f t="shared" si="25"/>
        <v>0</v>
      </c>
      <c r="AD23" s="362">
        <f>INDEX('SO FOB Agustus 2026'!$E$6:$O$51,MATCH(B23,'SO FOB Agustus 2026'!$B$6:$B$51,0),MATCH($AD$6,'SO FOB Agustus 2026'!$E$6:$O$6,0))</f>
        <v>0</v>
      </c>
      <c r="AE23" s="363">
        <v>0</v>
      </c>
      <c r="AF23" s="362">
        <f t="shared" si="26"/>
        <v>0</v>
      </c>
      <c r="AG23" s="362">
        <f>INDEX('SO FOB Agustus 2026'!$E$6:$O$51,MATCH(B23,'SO FOB Agustus 2026'!$B$6:$B$51,0),MATCH($AG$6,'SO FOB Agustus 2026'!$E$6:$O$6,0))</f>
        <v>0</v>
      </c>
      <c r="AH23" s="363">
        <v>0</v>
      </c>
      <c r="AI23" s="362">
        <f t="shared" si="27"/>
        <v>0</v>
      </c>
      <c r="AJ23" s="362">
        <f>INDEX('SO FOB Agustus 2026'!$E$6:$O$51,MATCH(B23,'SO FOB Agustus 2026'!$B$6:$B$51,0),MATCH($AJ$6,'SO FOB Agustus 2026'!$E$6:$O$6,0))</f>
        <v>0</v>
      </c>
      <c r="AK23" s="363">
        <v>0</v>
      </c>
      <c r="AL23" s="362">
        <f t="shared" si="28"/>
        <v>0</v>
      </c>
      <c r="AM23" s="362">
        <f>INDEX('SO FOB Agustus 2026'!$E$6:$O$51,MATCH(B23,'SO FOB Agustus 2026'!$B$6:$B$51,0),MATCH($AM$6,'SO FOB Agustus 2026'!$E$6:$O$6,0))</f>
        <v>0</v>
      </c>
      <c r="AN23" s="363">
        <v>0</v>
      </c>
      <c r="AO23" s="362">
        <f t="shared" si="29"/>
        <v>0</v>
      </c>
      <c r="AP23" s="362">
        <f>INDEX('SO FOB Agustus 2026'!$E$6:$AF$51,MATCH(B23,'SO FOB Agustus 2026'!$B$6:$B$51,0),MATCH($AP$6,'SO FOB Agustus 2026'!$E$6:$AF$6,0))</f>
        <v>0</v>
      </c>
      <c r="AQ23" s="363">
        <v>0</v>
      </c>
      <c r="AR23" s="362">
        <f t="shared" si="30"/>
        <v>0</v>
      </c>
      <c r="AS23" s="362">
        <f>INDEX('SO FOB Agustus 2026'!$E$6:$AF$51,MATCH(B23,'SO FOB Agustus 2026'!$B$6:$B$51,0),MATCH($AS$6,'SO FOB Agustus 2026'!$E$6:$AF$6,0))</f>
        <v>0</v>
      </c>
      <c r="AT23" s="363">
        <v>0</v>
      </c>
      <c r="AU23" s="362">
        <f t="shared" si="31"/>
        <v>0</v>
      </c>
      <c r="AV23" s="362">
        <f>INDEX('SO FOB Agustus 2026'!$E$6:$AF$51,MATCH(B23,'SO FOB Agustus 2026'!$B$6:$B$51,0),MATCH($AV$6,'SO FOB Agustus 2026'!$E$6:$AF$6,0))</f>
        <v>0</v>
      </c>
      <c r="AW23" s="363">
        <v>0</v>
      </c>
      <c r="AX23" s="362">
        <f t="shared" si="32"/>
        <v>0</v>
      </c>
      <c r="AY23" s="362">
        <f>INDEX('SO FOB Agustus 2026'!$E$6:$AF$51,MATCH(B23,'SO FOB Agustus 2026'!$B$6:$B$51,0),MATCH($AY$6,'SO FOB Agustus 2026'!$E$6:$AF$6,0))</f>
        <v>0</v>
      </c>
      <c r="AZ23" s="363">
        <v>0</v>
      </c>
      <c r="BA23" s="362">
        <f t="shared" si="33"/>
        <v>0</v>
      </c>
    </row>
    <row r="24" spans="1:53">
      <c r="A24" s="347">
        <f t="shared" si="34"/>
        <v>17</v>
      </c>
      <c r="B24" s="348">
        <f t="shared" si="34"/>
        <v>46251</v>
      </c>
      <c r="C24" s="349">
        <f t="shared" si="18"/>
        <v>0</v>
      </c>
      <c r="D24" s="349">
        <f t="shared" si="18"/>
        <v>0</v>
      </c>
      <c r="E24" s="349">
        <f t="shared" si="19"/>
        <v>0</v>
      </c>
      <c r="F24" s="349">
        <f t="shared" si="0"/>
        <v>0</v>
      </c>
      <c r="G24" s="349">
        <f t="shared" si="1"/>
        <v>0</v>
      </c>
      <c r="H24" s="349">
        <f t="shared" si="2"/>
        <v>0</v>
      </c>
      <c r="I24" s="349">
        <f t="shared" si="3"/>
        <v>0</v>
      </c>
      <c r="J24" s="349"/>
      <c r="K24" s="349"/>
      <c r="L24" s="362">
        <f>INDEX('SO FOB Agustus 2026'!$E$6:$O$51,MATCH(B24,'SO FOB Agustus 2026'!$B$6:$B$51,0),MATCH($L$6,'SO FOB Agustus 2026'!$E$6:$O$6,0))</f>
        <v>0</v>
      </c>
      <c r="M24" s="363">
        <v>0</v>
      </c>
      <c r="N24" s="362">
        <f t="shared" si="20"/>
        <v>0</v>
      </c>
      <c r="O24" s="362">
        <f>INDEX('SO FOB Agustus 2026'!$E$6:$O$51,MATCH(B24,'SO FOB Agustus 2026'!$B$6:$B$51,0),MATCH($O$6,'SO FOB Agustus 2026'!$E$6:$O$6,0))</f>
        <v>0</v>
      </c>
      <c r="P24" s="363">
        <v>0</v>
      </c>
      <c r="Q24" s="362">
        <f t="shared" si="21"/>
        <v>0</v>
      </c>
      <c r="R24" s="362">
        <f>INDEX('SO FOB Agustus 2026'!$E$6:$O$51,MATCH(B24,'SO FOB Agustus 2026'!$B$6:$B$51,0),MATCH($R$6,'SO FOB Agustus 2026'!$E$6:$O$6,0))</f>
        <v>0</v>
      </c>
      <c r="S24" s="363">
        <v>0</v>
      </c>
      <c r="T24" s="362">
        <f t="shared" si="22"/>
        <v>0</v>
      </c>
      <c r="U24" s="362">
        <f>INDEX('SO FOB Agustus 2026'!$E$6:$O$51,MATCH(B24,'SO FOB Agustus 2026'!$B$6:$B$51,0),MATCH($U$6,'SO FOB Agustus 2026'!$E$6:$O$6,0))</f>
        <v>0</v>
      </c>
      <c r="V24" s="363">
        <v>0</v>
      </c>
      <c r="W24" s="362">
        <f t="shared" si="23"/>
        <v>0</v>
      </c>
      <c r="X24" s="362">
        <f>INDEX('SO FOB Agustus 2026'!$E$6:$O$51,MATCH(B24,'SO FOB Agustus 2026'!$B$6:$B$51,0),MATCH($X$6,'SO FOB Agustus 2026'!$E$6:$O$6,0))</f>
        <v>0</v>
      </c>
      <c r="Y24" s="363">
        <v>0</v>
      </c>
      <c r="Z24" s="362">
        <f t="shared" si="24"/>
        <v>0</v>
      </c>
      <c r="AA24" s="362">
        <f>INDEX('SO FOB Agustus 2026'!$E$6:$O$51,MATCH(B24,'SO FOB Agustus 2026'!$B$6:$B$51,0),MATCH($AA$6,'SO FOB Agustus 2026'!$E$6:$O$6,0))</f>
        <v>0</v>
      </c>
      <c r="AB24" s="363">
        <v>0</v>
      </c>
      <c r="AC24" s="362">
        <f t="shared" si="25"/>
        <v>0</v>
      </c>
      <c r="AD24" s="362">
        <f>INDEX('SO FOB Agustus 2026'!$E$6:$O$51,MATCH(B24,'SO FOB Agustus 2026'!$B$6:$B$51,0),MATCH($AD$6,'SO FOB Agustus 2026'!$E$6:$O$6,0))</f>
        <v>0</v>
      </c>
      <c r="AE24" s="363">
        <v>0</v>
      </c>
      <c r="AF24" s="362">
        <f t="shared" si="26"/>
        <v>0</v>
      </c>
      <c r="AG24" s="362">
        <f>INDEX('SO FOB Agustus 2026'!$E$6:$O$51,MATCH(B24,'SO FOB Agustus 2026'!$B$6:$B$51,0),MATCH($AG$6,'SO FOB Agustus 2026'!$E$6:$O$6,0))</f>
        <v>0</v>
      </c>
      <c r="AH24" s="363">
        <v>0</v>
      </c>
      <c r="AI24" s="362">
        <f t="shared" si="27"/>
        <v>0</v>
      </c>
      <c r="AJ24" s="362">
        <f>INDEX('SO FOB Agustus 2026'!$E$6:$O$51,MATCH(B24,'SO FOB Agustus 2026'!$B$6:$B$51,0),MATCH($AJ$6,'SO FOB Agustus 2026'!$E$6:$O$6,0))</f>
        <v>0</v>
      </c>
      <c r="AK24" s="363">
        <v>0</v>
      </c>
      <c r="AL24" s="362">
        <f t="shared" si="28"/>
        <v>0</v>
      </c>
      <c r="AM24" s="362">
        <f>INDEX('SO FOB Agustus 2026'!$E$6:$O$51,MATCH(B24,'SO FOB Agustus 2026'!$B$6:$B$51,0),MATCH($AM$6,'SO FOB Agustus 2026'!$E$6:$O$6,0))</f>
        <v>0</v>
      </c>
      <c r="AN24" s="363">
        <v>0</v>
      </c>
      <c r="AO24" s="362">
        <f t="shared" si="29"/>
        <v>0</v>
      </c>
      <c r="AP24" s="362">
        <f>INDEX('SO FOB Agustus 2026'!$E$6:$AF$51,MATCH(B24,'SO FOB Agustus 2026'!$B$6:$B$51,0),MATCH($AP$6,'SO FOB Agustus 2026'!$E$6:$AF$6,0))</f>
        <v>0</v>
      </c>
      <c r="AQ24" s="363">
        <v>0</v>
      </c>
      <c r="AR24" s="362">
        <f t="shared" si="30"/>
        <v>0</v>
      </c>
      <c r="AS24" s="362">
        <f>INDEX('SO FOB Agustus 2026'!$E$6:$AF$51,MATCH(B24,'SO FOB Agustus 2026'!$B$6:$B$51,0),MATCH($AS$6,'SO FOB Agustus 2026'!$E$6:$AF$6,0))</f>
        <v>0</v>
      </c>
      <c r="AT24" s="363">
        <v>0</v>
      </c>
      <c r="AU24" s="362">
        <f t="shared" si="31"/>
        <v>0</v>
      </c>
      <c r="AV24" s="362">
        <f>INDEX('SO FOB Agustus 2026'!$E$6:$AF$51,MATCH(B24,'SO FOB Agustus 2026'!$B$6:$B$51,0),MATCH($AV$6,'SO FOB Agustus 2026'!$E$6:$AF$6,0))</f>
        <v>0</v>
      </c>
      <c r="AW24" s="363">
        <v>0</v>
      </c>
      <c r="AX24" s="362">
        <f t="shared" si="32"/>
        <v>0</v>
      </c>
      <c r="AY24" s="362">
        <f>INDEX('SO FOB Agustus 2026'!$E$6:$AF$51,MATCH(B24,'SO FOB Agustus 2026'!$B$6:$B$51,0),MATCH($AY$6,'SO FOB Agustus 2026'!$E$6:$AF$6,0))</f>
        <v>0</v>
      </c>
      <c r="AZ24" s="363">
        <v>0</v>
      </c>
      <c r="BA24" s="362">
        <f t="shared" si="33"/>
        <v>0</v>
      </c>
    </row>
    <row r="25" spans="1:53">
      <c r="A25" s="347">
        <f t="shared" si="34"/>
        <v>18</v>
      </c>
      <c r="B25" s="348">
        <f t="shared" si="34"/>
        <v>46252</v>
      </c>
      <c r="C25" s="349">
        <f t="shared" si="18"/>
        <v>0</v>
      </c>
      <c r="D25" s="349">
        <f t="shared" si="18"/>
        <v>0</v>
      </c>
      <c r="E25" s="349">
        <f t="shared" si="19"/>
        <v>0</v>
      </c>
      <c r="F25" s="349">
        <f t="shared" si="0"/>
        <v>0</v>
      </c>
      <c r="G25" s="349">
        <f t="shared" si="1"/>
        <v>0</v>
      </c>
      <c r="H25" s="349">
        <f t="shared" si="2"/>
        <v>0</v>
      </c>
      <c r="I25" s="349">
        <f t="shared" si="3"/>
        <v>0</v>
      </c>
      <c r="J25" s="349"/>
      <c r="K25" s="349"/>
      <c r="L25" s="362">
        <f>INDEX('SO FOB Agustus 2026'!$E$6:$O$51,MATCH(B25,'SO FOB Agustus 2026'!$B$6:$B$51,0),MATCH($L$6,'SO FOB Agustus 2026'!$E$6:$O$6,0))</f>
        <v>0</v>
      </c>
      <c r="M25" s="363">
        <v>0</v>
      </c>
      <c r="N25" s="362">
        <f t="shared" si="20"/>
        <v>0</v>
      </c>
      <c r="O25" s="362">
        <f>INDEX('SO FOB Agustus 2026'!$E$6:$O$51,MATCH(B25,'SO FOB Agustus 2026'!$B$6:$B$51,0),MATCH($O$6,'SO FOB Agustus 2026'!$E$6:$O$6,0))</f>
        <v>0</v>
      </c>
      <c r="P25" s="363">
        <v>0</v>
      </c>
      <c r="Q25" s="362">
        <f t="shared" si="21"/>
        <v>0</v>
      </c>
      <c r="R25" s="362">
        <f>INDEX('SO FOB Agustus 2026'!$E$6:$O$51,MATCH(B25,'SO FOB Agustus 2026'!$B$6:$B$51,0),MATCH($R$6,'SO FOB Agustus 2026'!$E$6:$O$6,0))</f>
        <v>0</v>
      </c>
      <c r="S25" s="363">
        <v>0</v>
      </c>
      <c r="T25" s="362">
        <f t="shared" si="22"/>
        <v>0</v>
      </c>
      <c r="U25" s="362">
        <f>INDEX('SO FOB Agustus 2026'!$E$6:$O$51,MATCH(B25,'SO FOB Agustus 2026'!$B$6:$B$51,0),MATCH($U$6,'SO FOB Agustus 2026'!$E$6:$O$6,0))</f>
        <v>0</v>
      </c>
      <c r="V25" s="363">
        <v>0</v>
      </c>
      <c r="W25" s="362">
        <f t="shared" si="23"/>
        <v>0</v>
      </c>
      <c r="X25" s="362">
        <f>INDEX('SO FOB Agustus 2026'!$E$6:$O$51,MATCH(B25,'SO FOB Agustus 2026'!$B$6:$B$51,0),MATCH($X$6,'SO FOB Agustus 2026'!$E$6:$O$6,0))</f>
        <v>0</v>
      </c>
      <c r="Y25" s="363">
        <v>0</v>
      </c>
      <c r="Z25" s="362">
        <f t="shared" si="24"/>
        <v>0</v>
      </c>
      <c r="AA25" s="362">
        <f>INDEX('SO FOB Agustus 2026'!$E$6:$O$51,MATCH(B25,'SO FOB Agustus 2026'!$B$6:$B$51,0),MATCH($AA$6,'SO FOB Agustus 2026'!$E$6:$O$6,0))</f>
        <v>0</v>
      </c>
      <c r="AB25" s="363">
        <v>0</v>
      </c>
      <c r="AC25" s="362">
        <f t="shared" si="25"/>
        <v>0</v>
      </c>
      <c r="AD25" s="362">
        <f>INDEX('SO FOB Agustus 2026'!$E$6:$O$51,MATCH(B25,'SO FOB Agustus 2026'!$B$6:$B$51,0),MATCH($AD$6,'SO FOB Agustus 2026'!$E$6:$O$6,0))</f>
        <v>0</v>
      </c>
      <c r="AE25" s="363">
        <v>0</v>
      </c>
      <c r="AF25" s="362">
        <f t="shared" si="26"/>
        <v>0</v>
      </c>
      <c r="AG25" s="362">
        <f>INDEX('SO FOB Agustus 2026'!$E$6:$O$51,MATCH(B25,'SO FOB Agustus 2026'!$B$6:$B$51,0),MATCH($AG$6,'SO FOB Agustus 2026'!$E$6:$O$6,0))</f>
        <v>0</v>
      </c>
      <c r="AH25" s="363">
        <v>0</v>
      </c>
      <c r="AI25" s="362">
        <f t="shared" si="27"/>
        <v>0</v>
      </c>
      <c r="AJ25" s="362">
        <f>INDEX('SO FOB Agustus 2026'!$E$6:$O$51,MATCH(B25,'SO FOB Agustus 2026'!$B$6:$B$51,0),MATCH($AJ$6,'SO FOB Agustus 2026'!$E$6:$O$6,0))</f>
        <v>0</v>
      </c>
      <c r="AK25" s="363">
        <v>0</v>
      </c>
      <c r="AL25" s="362">
        <f t="shared" si="28"/>
        <v>0</v>
      </c>
      <c r="AM25" s="362">
        <f>INDEX('SO FOB Agustus 2026'!$E$6:$O$51,MATCH(B25,'SO FOB Agustus 2026'!$B$6:$B$51,0),MATCH($AM$6,'SO FOB Agustus 2026'!$E$6:$O$6,0))</f>
        <v>0</v>
      </c>
      <c r="AN25" s="363">
        <v>0</v>
      </c>
      <c r="AO25" s="362">
        <f t="shared" si="29"/>
        <v>0</v>
      </c>
      <c r="AP25" s="362">
        <f>INDEX('SO FOB Agustus 2026'!$E$6:$AF$51,MATCH(B25,'SO FOB Agustus 2026'!$B$6:$B$51,0),MATCH($AP$6,'SO FOB Agustus 2026'!$E$6:$AF$6,0))</f>
        <v>0</v>
      </c>
      <c r="AQ25" s="363">
        <v>0</v>
      </c>
      <c r="AR25" s="362">
        <f t="shared" si="30"/>
        <v>0</v>
      </c>
      <c r="AS25" s="362">
        <f>INDEX('SO FOB Agustus 2026'!$E$6:$AF$51,MATCH(B25,'SO FOB Agustus 2026'!$B$6:$B$51,0),MATCH($AS$6,'SO FOB Agustus 2026'!$E$6:$AF$6,0))</f>
        <v>0</v>
      </c>
      <c r="AT25" s="363">
        <v>0</v>
      </c>
      <c r="AU25" s="362">
        <f t="shared" si="31"/>
        <v>0</v>
      </c>
      <c r="AV25" s="362">
        <f>INDEX('SO FOB Agustus 2026'!$E$6:$AF$51,MATCH(B25,'SO FOB Agustus 2026'!$B$6:$B$51,0),MATCH($AV$6,'SO FOB Agustus 2026'!$E$6:$AF$6,0))</f>
        <v>0</v>
      </c>
      <c r="AW25" s="363">
        <v>0</v>
      </c>
      <c r="AX25" s="362">
        <f t="shared" si="32"/>
        <v>0</v>
      </c>
      <c r="AY25" s="362">
        <f>INDEX('SO FOB Agustus 2026'!$E$6:$AF$51,MATCH(B25,'SO FOB Agustus 2026'!$B$6:$B$51,0),MATCH($AY$6,'SO FOB Agustus 2026'!$E$6:$AF$6,0))</f>
        <v>0</v>
      </c>
      <c r="AZ25" s="363">
        <v>0</v>
      </c>
      <c r="BA25" s="362">
        <f t="shared" si="33"/>
        <v>0</v>
      </c>
    </row>
    <row r="26" spans="1:53">
      <c r="A26" s="347">
        <f t="shared" ref="A26:B35" si="35">A25+1</f>
        <v>19</v>
      </c>
      <c r="B26" s="348">
        <f>B25+1</f>
        <v>46253</v>
      </c>
      <c r="C26" s="349">
        <f t="shared" si="18"/>
        <v>0</v>
      </c>
      <c r="D26" s="349">
        <f t="shared" si="18"/>
        <v>0</v>
      </c>
      <c r="E26" s="349">
        <f t="shared" si="19"/>
        <v>0</v>
      </c>
      <c r="F26" s="349">
        <f t="shared" si="0"/>
        <v>0</v>
      </c>
      <c r="G26" s="349">
        <f t="shared" si="1"/>
        <v>0</v>
      </c>
      <c r="H26" s="349">
        <f t="shared" si="2"/>
        <v>0</v>
      </c>
      <c r="I26" s="349">
        <f t="shared" si="3"/>
        <v>0</v>
      </c>
      <c r="J26" s="349"/>
      <c r="K26" s="349"/>
      <c r="L26" s="362">
        <f>INDEX('SO FOB Agustus 2026'!$E$6:$O$51,MATCH(B26,'SO FOB Agustus 2026'!$B$6:$B$51,0),MATCH($L$6,'SO FOB Agustus 2026'!$E$6:$O$6,0))</f>
        <v>0</v>
      </c>
      <c r="M26" s="363">
        <v>0</v>
      </c>
      <c r="N26" s="362">
        <f t="shared" si="20"/>
        <v>0</v>
      </c>
      <c r="O26" s="362">
        <f>INDEX('SO FOB Agustus 2026'!$E$6:$O$51,MATCH(B26,'SO FOB Agustus 2026'!$B$6:$B$51,0),MATCH($O$6,'SO FOB Agustus 2026'!$E$6:$O$6,0))</f>
        <v>0</v>
      </c>
      <c r="P26" s="363">
        <v>0</v>
      </c>
      <c r="Q26" s="362">
        <f t="shared" si="21"/>
        <v>0</v>
      </c>
      <c r="R26" s="362">
        <f>INDEX('SO FOB Agustus 2026'!$E$6:$O$51,MATCH(B26,'SO FOB Agustus 2026'!$B$6:$B$51,0),MATCH($R$6,'SO FOB Agustus 2026'!$E$6:$O$6,0))</f>
        <v>0</v>
      </c>
      <c r="S26" s="363">
        <v>0</v>
      </c>
      <c r="T26" s="362">
        <f t="shared" si="22"/>
        <v>0</v>
      </c>
      <c r="U26" s="362">
        <f>INDEX('SO FOB Agustus 2026'!$E$6:$O$51,MATCH(B26,'SO FOB Agustus 2026'!$B$6:$B$51,0),MATCH($U$6,'SO FOB Agustus 2026'!$E$6:$O$6,0))</f>
        <v>0</v>
      </c>
      <c r="V26" s="363">
        <v>0</v>
      </c>
      <c r="W26" s="362">
        <f t="shared" si="23"/>
        <v>0</v>
      </c>
      <c r="X26" s="362">
        <f>INDEX('SO FOB Agustus 2026'!$E$6:$O$51,MATCH(B26,'SO FOB Agustus 2026'!$B$6:$B$51,0),MATCH($X$6,'SO FOB Agustus 2026'!$E$6:$O$6,0))</f>
        <v>0</v>
      </c>
      <c r="Y26" s="363">
        <v>0</v>
      </c>
      <c r="Z26" s="362">
        <f t="shared" si="24"/>
        <v>0</v>
      </c>
      <c r="AA26" s="362">
        <f>INDEX('SO FOB Agustus 2026'!$E$6:$O$51,MATCH(B26,'SO FOB Agustus 2026'!$B$6:$B$51,0),MATCH($AA$6,'SO FOB Agustus 2026'!$E$6:$O$6,0))</f>
        <v>0</v>
      </c>
      <c r="AB26" s="363">
        <v>0</v>
      </c>
      <c r="AC26" s="362">
        <f t="shared" si="25"/>
        <v>0</v>
      </c>
      <c r="AD26" s="362">
        <f>INDEX('SO FOB Agustus 2026'!$E$6:$O$51,MATCH(B26,'SO FOB Agustus 2026'!$B$6:$B$51,0),MATCH($AD$6,'SO FOB Agustus 2026'!$E$6:$O$6,0))</f>
        <v>0</v>
      </c>
      <c r="AE26" s="363">
        <v>0</v>
      </c>
      <c r="AF26" s="362">
        <f t="shared" si="26"/>
        <v>0</v>
      </c>
      <c r="AG26" s="362">
        <f>INDEX('SO FOB Agustus 2026'!$E$6:$O$51,MATCH(B26,'SO FOB Agustus 2026'!$B$6:$B$51,0),MATCH($AG$6,'SO FOB Agustus 2026'!$E$6:$O$6,0))</f>
        <v>0</v>
      </c>
      <c r="AH26" s="363">
        <v>0</v>
      </c>
      <c r="AI26" s="362">
        <f t="shared" si="27"/>
        <v>0</v>
      </c>
      <c r="AJ26" s="362">
        <f>INDEX('SO FOB Agustus 2026'!$E$6:$O$51,MATCH(B26,'SO FOB Agustus 2026'!$B$6:$B$51,0),MATCH($AJ$6,'SO FOB Agustus 2026'!$E$6:$O$6,0))</f>
        <v>0</v>
      </c>
      <c r="AK26" s="363">
        <v>0</v>
      </c>
      <c r="AL26" s="362">
        <f t="shared" si="28"/>
        <v>0</v>
      </c>
      <c r="AM26" s="362">
        <f>INDEX('SO FOB Agustus 2026'!$E$6:$O$51,MATCH(B26,'SO FOB Agustus 2026'!$B$6:$B$51,0),MATCH($AM$6,'SO FOB Agustus 2026'!$E$6:$O$6,0))</f>
        <v>0</v>
      </c>
      <c r="AN26" s="363">
        <v>0</v>
      </c>
      <c r="AO26" s="362">
        <f t="shared" si="29"/>
        <v>0</v>
      </c>
      <c r="AP26" s="362">
        <f>INDEX('SO FOB Agustus 2026'!$E$6:$AF$51,MATCH(B26,'SO FOB Agustus 2026'!$B$6:$B$51,0),MATCH($AP$6,'SO FOB Agustus 2026'!$E$6:$AF$6,0))</f>
        <v>0</v>
      </c>
      <c r="AQ26" s="363">
        <v>0</v>
      </c>
      <c r="AR26" s="362">
        <f t="shared" si="30"/>
        <v>0</v>
      </c>
      <c r="AS26" s="362">
        <f>INDEX('SO FOB Agustus 2026'!$E$6:$AF$51,MATCH(B26,'SO FOB Agustus 2026'!$B$6:$B$51,0),MATCH($AS$6,'SO FOB Agustus 2026'!$E$6:$AF$6,0))</f>
        <v>0</v>
      </c>
      <c r="AT26" s="363">
        <v>0</v>
      </c>
      <c r="AU26" s="362">
        <f t="shared" si="31"/>
        <v>0</v>
      </c>
      <c r="AV26" s="362">
        <f>INDEX('SO FOB Agustus 2026'!$E$6:$AF$51,MATCH(B26,'SO FOB Agustus 2026'!$B$6:$B$51,0),MATCH($AV$6,'SO FOB Agustus 2026'!$E$6:$AF$6,0))</f>
        <v>0</v>
      </c>
      <c r="AW26" s="363">
        <v>0</v>
      </c>
      <c r="AX26" s="362">
        <f t="shared" si="32"/>
        <v>0</v>
      </c>
      <c r="AY26" s="362">
        <f>INDEX('SO FOB Agustus 2026'!$E$6:$AF$51,MATCH(B26,'SO FOB Agustus 2026'!$B$6:$B$51,0),MATCH($AY$6,'SO FOB Agustus 2026'!$E$6:$AF$6,0))</f>
        <v>0</v>
      </c>
      <c r="AZ26" s="363">
        <v>0</v>
      </c>
      <c r="BA26" s="362">
        <f t="shared" si="33"/>
        <v>0</v>
      </c>
    </row>
    <row r="27" spans="1:53">
      <c r="A27" s="347">
        <f t="shared" si="35"/>
        <v>20</v>
      </c>
      <c r="B27" s="348">
        <f>B26+1</f>
        <v>46254</v>
      </c>
      <c r="C27" s="349">
        <f t="shared" si="18"/>
        <v>0</v>
      </c>
      <c r="D27" s="349">
        <f t="shared" si="18"/>
        <v>0</v>
      </c>
      <c r="E27" s="349">
        <f t="shared" si="19"/>
        <v>0</v>
      </c>
      <c r="F27" s="349">
        <f t="shared" si="0"/>
        <v>0</v>
      </c>
      <c r="G27" s="349">
        <f t="shared" si="1"/>
        <v>0</v>
      </c>
      <c r="H27" s="349">
        <f t="shared" si="2"/>
        <v>0</v>
      </c>
      <c r="I27" s="349">
        <f t="shared" si="3"/>
        <v>0</v>
      </c>
      <c r="J27" s="349"/>
      <c r="K27" s="349"/>
      <c r="L27" s="362">
        <f>INDEX('SO FOB Agustus 2026'!$E$6:$O$51,MATCH(B27,'SO FOB Agustus 2026'!$B$6:$B$51,0),MATCH($L$6,'SO FOB Agustus 2026'!$E$6:$O$6,0))</f>
        <v>0</v>
      </c>
      <c r="M27" s="363">
        <v>0</v>
      </c>
      <c r="N27" s="362">
        <f t="shared" si="20"/>
        <v>0</v>
      </c>
      <c r="O27" s="362">
        <f>INDEX('SO FOB Agustus 2026'!$E$6:$O$51,MATCH(B27,'SO FOB Agustus 2026'!$B$6:$B$51,0),MATCH($O$6,'SO FOB Agustus 2026'!$E$6:$O$6,0))</f>
        <v>0</v>
      </c>
      <c r="P27" s="363">
        <v>0</v>
      </c>
      <c r="Q27" s="362">
        <f t="shared" si="21"/>
        <v>0</v>
      </c>
      <c r="R27" s="362">
        <f>INDEX('SO FOB Agustus 2026'!$E$6:$O$51,MATCH(B27,'SO FOB Agustus 2026'!$B$6:$B$51,0),MATCH($R$6,'SO FOB Agustus 2026'!$E$6:$O$6,0))</f>
        <v>0</v>
      </c>
      <c r="S27" s="363">
        <v>0</v>
      </c>
      <c r="T27" s="362">
        <f t="shared" si="22"/>
        <v>0</v>
      </c>
      <c r="U27" s="362">
        <f>INDEX('SO FOB Agustus 2026'!$E$6:$O$51,MATCH(B27,'SO FOB Agustus 2026'!$B$6:$B$51,0),MATCH($U$6,'SO FOB Agustus 2026'!$E$6:$O$6,0))</f>
        <v>0</v>
      </c>
      <c r="V27" s="363">
        <v>0</v>
      </c>
      <c r="W27" s="362">
        <f t="shared" si="23"/>
        <v>0</v>
      </c>
      <c r="X27" s="362">
        <f>INDEX('SO FOB Agustus 2026'!$E$6:$O$51,MATCH(B27,'SO FOB Agustus 2026'!$B$6:$B$51,0),MATCH($X$6,'SO FOB Agustus 2026'!$E$6:$O$6,0))</f>
        <v>0</v>
      </c>
      <c r="Y27" s="363">
        <v>0</v>
      </c>
      <c r="Z27" s="362">
        <f t="shared" si="24"/>
        <v>0</v>
      </c>
      <c r="AA27" s="362">
        <f>INDEX('SO FOB Agustus 2026'!$E$6:$O$51,MATCH(B27,'SO FOB Agustus 2026'!$B$6:$B$51,0),MATCH($AA$6,'SO FOB Agustus 2026'!$E$6:$O$6,0))</f>
        <v>0</v>
      </c>
      <c r="AB27" s="363">
        <v>0</v>
      </c>
      <c r="AC27" s="362">
        <f t="shared" si="25"/>
        <v>0</v>
      </c>
      <c r="AD27" s="362">
        <f>INDEX('SO FOB Agustus 2026'!$E$6:$O$51,MATCH(B27,'SO FOB Agustus 2026'!$B$6:$B$51,0),MATCH($AD$6,'SO FOB Agustus 2026'!$E$6:$O$6,0))</f>
        <v>0</v>
      </c>
      <c r="AE27" s="363">
        <v>0</v>
      </c>
      <c r="AF27" s="362">
        <f t="shared" si="26"/>
        <v>0</v>
      </c>
      <c r="AG27" s="362">
        <f>INDEX('SO FOB Agustus 2026'!$E$6:$O$51,MATCH(B27,'SO FOB Agustus 2026'!$B$6:$B$51,0),MATCH($AG$6,'SO FOB Agustus 2026'!$E$6:$O$6,0))</f>
        <v>0</v>
      </c>
      <c r="AH27" s="363">
        <v>0</v>
      </c>
      <c r="AI27" s="362">
        <f t="shared" si="27"/>
        <v>0</v>
      </c>
      <c r="AJ27" s="362">
        <f>INDEX('SO FOB Agustus 2026'!$E$6:$O$51,MATCH(B27,'SO FOB Agustus 2026'!$B$6:$B$51,0),MATCH($AJ$6,'SO FOB Agustus 2026'!$E$6:$O$6,0))</f>
        <v>0</v>
      </c>
      <c r="AK27" s="363">
        <v>0</v>
      </c>
      <c r="AL27" s="362">
        <f t="shared" si="28"/>
        <v>0</v>
      </c>
      <c r="AM27" s="362">
        <f>INDEX('SO FOB Agustus 2026'!$E$6:$O$51,MATCH(B27,'SO FOB Agustus 2026'!$B$6:$B$51,0),MATCH($AM$6,'SO FOB Agustus 2026'!$E$6:$O$6,0))</f>
        <v>0</v>
      </c>
      <c r="AN27" s="363">
        <v>0</v>
      </c>
      <c r="AO27" s="362">
        <f t="shared" si="29"/>
        <v>0</v>
      </c>
      <c r="AP27" s="362">
        <f>INDEX('SO FOB Agustus 2026'!$E$6:$AF$51,MATCH(B27,'SO FOB Agustus 2026'!$B$6:$B$51,0),MATCH($AP$6,'SO FOB Agustus 2026'!$E$6:$AF$6,0))</f>
        <v>0</v>
      </c>
      <c r="AQ27" s="363">
        <v>0</v>
      </c>
      <c r="AR27" s="362">
        <f t="shared" si="30"/>
        <v>0</v>
      </c>
      <c r="AS27" s="362">
        <f>INDEX('SO FOB Agustus 2026'!$E$6:$AF$51,MATCH(B27,'SO FOB Agustus 2026'!$B$6:$B$51,0),MATCH($AS$6,'SO FOB Agustus 2026'!$E$6:$AF$6,0))</f>
        <v>0</v>
      </c>
      <c r="AT27" s="363">
        <v>0</v>
      </c>
      <c r="AU27" s="362">
        <f t="shared" si="31"/>
        <v>0</v>
      </c>
      <c r="AV27" s="362">
        <f>INDEX('SO FOB Agustus 2026'!$E$6:$AF$51,MATCH(B27,'SO FOB Agustus 2026'!$B$6:$B$51,0),MATCH($AV$6,'SO FOB Agustus 2026'!$E$6:$AF$6,0))</f>
        <v>0</v>
      </c>
      <c r="AW27" s="363">
        <v>0</v>
      </c>
      <c r="AX27" s="362">
        <f t="shared" si="32"/>
        <v>0</v>
      </c>
      <c r="AY27" s="362">
        <f>INDEX('SO FOB Agustus 2026'!$E$6:$AF$51,MATCH(B27,'SO FOB Agustus 2026'!$B$6:$B$51,0),MATCH($AY$6,'SO FOB Agustus 2026'!$E$6:$AF$6,0))</f>
        <v>0</v>
      </c>
      <c r="AZ27" s="363">
        <v>0</v>
      </c>
      <c r="BA27" s="362">
        <f t="shared" si="33"/>
        <v>0</v>
      </c>
    </row>
    <row r="28" spans="1:53">
      <c r="A28" s="347">
        <f t="shared" si="35"/>
        <v>21</v>
      </c>
      <c r="B28" s="348">
        <f>B27+1</f>
        <v>46255</v>
      </c>
      <c r="C28" s="349">
        <f t="shared" si="18"/>
        <v>0</v>
      </c>
      <c r="D28" s="349">
        <f t="shared" si="18"/>
        <v>0</v>
      </c>
      <c r="E28" s="349">
        <f t="shared" si="19"/>
        <v>0</v>
      </c>
      <c r="F28" s="349">
        <f t="shared" si="0"/>
        <v>0</v>
      </c>
      <c r="G28" s="349">
        <f t="shared" si="1"/>
        <v>0</v>
      </c>
      <c r="H28" s="349">
        <f t="shared" si="2"/>
        <v>0</v>
      </c>
      <c r="I28" s="349">
        <f t="shared" si="3"/>
        <v>0</v>
      </c>
      <c r="J28" s="349"/>
      <c r="K28" s="349"/>
      <c r="L28" s="362">
        <f>INDEX('SO FOB Agustus 2026'!$E$6:$O$51,MATCH(B28,'SO FOB Agustus 2026'!$B$6:$B$51,0),MATCH($L$6,'SO FOB Agustus 2026'!$E$6:$O$6,0))</f>
        <v>0</v>
      </c>
      <c r="M28" s="363">
        <v>0</v>
      </c>
      <c r="N28" s="362">
        <f t="shared" si="20"/>
        <v>0</v>
      </c>
      <c r="O28" s="362">
        <f>INDEX('SO FOB Agustus 2026'!$E$6:$O$51,MATCH(B28,'SO FOB Agustus 2026'!$B$6:$B$51,0),MATCH($O$6,'SO FOB Agustus 2026'!$E$6:$O$6,0))</f>
        <v>0</v>
      </c>
      <c r="P28" s="363">
        <v>0</v>
      </c>
      <c r="Q28" s="362">
        <f t="shared" si="21"/>
        <v>0</v>
      </c>
      <c r="R28" s="362">
        <f>INDEX('SO FOB Agustus 2026'!$E$6:$O$51,MATCH(B28,'SO FOB Agustus 2026'!$B$6:$B$51,0),MATCH($R$6,'SO FOB Agustus 2026'!$E$6:$O$6,0))</f>
        <v>0</v>
      </c>
      <c r="S28" s="363">
        <v>0</v>
      </c>
      <c r="T28" s="362">
        <f t="shared" si="22"/>
        <v>0</v>
      </c>
      <c r="U28" s="362">
        <f>INDEX('SO FOB Agustus 2026'!$E$6:$O$51,MATCH(B28,'SO FOB Agustus 2026'!$B$6:$B$51,0),MATCH($U$6,'SO FOB Agustus 2026'!$E$6:$O$6,0))</f>
        <v>0</v>
      </c>
      <c r="V28" s="363">
        <v>0</v>
      </c>
      <c r="W28" s="362">
        <f t="shared" si="23"/>
        <v>0</v>
      </c>
      <c r="X28" s="362">
        <f>INDEX('SO FOB Agustus 2026'!$E$6:$O$51,MATCH(B28,'SO FOB Agustus 2026'!$B$6:$B$51,0),MATCH($X$6,'SO FOB Agustus 2026'!$E$6:$O$6,0))</f>
        <v>0</v>
      </c>
      <c r="Y28" s="363">
        <v>0</v>
      </c>
      <c r="Z28" s="362">
        <f t="shared" si="24"/>
        <v>0</v>
      </c>
      <c r="AA28" s="362">
        <f>INDEX('SO FOB Agustus 2026'!$E$6:$O$51,MATCH(B28,'SO FOB Agustus 2026'!$B$6:$B$51,0),MATCH($AA$6,'SO FOB Agustus 2026'!$E$6:$O$6,0))</f>
        <v>0</v>
      </c>
      <c r="AB28" s="363">
        <v>0</v>
      </c>
      <c r="AC28" s="362">
        <f t="shared" si="25"/>
        <v>0</v>
      </c>
      <c r="AD28" s="362">
        <f>INDEX('SO FOB Agustus 2026'!$E$6:$O$51,MATCH(B28,'SO FOB Agustus 2026'!$B$6:$B$51,0),MATCH($AD$6,'SO FOB Agustus 2026'!$E$6:$O$6,0))</f>
        <v>0</v>
      </c>
      <c r="AE28" s="363">
        <v>0</v>
      </c>
      <c r="AF28" s="362">
        <f t="shared" si="26"/>
        <v>0</v>
      </c>
      <c r="AG28" s="362">
        <f>INDEX('SO FOB Agustus 2026'!$E$6:$O$51,MATCH(B28,'SO FOB Agustus 2026'!$B$6:$B$51,0),MATCH($AG$6,'SO FOB Agustus 2026'!$E$6:$O$6,0))</f>
        <v>0</v>
      </c>
      <c r="AH28" s="363">
        <v>0</v>
      </c>
      <c r="AI28" s="362">
        <f t="shared" si="27"/>
        <v>0</v>
      </c>
      <c r="AJ28" s="362">
        <f>INDEX('SO FOB Agustus 2026'!$E$6:$O$51,MATCH(B28,'SO FOB Agustus 2026'!$B$6:$B$51,0),MATCH($AJ$6,'SO FOB Agustus 2026'!$E$6:$O$6,0))</f>
        <v>0</v>
      </c>
      <c r="AK28" s="363">
        <v>0</v>
      </c>
      <c r="AL28" s="362">
        <f t="shared" si="28"/>
        <v>0</v>
      </c>
      <c r="AM28" s="362">
        <f>INDEX('SO FOB Agustus 2026'!$E$6:$O$51,MATCH(B28,'SO FOB Agustus 2026'!$B$6:$B$51,0),MATCH($AM$6,'SO FOB Agustus 2026'!$E$6:$O$6,0))</f>
        <v>0</v>
      </c>
      <c r="AN28" s="363">
        <v>0</v>
      </c>
      <c r="AO28" s="362">
        <f t="shared" si="29"/>
        <v>0</v>
      </c>
      <c r="AP28" s="362">
        <f>INDEX('SO FOB Agustus 2026'!$E$6:$AF$51,MATCH(B28,'SO FOB Agustus 2026'!$B$6:$B$51,0),MATCH($AP$6,'SO FOB Agustus 2026'!$E$6:$AF$6,0))</f>
        <v>0</v>
      </c>
      <c r="AQ28" s="363">
        <v>0</v>
      </c>
      <c r="AR28" s="362">
        <f t="shared" si="30"/>
        <v>0</v>
      </c>
      <c r="AS28" s="362">
        <f>INDEX('SO FOB Agustus 2026'!$E$6:$AF$51,MATCH(B28,'SO FOB Agustus 2026'!$B$6:$B$51,0),MATCH($AS$6,'SO FOB Agustus 2026'!$E$6:$AF$6,0))</f>
        <v>0</v>
      </c>
      <c r="AT28" s="363">
        <v>0</v>
      </c>
      <c r="AU28" s="362">
        <f t="shared" si="31"/>
        <v>0</v>
      </c>
      <c r="AV28" s="362">
        <f>INDEX('SO FOB Agustus 2026'!$E$6:$AF$51,MATCH(B28,'SO FOB Agustus 2026'!$B$6:$B$51,0),MATCH($AV$6,'SO FOB Agustus 2026'!$E$6:$AF$6,0))</f>
        <v>0</v>
      </c>
      <c r="AW28" s="363">
        <v>0</v>
      </c>
      <c r="AX28" s="362">
        <f t="shared" si="32"/>
        <v>0</v>
      </c>
      <c r="AY28" s="362">
        <f>INDEX('SO FOB Agustus 2026'!$E$6:$AF$51,MATCH(B28,'SO FOB Agustus 2026'!$B$6:$B$51,0),MATCH($AY$6,'SO FOB Agustus 2026'!$E$6:$AF$6,0))</f>
        <v>0</v>
      </c>
      <c r="AZ28" s="363">
        <v>0</v>
      </c>
      <c r="BA28" s="362">
        <f t="shared" si="33"/>
        <v>0</v>
      </c>
    </row>
    <row r="29" spans="1:53">
      <c r="A29" s="347">
        <f t="shared" si="35"/>
        <v>22</v>
      </c>
      <c r="B29" s="348">
        <f t="shared" si="35"/>
        <v>46256</v>
      </c>
      <c r="C29" s="349">
        <f t="shared" si="18"/>
        <v>0</v>
      </c>
      <c r="D29" s="349">
        <f t="shared" si="18"/>
        <v>0</v>
      </c>
      <c r="E29" s="349">
        <f t="shared" si="19"/>
        <v>0</v>
      </c>
      <c r="F29" s="349">
        <f t="shared" si="0"/>
        <v>0</v>
      </c>
      <c r="G29" s="349">
        <f t="shared" si="1"/>
        <v>0</v>
      </c>
      <c r="H29" s="349">
        <f t="shared" si="2"/>
        <v>0</v>
      </c>
      <c r="I29" s="349">
        <f t="shared" si="3"/>
        <v>0</v>
      </c>
      <c r="J29" s="349"/>
      <c r="K29" s="349"/>
      <c r="L29" s="362">
        <f>INDEX('SO FOB Agustus 2026'!$E$6:$O$51,MATCH(B29,'SO FOB Agustus 2026'!$B$6:$B$51,0),MATCH($L$6,'SO FOB Agustus 2026'!$E$6:$O$6,0))</f>
        <v>0</v>
      </c>
      <c r="M29" s="363">
        <v>0</v>
      </c>
      <c r="N29" s="362">
        <f t="shared" si="20"/>
        <v>0</v>
      </c>
      <c r="O29" s="362">
        <f>INDEX('SO FOB Agustus 2026'!$E$6:$O$51,MATCH(B29,'SO FOB Agustus 2026'!$B$6:$B$51,0),MATCH($O$6,'SO FOB Agustus 2026'!$E$6:$O$6,0))</f>
        <v>0</v>
      </c>
      <c r="P29" s="363">
        <v>0</v>
      </c>
      <c r="Q29" s="362">
        <f t="shared" si="21"/>
        <v>0</v>
      </c>
      <c r="R29" s="362">
        <f>INDEX('SO FOB Agustus 2026'!$E$6:$O$51,MATCH(B29,'SO FOB Agustus 2026'!$B$6:$B$51,0),MATCH($R$6,'SO FOB Agustus 2026'!$E$6:$O$6,0))</f>
        <v>0</v>
      </c>
      <c r="S29" s="363">
        <v>0</v>
      </c>
      <c r="T29" s="362">
        <f t="shared" si="22"/>
        <v>0</v>
      </c>
      <c r="U29" s="362">
        <f>INDEX('SO FOB Agustus 2026'!$E$6:$O$51,MATCH(B29,'SO FOB Agustus 2026'!$B$6:$B$51,0),MATCH($U$6,'SO FOB Agustus 2026'!$E$6:$O$6,0))</f>
        <v>0</v>
      </c>
      <c r="V29" s="363">
        <v>0</v>
      </c>
      <c r="W29" s="362">
        <f t="shared" si="23"/>
        <v>0</v>
      </c>
      <c r="X29" s="362">
        <f>INDEX('SO FOB Agustus 2026'!$E$6:$O$51,MATCH(B29,'SO FOB Agustus 2026'!$B$6:$B$51,0),MATCH($X$6,'SO FOB Agustus 2026'!$E$6:$O$6,0))</f>
        <v>0</v>
      </c>
      <c r="Y29" s="363">
        <v>0</v>
      </c>
      <c r="Z29" s="362">
        <f t="shared" si="24"/>
        <v>0</v>
      </c>
      <c r="AA29" s="362">
        <f>INDEX('SO FOB Agustus 2026'!$E$6:$O$51,MATCH(B29,'SO FOB Agustus 2026'!$B$6:$B$51,0),MATCH($AA$6,'SO FOB Agustus 2026'!$E$6:$O$6,0))</f>
        <v>0</v>
      </c>
      <c r="AB29" s="363">
        <v>0</v>
      </c>
      <c r="AC29" s="362">
        <f t="shared" si="25"/>
        <v>0</v>
      </c>
      <c r="AD29" s="362">
        <f>INDEX('SO FOB Agustus 2026'!$E$6:$O$51,MATCH(B29,'SO FOB Agustus 2026'!$B$6:$B$51,0),MATCH($AD$6,'SO FOB Agustus 2026'!$E$6:$O$6,0))</f>
        <v>0</v>
      </c>
      <c r="AE29" s="363">
        <v>0</v>
      </c>
      <c r="AF29" s="362">
        <f t="shared" si="26"/>
        <v>0</v>
      </c>
      <c r="AG29" s="362">
        <f>INDEX('SO FOB Agustus 2026'!$E$6:$O$51,MATCH(B29,'SO FOB Agustus 2026'!$B$6:$B$51,0),MATCH($AG$6,'SO FOB Agustus 2026'!$E$6:$O$6,0))</f>
        <v>0</v>
      </c>
      <c r="AH29" s="363">
        <v>0</v>
      </c>
      <c r="AI29" s="362">
        <f t="shared" si="27"/>
        <v>0</v>
      </c>
      <c r="AJ29" s="362">
        <f>INDEX('SO FOB Agustus 2026'!$E$6:$O$51,MATCH(B29,'SO FOB Agustus 2026'!$B$6:$B$51,0),MATCH($AJ$6,'SO FOB Agustus 2026'!$E$6:$O$6,0))</f>
        <v>0</v>
      </c>
      <c r="AK29" s="363">
        <v>0</v>
      </c>
      <c r="AL29" s="362">
        <f t="shared" si="28"/>
        <v>0</v>
      </c>
      <c r="AM29" s="362">
        <f>INDEX('SO FOB Agustus 2026'!$E$6:$O$51,MATCH(B29,'SO FOB Agustus 2026'!$B$6:$B$51,0),MATCH($AM$6,'SO FOB Agustus 2026'!$E$6:$O$6,0))</f>
        <v>0</v>
      </c>
      <c r="AN29" s="363">
        <v>0</v>
      </c>
      <c r="AO29" s="362">
        <f t="shared" si="29"/>
        <v>0</v>
      </c>
      <c r="AP29" s="362">
        <f>INDEX('SO FOB Agustus 2026'!$E$6:$AF$51,MATCH(B29,'SO FOB Agustus 2026'!$B$6:$B$51,0),MATCH($AP$6,'SO FOB Agustus 2026'!$E$6:$AF$6,0))</f>
        <v>0</v>
      </c>
      <c r="AQ29" s="363">
        <v>0</v>
      </c>
      <c r="AR29" s="362">
        <f t="shared" si="30"/>
        <v>0</v>
      </c>
      <c r="AS29" s="362">
        <f>INDEX('SO FOB Agustus 2026'!$E$6:$AF$51,MATCH(B29,'SO FOB Agustus 2026'!$B$6:$B$51,0),MATCH($AS$6,'SO FOB Agustus 2026'!$E$6:$AF$6,0))</f>
        <v>0</v>
      </c>
      <c r="AT29" s="363">
        <v>0</v>
      </c>
      <c r="AU29" s="362">
        <f t="shared" si="31"/>
        <v>0</v>
      </c>
      <c r="AV29" s="362">
        <f>INDEX('SO FOB Agustus 2026'!$E$6:$AF$51,MATCH(B29,'SO FOB Agustus 2026'!$B$6:$B$51,0),MATCH($AV$6,'SO FOB Agustus 2026'!$E$6:$AF$6,0))</f>
        <v>0</v>
      </c>
      <c r="AW29" s="363">
        <v>0</v>
      </c>
      <c r="AX29" s="362">
        <f t="shared" si="32"/>
        <v>0</v>
      </c>
      <c r="AY29" s="362">
        <f>INDEX('SO FOB Agustus 2026'!$E$6:$AF$51,MATCH(B29,'SO FOB Agustus 2026'!$B$6:$B$51,0),MATCH($AY$6,'SO FOB Agustus 2026'!$E$6:$AF$6,0))</f>
        <v>0</v>
      </c>
      <c r="AZ29" s="363">
        <v>0</v>
      </c>
      <c r="BA29" s="362">
        <f t="shared" si="33"/>
        <v>0</v>
      </c>
    </row>
    <row r="30" spans="1:53">
      <c r="A30" s="347">
        <f t="shared" si="35"/>
        <v>23</v>
      </c>
      <c r="B30" s="348">
        <f t="shared" si="35"/>
        <v>46257</v>
      </c>
      <c r="C30" s="349">
        <f t="shared" si="18"/>
        <v>0</v>
      </c>
      <c r="D30" s="349">
        <f t="shared" si="18"/>
        <v>0</v>
      </c>
      <c r="E30" s="349">
        <f t="shared" si="19"/>
        <v>0</v>
      </c>
      <c r="F30" s="349">
        <f t="shared" si="0"/>
        <v>0</v>
      </c>
      <c r="G30" s="349">
        <f t="shared" si="1"/>
        <v>0</v>
      </c>
      <c r="H30" s="349">
        <f t="shared" si="2"/>
        <v>0</v>
      </c>
      <c r="I30" s="349">
        <f t="shared" si="3"/>
        <v>0</v>
      </c>
      <c r="J30" s="349"/>
      <c r="K30" s="349"/>
      <c r="L30" s="362">
        <f>INDEX('SO FOB Agustus 2026'!$E$6:$O$51,MATCH(B30,'SO FOB Agustus 2026'!$B$6:$B$51,0),MATCH($L$6,'SO FOB Agustus 2026'!$E$6:$O$6,0))</f>
        <v>0</v>
      </c>
      <c r="M30" s="363">
        <v>0</v>
      </c>
      <c r="N30" s="362">
        <f t="shared" si="20"/>
        <v>0</v>
      </c>
      <c r="O30" s="362">
        <f>INDEX('SO FOB Agustus 2026'!$E$6:$O$51,MATCH(B30,'SO FOB Agustus 2026'!$B$6:$B$51,0),MATCH($O$6,'SO FOB Agustus 2026'!$E$6:$O$6,0))</f>
        <v>0</v>
      </c>
      <c r="P30" s="363">
        <v>0</v>
      </c>
      <c r="Q30" s="362">
        <f t="shared" si="21"/>
        <v>0</v>
      </c>
      <c r="R30" s="362">
        <f>INDEX('SO FOB Agustus 2026'!$E$6:$O$51,MATCH(B30,'SO FOB Agustus 2026'!$B$6:$B$51,0),MATCH($R$6,'SO FOB Agustus 2026'!$E$6:$O$6,0))</f>
        <v>0</v>
      </c>
      <c r="S30" s="363">
        <v>0</v>
      </c>
      <c r="T30" s="362">
        <f t="shared" si="22"/>
        <v>0</v>
      </c>
      <c r="U30" s="362">
        <f>INDEX('SO FOB Agustus 2026'!$E$6:$O$51,MATCH(B30,'SO FOB Agustus 2026'!$B$6:$B$51,0),MATCH($U$6,'SO FOB Agustus 2026'!$E$6:$O$6,0))</f>
        <v>0</v>
      </c>
      <c r="V30" s="363">
        <v>0</v>
      </c>
      <c r="W30" s="362">
        <f t="shared" si="23"/>
        <v>0</v>
      </c>
      <c r="X30" s="362">
        <f>INDEX('SO FOB Agustus 2026'!$E$6:$O$51,MATCH(B30,'SO FOB Agustus 2026'!$B$6:$B$51,0),MATCH($X$6,'SO FOB Agustus 2026'!$E$6:$O$6,0))</f>
        <v>0</v>
      </c>
      <c r="Y30" s="363">
        <v>0</v>
      </c>
      <c r="Z30" s="362">
        <f t="shared" si="24"/>
        <v>0</v>
      </c>
      <c r="AA30" s="362">
        <f>INDEX('SO FOB Agustus 2026'!$E$6:$O$51,MATCH(B30,'SO FOB Agustus 2026'!$B$6:$B$51,0),MATCH($AA$6,'SO FOB Agustus 2026'!$E$6:$O$6,0))</f>
        <v>0</v>
      </c>
      <c r="AB30" s="363">
        <v>0</v>
      </c>
      <c r="AC30" s="362">
        <f t="shared" si="25"/>
        <v>0</v>
      </c>
      <c r="AD30" s="362">
        <f>INDEX('SO FOB Agustus 2026'!$E$6:$O$51,MATCH(B30,'SO FOB Agustus 2026'!$B$6:$B$51,0),MATCH($AD$6,'SO FOB Agustus 2026'!$E$6:$O$6,0))</f>
        <v>0</v>
      </c>
      <c r="AE30" s="363">
        <v>0</v>
      </c>
      <c r="AF30" s="362">
        <f t="shared" si="26"/>
        <v>0</v>
      </c>
      <c r="AG30" s="362">
        <f>INDEX('SO FOB Agustus 2026'!$E$6:$O$51,MATCH(B30,'SO FOB Agustus 2026'!$B$6:$B$51,0),MATCH($AG$6,'SO FOB Agustus 2026'!$E$6:$O$6,0))</f>
        <v>0</v>
      </c>
      <c r="AH30" s="363">
        <v>0</v>
      </c>
      <c r="AI30" s="362">
        <f t="shared" si="27"/>
        <v>0</v>
      </c>
      <c r="AJ30" s="362">
        <f>INDEX('SO FOB Agustus 2026'!$E$6:$O$51,MATCH(B30,'SO FOB Agustus 2026'!$B$6:$B$51,0),MATCH($AJ$6,'SO FOB Agustus 2026'!$E$6:$O$6,0))</f>
        <v>0</v>
      </c>
      <c r="AK30" s="363">
        <v>0</v>
      </c>
      <c r="AL30" s="362">
        <f t="shared" si="28"/>
        <v>0</v>
      </c>
      <c r="AM30" s="362">
        <f>INDEX('SO FOB Agustus 2026'!$E$6:$O$51,MATCH(B30,'SO FOB Agustus 2026'!$B$6:$B$51,0),MATCH($AM$6,'SO FOB Agustus 2026'!$E$6:$O$6,0))</f>
        <v>0</v>
      </c>
      <c r="AN30" s="363">
        <v>0</v>
      </c>
      <c r="AO30" s="362">
        <f t="shared" si="29"/>
        <v>0</v>
      </c>
      <c r="AP30" s="362">
        <f>INDEX('SO FOB Agustus 2026'!$E$6:$AF$51,MATCH(B30,'SO FOB Agustus 2026'!$B$6:$B$51,0),MATCH($AP$6,'SO FOB Agustus 2026'!$E$6:$AF$6,0))</f>
        <v>0</v>
      </c>
      <c r="AQ30" s="363">
        <v>0</v>
      </c>
      <c r="AR30" s="362">
        <f t="shared" si="30"/>
        <v>0</v>
      </c>
      <c r="AS30" s="362">
        <f>INDEX('SO FOB Agustus 2026'!$E$6:$AF$51,MATCH(B30,'SO FOB Agustus 2026'!$B$6:$B$51,0),MATCH($AS$6,'SO FOB Agustus 2026'!$E$6:$AF$6,0))</f>
        <v>0</v>
      </c>
      <c r="AT30" s="363">
        <v>0</v>
      </c>
      <c r="AU30" s="362">
        <f t="shared" si="31"/>
        <v>0</v>
      </c>
      <c r="AV30" s="362">
        <f>INDEX('SO FOB Agustus 2026'!$E$6:$AF$51,MATCH(B30,'SO FOB Agustus 2026'!$B$6:$B$51,0),MATCH($AV$6,'SO FOB Agustus 2026'!$E$6:$AF$6,0))</f>
        <v>0</v>
      </c>
      <c r="AW30" s="363">
        <v>0</v>
      </c>
      <c r="AX30" s="362">
        <f t="shared" si="32"/>
        <v>0</v>
      </c>
      <c r="AY30" s="362">
        <f>INDEX('SO FOB Agustus 2026'!$E$6:$AF$51,MATCH(B30,'SO FOB Agustus 2026'!$B$6:$B$51,0),MATCH($AY$6,'SO FOB Agustus 2026'!$E$6:$AF$6,0))</f>
        <v>0</v>
      </c>
      <c r="AZ30" s="363">
        <v>0</v>
      </c>
      <c r="BA30" s="362">
        <f t="shared" si="33"/>
        <v>0</v>
      </c>
    </row>
    <row r="31" spans="1:53">
      <c r="A31" s="347">
        <f t="shared" si="35"/>
        <v>24</v>
      </c>
      <c r="B31" s="348">
        <f t="shared" si="35"/>
        <v>46258</v>
      </c>
      <c r="C31" s="349">
        <f t="shared" si="18"/>
        <v>0</v>
      </c>
      <c r="D31" s="349">
        <f t="shared" si="18"/>
        <v>0</v>
      </c>
      <c r="E31" s="349">
        <f t="shared" si="19"/>
        <v>0</v>
      </c>
      <c r="F31" s="349">
        <f t="shared" si="0"/>
        <v>0</v>
      </c>
      <c r="G31" s="349">
        <f t="shared" si="1"/>
        <v>0</v>
      </c>
      <c r="H31" s="349">
        <f t="shared" si="2"/>
        <v>0</v>
      </c>
      <c r="I31" s="349">
        <f t="shared" si="3"/>
        <v>0</v>
      </c>
      <c r="J31" s="349"/>
      <c r="K31" s="349"/>
      <c r="L31" s="362">
        <f>INDEX('SO FOB Agustus 2026'!$E$6:$O$51,MATCH(B31,'SO FOB Agustus 2026'!$B$6:$B$51,0),MATCH($L$6,'SO FOB Agustus 2026'!$E$6:$O$6,0))</f>
        <v>0</v>
      </c>
      <c r="M31" s="363">
        <v>0</v>
      </c>
      <c r="N31" s="362">
        <f t="shared" si="20"/>
        <v>0</v>
      </c>
      <c r="O31" s="362">
        <f>INDEX('SO FOB Agustus 2026'!$E$6:$O$51,MATCH(B31,'SO FOB Agustus 2026'!$B$6:$B$51,0),MATCH($O$6,'SO FOB Agustus 2026'!$E$6:$O$6,0))</f>
        <v>0</v>
      </c>
      <c r="P31" s="363">
        <v>0</v>
      </c>
      <c r="Q31" s="362">
        <f t="shared" si="21"/>
        <v>0</v>
      </c>
      <c r="R31" s="362">
        <f>INDEX('SO FOB Agustus 2026'!$E$6:$O$51,MATCH(B31,'SO FOB Agustus 2026'!$B$6:$B$51,0),MATCH($R$6,'SO FOB Agustus 2026'!$E$6:$O$6,0))</f>
        <v>0</v>
      </c>
      <c r="S31" s="363">
        <v>0</v>
      </c>
      <c r="T31" s="362">
        <f t="shared" si="22"/>
        <v>0</v>
      </c>
      <c r="U31" s="362">
        <f>INDEX('SO FOB Agustus 2026'!$E$6:$O$51,MATCH(B31,'SO FOB Agustus 2026'!$B$6:$B$51,0),MATCH($U$6,'SO FOB Agustus 2026'!$E$6:$O$6,0))</f>
        <v>0</v>
      </c>
      <c r="V31" s="363">
        <v>0</v>
      </c>
      <c r="W31" s="362">
        <f t="shared" si="23"/>
        <v>0</v>
      </c>
      <c r="X31" s="362">
        <f>INDEX('SO FOB Agustus 2026'!$E$6:$O$51,MATCH(B31,'SO FOB Agustus 2026'!$B$6:$B$51,0),MATCH($X$6,'SO FOB Agustus 2026'!$E$6:$O$6,0))</f>
        <v>0</v>
      </c>
      <c r="Y31" s="363">
        <v>0</v>
      </c>
      <c r="Z31" s="362">
        <f t="shared" si="24"/>
        <v>0</v>
      </c>
      <c r="AA31" s="362">
        <f>INDEX('SO FOB Agustus 2026'!$E$6:$O$51,MATCH(B31,'SO FOB Agustus 2026'!$B$6:$B$51,0),MATCH($AA$6,'SO FOB Agustus 2026'!$E$6:$O$6,0))</f>
        <v>0</v>
      </c>
      <c r="AB31" s="363">
        <v>0</v>
      </c>
      <c r="AC31" s="362">
        <f t="shared" si="25"/>
        <v>0</v>
      </c>
      <c r="AD31" s="362">
        <f>INDEX('SO FOB Agustus 2026'!$E$6:$O$51,MATCH(B31,'SO FOB Agustus 2026'!$B$6:$B$51,0),MATCH($AD$6,'SO FOB Agustus 2026'!$E$6:$O$6,0))</f>
        <v>0</v>
      </c>
      <c r="AE31" s="363">
        <v>0</v>
      </c>
      <c r="AF31" s="362">
        <f t="shared" si="26"/>
        <v>0</v>
      </c>
      <c r="AG31" s="362">
        <f>INDEX('SO FOB Agustus 2026'!$E$6:$O$51,MATCH(B31,'SO FOB Agustus 2026'!$B$6:$B$51,0),MATCH($AG$6,'SO FOB Agustus 2026'!$E$6:$O$6,0))</f>
        <v>0</v>
      </c>
      <c r="AH31" s="363">
        <v>0</v>
      </c>
      <c r="AI31" s="362">
        <f t="shared" si="27"/>
        <v>0</v>
      </c>
      <c r="AJ31" s="362">
        <f>INDEX('SO FOB Agustus 2026'!$E$6:$O$51,MATCH(B31,'SO FOB Agustus 2026'!$B$6:$B$51,0),MATCH($AJ$6,'SO FOB Agustus 2026'!$E$6:$O$6,0))</f>
        <v>0</v>
      </c>
      <c r="AK31" s="363">
        <v>0</v>
      </c>
      <c r="AL31" s="362">
        <f t="shared" si="28"/>
        <v>0</v>
      </c>
      <c r="AM31" s="362">
        <f>INDEX('SO FOB Agustus 2026'!$E$6:$O$51,MATCH(B31,'SO FOB Agustus 2026'!$B$6:$B$51,0),MATCH($AM$6,'SO FOB Agustus 2026'!$E$6:$O$6,0))</f>
        <v>0</v>
      </c>
      <c r="AN31" s="363">
        <v>0</v>
      </c>
      <c r="AO31" s="362">
        <f t="shared" si="29"/>
        <v>0</v>
      </c>
      <c r="AP31" s="362">
        <f>INDEX('SO FOB Agustus 2026'!$E$6:$AF$51,MATCH(B31,'SO FOB Agustus 2026'!$B$6:$B$51,0),MATCH($AP$6,'SO FOB Agustus 2026'!$E$6:$AF$6,0))</f>
        <v>0</v>
      </c>
      <c r="AQ31" s="363">
        <v>0</v>
      </c>
      <c r="AR31" s="362">
        <f t="shared" si="30"/>
        <v>0</v>
      </c>
      <c r="AS31" s="362">
        <f>INDEX('SO FOB Agustus 2026'!$E$6:$AF$51,MATCH(B31,'SO FOB Agustus 2026'!$B$6:$B$51,0),MATCH($AS$6,'SO FOB Agustus 2026'!$E$6:$AF$6,0))</f>
        <v>0</v>
      </c>
      <c r="AT31" s="363">
        <v>0</v>
      </c>
      <c r="AU31" s="362">
        <f t="shared" si="31"/>
        <v>0</v>
      </c>
      <c r="AV31" s="362">
        <f>INDEX('SO FOB Agustus 2026'!$E$6:$AF$51,MATCH(B31,'SO FOB Agustus 2026'!$B$6:$B$51,0),MATCH($AV$6,'SO FOB Agustus 2026'!$E$6:$AF$6,0))</f>
        <v>0</v>
      </c>
      <c r="AW31" s="363">
        <v>0</v>
      </c>
      <c r="AX31" s="362">
        <f t="shared" si="32"/>
        <v>0</v>
      </c>
      <c r="AY31" s="362">
        <f>INDEX('SO FOB Agustus 2026'!$E$6:$AF$51,MATCH(B31,'SO FOB Agustus 2026'!$B$6:$B$51,0),MATCH($AY$6,'SO FOB Agustus 2026'!$E$6:$AF$6,0))</f>
        <v>0</v>
      </c>
      <c r="AZ31" s="363">
        <v>0</v>
      </c>
      <c r="BA31" s="362">
        <f t="shared" si="33"/>
        <v>0</v>
      </c>
    </row>
    <row r="32" spans="1:53">
      <c r="A32" s="347">
        <f t="shared" si="35"/>
        <v>25</v>
      </c>
      <c r="B32" s="348">
        <f t="shared" si="35"/>
        <v>46259</v>
      </c>
      <c r="C32" s="349">
        <f t="shared" si="18"/>
        <v>0</v>
      </c>
      <c r="D32" s="349">
        <f t="shared" si="18"/>
        <v>0</v>
      </c>
      <c r="E32" s="349">
        <f t="shared" si="19"/>
        <v>0</v>
      </c>
      <c r="F32" s="349">
        <f t="shared" si="0"/>
        <v>0</v>
      </c>
      <c r="G32" s="349">
        <f t="shared" si="1"/>
        <v>0</v>
      </c>
      <c r="H32" s="349">
        <f t="shared" si="2"/>
        <v>0</v>
      </c>
      <c r="I32" s="349">
        <f t="shared" si="3"/>
        <v>0</v>
      </c>
      <c r="J32" s="349"/>
      <c r="K32" s="349"/>
      <c r="L32" s="362">
        <f>INDEX('SO FOB Agustus 2026'!$E$6:$O$51,MATCH(B32,'SO FOB Agustus 2026'!$B$6:$B$51,0),MATCH($L$6,'SO FOB Agustus 2026'!$E$6:$O$6,0))</f>
        <v>0</v>
      </c>
      <c r="M32" s="363">
        <v>0</v>
      </c>
      <c r="N32" s="362">
        <f t="shared" si="20"/>
        <v>0</v>
      </c>
      <c r="O32" s="362">
        <f>INDEX('SO FOB Agustus 2026'!$E$6:$O$51,MATCH(B32,'SO FOB Agustus 2026'!$B$6:$B$51,0),MATCH($O$6,'SO FOB Agustus 2026'!$E$6:$O$6,0))</f>
        <v>0</v>
      </c>
      <c r="P32" s="363">
        <v>0</v>
      </c>
      <c r="Q32" s="362">
        <f t="shared" si="21"/>
        <v>0</v>
      </c>
      <c r="R32" s="362">
        <f>INDEX('SO FOB Agustus 2026'!$E$6:$O$51,MATCH(B32,'SO FOB Agustus 2026'!$B$6:$B$51,0),MATCH($R$6,'SO FOB Agustus 2026'!$E$6:$O$6,0))</f>
        <v>0</v>
      </c>
      <c r="S32" s="363">
        <v>0</v>
      </c>
      <c r="T32" s="362">
        <f t="shared" si="22"/>
        <v>0</v>
      </c>
      <c r="U32" s="362">
        <f>INDEX('SO FOB Agustus 2026'!$E$6:$O$51,MATCH(B32,'SO FOB Agustus 2026'!$B$6:$B$51,0),MATCH($U$6,'SO FOB Agustus 2026'!$E$6:$O$6,0))</f>
        <v>0</v>
      </c>
      <c r="V32" s="363">
        <v>0</v>
      </c>
      <c r="W32" s="362">
        <f t="shared" si="23"/>
        <v>0</v>
      </c>
      <c r="X32" s="362">
        <f>INDEX('SO FOB Agustus 2026'!$E$6:$O$51,MATCH(B32,'SO FOB Agustus 2026'!$B$6:$B$51,0),MATCH($X$6,'SO FOB Agustus 2026'!$E$6:$O$6,0))</f>
        <v>0</v>
      </c>
      <c r="Y32" s="363">
        <v>0</v>
      </c>
      <c r="Z32" s="362">
        <f t="shared" si="24"/>
        <v>0</v>
      </c>
      <c r="AA32" s="362">
        <f>INDEX('SO FOB Agustus 2026'!$E$6:$O$51,MATCH(B32,'SO FOB Agustus 2026'!$B$6:$B$51,0),MATCH($AA$6,'SO FOB Agustus 2026'!$E$6:$O$6,0))</f>
        <v>0</v>
      </c>
      <c r="AB32" s="363">
        <v>0</v>
      </c>
      <c r="AC32" s="362">
        <f t="shared" si="25"/>
        <v>0</v>
      </c>
      <c r="AD32" s="362">
        <f>INDEX('SO FOB Agustus 2026'!$E$6:$O$51,MATCH(B32,'SO FOB Agustus 2026'!$B$6:$B$51,0),MATCH($AD$6,'SO FOB Agustus 2026'!$E$6:$O$6,0))</f>
        <v>0</v>
      </c>
      <c r="AE32" s="363">
        <v>0</v>
      </c>
      <c r="AF32" s="362">
        <f t="shared" si="26"/>
        <v>0</v>
      </c>
      <c r="AG32" s="362">
        <f>INDEX('SO FOB Agustus 2026'!$E$6:$O$51,MATCH(B32,'SO FOB Agustus 2026'!$B$6:$B$51,0),MATCH($AG$6,'SO FOB Agustus 2026'!$E$6:$O$6,0))</f>
        <v>0</v>
      </c>
      <c r="AH32" s="363">
        <v>0</v>
      </c>
      <c r="AI32" s="362">
        <f t="shared" si="27"/>
        <v>0</v>
      </c>
      <c r="AJ32" s="362">
        <f>INDEX('SO FOB Agustus 2026'!$E$6:$O$51,MATCH(B32,'SO FOB Agustus 2026'!$B$6:$B$51,0),MATCH($AJ$6,'SO FOB Agustus 2026'!$E$6:$O$6,0))</f>
        <v>0</v>
      </c>
      <c r="AK32" s="363">
        <v>0</v>
      </c>
      <c r="AL32" s="362">
        <f t="shared" si="28"/>
        <v>0</v>
      </c>
      <c r="AM32" s="362">
        <f>INDEX('SO FOB Agustus 2026'!$E$6:$O$51,MATCH(B32,'SO FOB Agustus 2026'!$B$6:$B$51,0),MATCH($AM$6,'SO FOB Agustus 2026'!$E$6:$O$6,0))</f>
        <v>0</v>
      </c>
      <c r="AN32" s="363">
        <v>0</v>
      </c>
      <c r="AO32" s="362">
        <f t="shared" si="29"/>
        <v>0</v>
      </c>
      <c r="AP32" s="362">
        <f>INDEX('SO FOB Agustus 2026'!$E$6:$AF$51,MATCH(B32,'SO FOB Agustus 2026'!$B$6:$B$51,0),MATCH($AP$6,'SO FOB Agustus 2026'!$E$6:$AF$6,0))</f>
        <v>0</v>
      </c>
      <c r="AQ32" s="363">
        <v>0</v>
      </c>
      <c r="AR32" s="362">
        <f t="shared" si="30"/>
        <v>0</v>
      </c>
      <c r="AS32" s="362">
        <f>INDEX('SO FOB Agustus 2026'!$E$6:$AF$51,MATCH(B32,'SO FOB Agustus 2026'!$B$6:$B$51,0),MATCH($AS$6,'SO FOB Agustus 2026'!$E$6:$AF$6,0))</f>
        <v>0</v>
      </c>
      <c r="AT32" s="363">
        <v>0</v>
      </c>
      <c r="AU32" s="362">
        <f t="shared" si="31"/>
        <v>0</v>
      </c>
      <c r="AV32" s="362">
        <f>INDEX('SO FOB Agustus 2026'!$E$6:$AF$51,MATCH(B32,'SO FOB Agustus 2026'!$B$6:$B$51,0),MATCH($AV$6,'SO FOB Agustus 2026'!$E$6:$AF$6,0))</f>
        <v>0</v>
      </c>
      <c r="AW32" s="363">
        <v>0</v>
      </c>
      <c r="AX32" s="362">
        <f t="shared" si="32"/>
        <v>0</v>
      </c>
      <c r="AY32" s="362">
        <f>INDEX('SO FOB Agustus 2026'!$E$6:$AF$51,MATCH(B32,'SO FOB Agustus 2026'!$B$6:$B$51,0),MATCH($AY$6,'SO FOB Agustus 2026'!$E$6:$AF$6,0))</f>
        <v>0</v>
      </c>
      <c r="AZ32" s="363">
        <v>0</v>
      </c>
      <c r="BA32" s="362">
        <f t="shared" si="33"/>
        <v>0</v>
      </c>
    </row>
    <row r="33" spans="1:53">
      <c r="A33" s="347">
        <f t="shared" si="35"/>
        <v>26</v>
      </c>
      <c r="B33" s="348">
        <f t="shared" si="35"/>
        <v>46260</v>
      </c>
      <c r="C33" s="349">
        <f t="shared" si="18"/>
        <v>0</v>
      </c>
      <c r="D33" s="349">
        <f t="shared" si="18"/>
        <v>0</v>
      </c>
      <c r="E33" s="349">
        <f t="shared" si="19"/>
        <v>0</v>
      </c>
      <c r="F33" s="349">
        <f t="shared" si="0"/>
        <v>0</v>
      </c>
      <c r="G33" s="349">
        <f t="shared" si="1"/>
        <v>0</v>
      </c>
      <c r="H33" s="349">
        <f t="shared" si="2"/>
        <v>0</v>
      </c>
      <c r="I33" s="349">
        <f t="shared" si="3"/>
        <v>0</v>
      </c>
      <c r="J33" s="349"/>
      <c r="K33" s="349"/>
      <c r="L33" s="362">
        <f>INDEX('SO FOB Agustus 2026'!$E$6:$O$51,MATCH(B33,'SO FOB Agustus 2026'!$B$6:$B$51,0),MATCH($L$6,'SO FOB Agustus 2026'!$E$6:$O$6,0))</f>
        <v>0</v>
      </c>
      <c r="M33" s="363">
        <v>0</v>
      </c>
      <c r="N33" s="362">
        <f t="shared" si="20"/>
        <v>0</v>
      </c>
      <c r="O33" s="362">
        <f>INDEX('SO FOB Agustus 2026'!$E$6:$O$51,MATCH(B33,'SO FOB Agustus 2026'!$B$6:$B$51,0),MATCH($O$6,'SO FOB Agustus 2026'!$E$6:$O$6,0))</f>
        <v>0</v>
      </c>
      <c r="P33" s="363">
        <v>0</v>
      </c>
      <c r="Q33" s="362">
        <f t="shared" si="21"/>
        <v>0</v>
      </c>
      <c r="R33" s="362">
        <f>INDEX('SO FOB Agustus 2026'!$E$6:$O$51,MATCH(B33,'SO FOB Agustus 2026'!$B$6:$B$51,0),MATCH($R$6,'SO FOB Agustus 2026'!$E$6:$O$6,0))</f>
        <v>0</v>
      </c>
      <c r="S33" s="363">
        <v>0</v>
      </c>
      <c r="T33" s="362">
        <f t="shared" si="22"/>
        <v>0</v>
      </c>
      <c r="U33" s="362">
        <f>INDEX('SO FOB Agustus 2026'!$E$6:$O$51,MATCH(B33,'SO FOB Agustus 2026'!$B$6:$B$51,0),MATCH($U$6,'SO FOB Agustus 2026'!$E$6:$O$6,0))</f>
        <v>0</v>
      </c>
      <c r="V33" s="363">
        <v>0</v>
      </c>
      <c r="W33" s="362">
        <f t="shared" si="23"/>
        <v>0</v>
      </c>
      <c r="X33" s="362">
        <f>INDEX('SO FOB Agustus 2026'!$E$6:$O$51,MATCH(B33,'SO FOB Agustus 2026'!$B$6:$B$51,0),MATCH($X$6,'SO FOB Agustus 2026'!$E$6:$O$6,0))</f>
        <v>0</v>
      </c>
      <c r="Y33" s="363">
        <v>0</v>
      </c>
      <c r="Z33" s="362">
        <f t="shared" si="24"/>
        <v>0</v>
      </c>
      <c r="AA33" s="362">
        <f>INDEX('SO FOB Agustus 2026'!$E$6:$O$51,MATCH(B33,'SO FOB Agustus 2026'!$B$6:$B$51,0),MATCH($AA$6,'SO FOB Agustus 2026'!$E$6:$O$6,0))</f>
        <v>0</v>
      </c>
      <c r="AB33" s="363">
        <v>0</v>
      </c>
      <c r="AC33" s="362">
        <f t="shared" si="25"/>
        <v>0</v>
      </c>
      <c r="AD33" s="362">
        <f>INDEX('SO FOB Agustus 2026'!$E$6:$O$51,MATCH(B33,'SO FOB Agustus 2026'!$B$6:$B$51,0),MATCH($AD$6,'SO FOB Agustus 2026'!$E$6:$O$6,0))</f>
        <v>0</v>
      </c>
      <c r="AE33" s="363">
        <v>0</v>
      </c>
      <c r="AF33" s="362">
        <f t="shared" si="26"/>
        <v>0</v>
      </c>
      <c r="AG33" s="362">
        <f>INDEX('SO FOB Agustus 2026'!$E$6:$O$51,MATCH(B33,'SO FOB Agustus 2026'!$B$6:$B$51,0),MATCH($AG$6,'SO FOB Agustus 2026'!$E$6:$O$6,0))</f>
        <v>0</v>
      </c>
      <c r="AH33" s="363">
        <v>0</v>
      </c>
      <c r="AI33" s="362">
        <f t="shared" si="27"/>
        <v>0</v>
      </c>
      <c r="AJ33" s="362">
        <f>INDEX('SO FOB Agustus 2026'!$E$6:$O$51,MATCH(B33,'SO FOB Agustus 2026'!$B$6:$B$51,0),MATCH($AJ$6,'SO FOB Agustus 2026'!$E$6:$O$6,0))</f>
        <v>0</v>
      </c>
      <c r="AK33" s="363">
        <v>0</v>
      </c>
      <c r="AL33" s="362">
        <f t="shared" si="28"/>
        <v>0</v>
      </c>
      <c r="AM33" s="362">
        <f>INDEX('SO FOB Agustus 2026'!$E$6:$O$51,MATCH(B33,'SO FOB Agustus 2026'!$B$6:$B$51,0),MATCH($AM$6,'SO FOB Agustus 2026'!$E$6:$O$6,0))</f>
        <v>0</v>
      </c>
      <c r="AN33" s="363">
        <v>0</v>
      </c>
      <c r="AO33" s="362">
        <f t="shared" si="29"/>
        <v>0</v>
      </c>
      <c r="AP33" s="362">
        <f>INDEX('SO FOB Agustus 2026'!$E$6:$AF$51,MATCH(B33,'SO FOB Agustus 2026'!$B$6:$B$51,0),MATCH($AP$6,'SO FOB Agustus 2026'!$E$6:$AF$6,0))</f>
        <v>0</v>
      </c>
      <c r="AQ33" s="363">
        <v>0</v>
      </c>
      <c r="AR33" s="362">
        <f t="shared" si="30"/>
        <v>0</v>
      </c>
      <c r="AS33" s="362">
        <f>INDEX('SO FOB Agustus 2026'!$E$6:$AF$51,MATCH(B33,'SO FOB Agustus 2026'!$B$6:$B$51,0),MATCH($AS$6,'SO FOB Agustus 2026'!$E$6:$AF$6,0))</f>
        <v>0</v>
      </c>
      <c r="AT33" s="363">
        <v>0</v>
      </c>
      <c r="AU33" s="362">
        <f t="shared" si="31"/>
        <v>0</v>
      </c>
      <c r="AV33" s="362">
        <f>INDEX('SO FOB Agustus 2026'!$E$6:$AF$51,MATCH(B33,'SO FOB Agustus 2026'!$B$6:$B$51,0),MATCH($AV$6,'SO FOB Agustus 2026'!$E$6:$AF$6,0))</f>
        <v>0</v>
      </c>
      <c r="AW33" s="363">
        <v>0</v>
      </c>
      <c r="AX33" s="362">
        <f t="shared" si="32"/>
        <v>0</v>
      </c>
      <c r="AY33" s="362">
        <f>INDEX('SO FOB Agustus 2026'!$E$6:$AF$51,MATCH(B33,'SO FOB Agustus 2026'!$B$6:$B$51,0),MATCH($AY$6,'SO FOB Agustus 2026'!$E$6:$AF$6,0))</f>
        <v>0</v>
      </c>
      <c r="AZ33" s="363">
        <v>0</v>
      </c>
      <c r="BA33" s="362">
        <f t="shared" si="33"/>
        <v>0</v>
      </c>
    </row>
    <row r="34" spans="1:53">
      <c r="A34" s="347">
        <f t="shared" si="35"/>
        <v>27</v>
      </c>
      <c r="B34" s="348">
        <f t="shared" si="35"/>
        <v>46261</v>
      </c>
      <c r="C34" s="349">
        <f t="shared" si="18"/>
        <v>0</v>
      </c>
      <c r="D34" s="349">
        <f t="shared" si="18"/>
        <v>0</v>
      </c>
      <c r="E34" s="349">
        <f t="shared" si="19"/>
        <v>0</v>
      </c>
      <c r="F34" s="349">
        <f t="shared" si="0"/>
        <v>0</v>
      </c>
      <c r="G34" s="349">
        <f t="shared" si="1"/>
        <v>0</v>
      </c>
      <c r="H34" s="349">
        <f t="shared" si="2"/>
        <v>0</v>
      </c>
      <c r="I34" s="349">
        <f t="shared" si="3"/>
        <v>0</v>
      </c>
      <c r="J34" s="349"/>
      <c r="K34" s="349"/>
      <c r="L34" s="362">
        <f>INDEX('SO FOB Agustus 2026'!$E$6:$O$51,MATCH(B34,'SO FOB Agustus 2026'!$B$6:$B$51,0),MATCH($L$6,'SO FOB Agustus 2026'!$E$6:$O$6,0))</f>
        <v>0</v>
      </c>
      <c r="M34" s="363">
        <v>0</v>
      </c>
      <c r="N34" s="362">
        <f t="shared" si="20"/>
        <v>0</v>
      </c>
      <c r="O34" s="362">
        <f>INDEX('SO FOB Agustus 2026'!$E$6:$O$51,MATCH(B34,'SO FOB Agustus 2026'!$B$6:$B$51,0),MATCH($O$6,'SO FOB Agustus 2026'!$E$6:$O$6,0))</f>
        <v>0</v>
      </c>
      <c r="P34" s="363">
        <v>0</v>
      </c>
      <c r="Q34" s="362">
        <f t="shared" si="21"/>
        <v>0</v>
      </c>
      <c r="R34" s="362">
        <f>INDEX('SO FOB Agustus 2026'!$E$6:$O$51,MATCH(B34,'SO FOB Agustus 2026'!$B$6:$B$51,0),MATCH($R$6,'SO FOB Agustus 2026'!$E$6:$O$6,0))</f>
        <v>0</v>
      </c>
      <c r="S34" s="363">
        <v>0</v>
      </c>
      <c r="T34" s="362">
        <f t="shared" si="22"/>
        <v>0</v>
      </c>
      <c r="U34" s="362">
        <f>INDEX('SO FOB Agustus 2026'!$E$6:$O$51,MATCH(B34,'SO FOB Agustus 2026'!$B$6:$B$51,0),MATCH($U$6,'SO FOB Agustus 2026'!$E$6:$O$6,0))</f>
        <v>0</v>
      </c>
      <c r="V34" s="363">
        <v>0</v>
      </c>
      <c r="W34" s="362">
        <f t="shared" si="23"/>
        <v>0</v>
      </c>
      <c r="X34" s="362">
        <f>INDEX('SO FOB Agustus 2026'!$E$6:$O$51,MATCH(B34,'SO FOB Agustus 2026'!$B$6:$B$51,0),MATCH($X$6,'SO FOB Agustus 2026'!$E$6:$O$6,0))</f>
        <v>0</v>
      </c>
      <c r="Y34" s="363">
        <v>0</v>
      </c>
      <c r="Z34" s="362">
        <f t="shared" si="24"/>
        <v>0</v>
      </c>
      <c r="AA34" s="362">
        <f>INDEX('SO FOB Agustus 2026'!$E$6:$O$51,MATCH(B34,'SO FOB Agustus 2026'!$B$6:$B$51,0),MATCH($AA$6,'SO FOB Agustus 2026'!$E$6:$O$6,0))</f>
        <v>0</v>
      </c>
      <c r="AB34" s="363">
        <v>0</v>
      </c>
      <c r="AC34" s="362">
        <f t="shared" si="25"/>
        <v>0</v>
      </c>
      <c r="AD34" s="362">
        <f>INDEX('SO FOB Agustus 2026'!$E$6:$O$51,MATCH(B34,'SO FOB Agustus 2026'!$B$6:$B$51,0),MATCH($AD$6,'SO FOB Agustus 2026'!$E$6:$O$6,0))</f>
        <v>0</v>
      </c>
      <c r="AE34" s="363">
        <v>0</v>
      </c>
      <c r="AF34" s="362">
        <f t="shared" si="26"/>
        <v>0</v>
      </c>
      <c r="AG34" s="362">
        <f>INDEX('SO FOB Agustus 2026'!$E$6:$O$51,MATCH(B34,'SO FOB Agustus 2026'!$B$6:$B$51,0),MATCH($AG$6,'SO FOB Agustus 2026'!$E$6:$O$6,0))</f>
        <v>0</v>
      </c>
      <c r="AH34" s="363">
        <v>0</v>
      </c>
      <c r="AI34" s="362">
        <f t="shared" si="27"/>
        <v>0</v>
      </c>
      <c r="AJ34" s="362">
        <f>INDEX('SO FOB Agustus 2026'!$E$6:$O$51,MATCH(B34,'SO FOB Agustus 2026'!$B$6:$B$51,0),MATCH($AJ$6,'SO FOB Agustus 2026'!$E$6:$O$6,0))</f>
        <v>0</v>
      </c>
      <c r="AK34" s="363">
        <v>0</v>
      </c>
      <c r="AL34" s="362">
        <f t="shared" si="28"/>
        <v>0</v>
      </c>
      <c r="AM34" s="362">
        <f>INDEX('SO FOB Agustus 2026'!$E$6:$O$51,MATCH(B34,'SO FOB Agustus 2026'!$B$6:$B$51,0),MATCH($AM$6,'SO FOB Agustus 2026'!$E$6:$O$6,0))</f>
        <v>0</v>
      </c>
      <c r="AN34" s="363">
        <v>0</v>
      </c>
      <c r="AO34" s="362">
        <f t="shared" si="29"/>
        <v>0</v>
      </c>
      <c r="AP34" s="362">
        <f>INDEX('SO FOB Agustus 2026'!$E$6:$AF$51,MATCH(B34,'SO FOB Agustus 2026'!$B$6:$B$51,0),MATCH($AP$6,'SO FOB Agustus 2026'!$E$6:$AF$6,0))</f>
        <v>0</v>
      </c>
      <c r="AQ34" s="363">
        <v>0</v>
      </c>
      <c r="AR34" s="362">
        <f t="shared" si="30"/>
        <v>0</v>
      </c>
      <c r="AS34" s="362">
        <f>INDEX('SO FOB Agustus 2026'!$E$6:$AF$51,MATCH(B34,'SO FOB Agustus 2026'!$B$6:$B$51,0),MATCH($AS$6,'SO FOB Agustus 2026'!$E$6:$AF$6,0))</f>
        <v>0</v>
      </c>
      <c r="AT34" s="363">
        <v>0</v>
      </c>
      <c r="AU34" s="362">
        <f t="shared" si="31"/>
        <v>0</v>
      </c>
      <c r="AV34" s="362">
        <f>INDEX('SO FOB Agustus 2026'!$E$6:$AF$51,MATCH(B34,'SO FOB Agustus 2026'!$B$6:$B$51,0),MATCH($AV$6,'SO FOB Agustus 2026'!$E$6:$AF$6,0))</f>
        <v>0</v>
      </c>
      <c r="AW34" s="363">
        <v>0</v>
      </c>
      <c r="AX34" s="362">
        <f t="shared" si="32"/>
        <v>0</v>
      </c>
      <c r="AY34" s="362">
        <f>INDEX('SO FOB Agustus 2026'!$E$6:$AF$51,MATCH(B34,'SO FOB Agustus 2026'!$B$6:$B$51,0),MATCH($AY$6,'SO FOB Agustus 2026'!$E$6:$AF$6,0))</f>
        <v>0</v>
      </c>
      <c r="AZ34" s="363">
        <v>0</v>
      </c>
      <c r="BA34" s="362">
        <f t="shared" si="33"/>
        <v>0</v>
      </c>
    </row>
    <row r="35" spans="1:53">
      <c r="A35" s="347">
        <f t="shared" si="35"/>
        <v>28</v>
      </c>
      <c r="B35" s="348">
        <f t="shared" si="35"/>
        <v>46262</v>
      </c>
      <c r="C35" s="349">
        <f t="shared" si="18"/>
        <v>0</v>
      </c>
      <c r="D35" s="349">
        <f t="shared" si="18"/>
        <v>0</v>
      </c>
      <c r="E35" s="349">
        <f t="shared" si="19"/>
        <v>0</v>
      </c>
      <c r="F35" s="349">
        <f t="shared" si="0"/>
        <v>0</v>
      </c>
      <c r="G35" s="349">
        <f t="shared" si="1"/>
        <v>0</v>
      </c>
      <c r="H35" s="349">
        <f t="shared" si="2"/>
        <v>0</v>
      </c>
      <c r="I35" s="349">
        <f t="shared" si="3"/>
        <v>0</v>
      </c>
      <c r="J35" s="349"/>
      <c r="K35" s="349"/>
      <c r="L35" s="362">
        <f>INDEX('SO FOB Agustus 2026'!$E$6:$O$51,MATCH(B35,'SO FOB Agustus 2026'!$B$6:$B$51,0),MATCH($L$6,'SO FOB Agustus 2026'!$E$6:$O$6,0))</f>
        <v>0</v>
      </c>
      <c r="M35" s="363">
        <v>0</v>
      </c>
      <c r="N35" s="362">
        <f t="shared" si="20"/>
        <v>0</v>
      </c>
      <c r="O35" s="362">
        <f>INDEX('SO FOB Agustus 2026'!$E$6:$O$51,MATCH(B35,'SO FOB Agustus 2026'!$B$6:$B$51,0),MATCH($O$6,'SO FOB Agustus 2026'!$E$6:$O$6,0))</f>
        <v>0</v>
      </c>
      <c r="P35" s="363">
        <v>0</v>
      </c>
      <c r="Q35" s="362">
        <f t="shared" si="21"/>
        <v>0</v>
      </c>
      <c r="R35" s="362">
        <f>INDEX('SO FOB Agustus 2026'!$E$6:$O$51,MATCH(B35,'SO FOB Agustus 2026'!$B$6:$B$51,0),MATCH($R$6,'SO FOB Agustus 2026'!$E$6:$O$6,0))</f>
        <v>0</v>
      </c>
      <c r="S35" s="363">
        <v>0</v>
      </c>
      <c r="T35" s="362">
        <f t="shared" si="22"/>
        <v>0</v>
      </c>
      <c r="U35" s="362">
        <f>INDEX('SO FOB Agustus 2026'!$E$6:$O$51,MATCH(B35,'SO FOB Agustus 2026'!$B$6:$B$51,0),MATCH($U$6,'SO FOB Agustus 2026'!$E$6:$O$6,0))</f>
        <v>0</v>
      </c>
      <c r="V35" s="363">
        <v>0</v>
      </c>
      <c r="W35" s="362">
        <f t="shared" si="23"/>
        <v>0</v>
      </c>
      <c r="X35" s="362">
        <f>INDEX('SO FOB Agustus 2026'!$E$6:$O$51,MATCH(B35,'SO FOB Agustus 2026'!$B$6:$B$51,0),MATCH($X$6,'SO FOB Agustus 2026'!$E$6:$O$6,0))</f>
        <v>0</v>
      </c>
      <c r="Y35" s="363">
        <v>0</v>
      </c>
      <c r="Z35" s="362">
        <f t="shared" si="24"/>
        <v>0</v>
      </c>
      <c r="AA35" s="362">
        <f>INDEX('SO FOB Agustus 2026'!$E$6:$O$51,MATCH(B35,'SO FOB Agustus 2026'!$B$6:$B$51,0),MATCH($AA$6,'SO FOB Agustus 2026'!$E$6:$O$6,0))</f>
        <v>0</v>
      </c>
      <c r="AB35" s="363">
        <v>0</v>
      </c>
      <c r="AC35" s="362">
        <f t="shared" si="25"/>
        <v>0</v>
      </c>
      <c r="AD35" s="362">
        <f>INDEX('SO FOB Agustus 2026'!$E$6:$O$51,MATCH(B35,'SO FOB Agustus 2026'!$B$6:$B$51,0),MATCH($AD$6,'SO FOB Agustus 2026'!$E$6:$O$6,0))</f>
        <v>0</v>
      </c>
      <c r="AE35" s="363">
        <v>0</v>
      </c>
      <c r="AF35" s="362">
        <f t="shared" si="26"/>
        <v>0</v>
      </c>
      <c r="AG35" s="362">
        <f>INDEX('SO FOB Agustus 2026'!$E$6:$O$51,MATCH(B35,'SO FOB Agustus 2026'!$B$6:$B$51,0),MATCH($AG$6,'SO FOB Agustus 2026'!$E$6:$O$6,0))</f>
        <v>0</v>
      </c>
      <c r="AH35" s="363">
        <v>0</v>
      </c>
      <c r="AI35" s="362">
        <f t="shared" si="27"/>
        <v>0</v>
      </c>
      <c r="AJ35" s="362">
        <f>INDEX('SO FOB Agustus 2026'!$E$6:$O$51,MATCH(B35,'SO FOB Agustus 2026'!$B$6:$B$51,0),MATCH($AJ$6,'SO FOB Agustus 2026'!$E$6:$O$6,0))</f>
        <v>0</v>
      </c>
      <c r="AK35" s="363">
        <v>0</v>
      </c>
      <c r="AL35" s="362">
        <f t="shared" si="28"/>
        <v>0</v>
      </c>
      <c r="AM35" s="362">
        <f>INDEX('SO FOB Agustus 2026'!$E$6:$O$51,MATCH(B35,'SO FOB Agustus 2026'!$B$6:$B$51,0),MATCH($AM$6,'SO FOB Agustus 2026'!$E$6:$O$6,0))</f>
        <v>0</v>
      </c>
      <c r="AN35" s="363">
        <v>0</v>
      </c>
      <c r="AO35" s="362">
        <f t="shared" si="29"/>
        <v>0</v>
      </c>
      <c r="AP35" s="362">
        <f>INDEX('SO FOB Agustus 2026'!$E$6:$AF$51,MATCH(B35,'SO FOB Agustus 2026'!$B$6:$B$51,0),MATCH($AP$6,'SO FOB Agustus 2026'!$E$6:$AF$6,0))</f>
        <v>0</v>
      </c>
      <c r="AQ35" s="363">
        <v>0</v>
      </c>
      <c r="AR35" s="362">
        <f t="shared" si="30"/>
        <v>0</v>
      </c>
      <c r="AS35" s="362">
        <f>INDEX('SO FOB Agustus 2026'!$E$6:$AF$51,MATCH(B35,'SO FOB Agustus 2026'!$B$6:$B$51,0),MATCH($AS$6,'SO FOB Agustus 2026'!$E$6:$AF$6,0))</f>
        <v>0</v>
      </c>
      <c r="AT35" s="363">
        <v>0</v>
      </c>
      <c r="AU35" s="362">
        <f t="shared" si="31"/>
        <v>0</v>
      </c>
      <c r="AV35" s="362">
        <f>INDEX('SO FOB Agustus 2026'!$E$6:$AF$51,MATCH(B35,'SO FOB Agustus 2026'!$B$6:$B$51,0),MATCH($AV$6,'SO FOB Agustus 2026'!$E$6:$AF$6,0))</f>
        <v>0</v>
      </c>
      <c r="AW35" s="363">
        <v>0</v>
      </c>
      <c r="AX35" s="362">
        <f t="shared" si="32"/>
        <v>0</v>
      </c>
      <c r="AY35" s="362">
        <f>INDEX('SO FOB Agustus 2026'!$E$6:$AF$51,MATCH(B35,'SO FOB Agustus 2026'!$B$6:$B$51,0),MATCH($AY$6,'SO FOB Agustus 2026'!$E$6:$AF$6,0))</f>
        <v>0</v>
      </c>
      <c r="AZ35" s="363">
        <v>0</v>
      </c>
      <c r="BA35" s="362">
        <f t="shared" si="33"/>
        <v>0</v>
      </c>
    </row>
    <row r="36" spans="1:53">
      <c r="A36" s="347">
        <f t="shared" ref="A36:B36" si="36">A35+1</f>
        <v>29</v>
      </c>
      <c r="B36" s="348">
        <f t="shared" si="36"/>
        <v>46263</v>
      </c>
      <c r="C36" s="349">
        <f t="shared" ref="C36" si="37">F36+H36+J36</f>
        <v>0</v>
      </c>
      <c r="D36" s="349">
        <f t="shared" ref="D36" si="38">G36+I36+K36</f>
        <v>0</v>
      </c>
      <c r="E36" s="349">
        <f t="shared" ref="E36" si="39">D36-C36</f>
        <v>0</v>
      </c>
      <c r="F36" s="349">
        <f t="shared" si="0"/>
        <v>0</v>
      </c>
      <c r="G36" s="349">
        <f t="shared" si="1"/>
        <v>0</v>
      </c>
      <c r="H36" s="349">
        <f t="shared" si="2"/>
        <v>0</v>
      </c>
      <c r="I36" s="349">
        <f t="shared" si="3"/>
        <v>0</v>
      </c>
      <c r="J36" s="349"/>
      <c r="K36" s="349"/>
      <c r="L36" s="362">
        <f>INDEX('SO FOB Agustus 2026'!$E$6:$O$51,MATCH(B36,'SO FOB Agustus 2026'!$B$6:$B$51,0),MATCH($L$6,'SO FOB Agustus 2026'!$E$6:$O$6,0))</f>
        <v>0</v>
      </c>
      <c r="M36" s="363">
        <v>0</v>
      </c>
      <c r="N36" s="362">
        <f t="shared" si="20"/>
        <v>0</v>
      </c>
      <c r="O36" s="362">
        <f>INDEX('SO FOB Agustus 2026'!$E$6:$O$51,MATCH(B36,'SO FOB Agustus 2026'!$B$6:$B$51,0),MATCH($O$6,'SO FOB Agustus 2026'!$E$6:$O$6,0))</f>
        <v>0</v>
      </c>
      <c r="P36" s="363">
        <v>0</v>
      </c>
      <c r="Q36" s="362">
        <f t="shared" si="21"/>
        <v>0</v>
      </c>
      <c r="R36" s="362">
        <f>INDEX('SO FOB Agustus 2026'!$E$6:$O$51,MATCH(B36,'SO FOB Agustus 2026'!$B$6:$B$51,0),MATCH($R$6,'SO FOB Agustus 2026'!$E$6:$O$6,0))</f>
        <v>0</v>
      </c>
      <c r="S36" s="363">
        <v>0</v>
      </c>
      <c r="T36" s="362">
        <f t="shared" si="22"/>
        <v>0</v>
      </c>
      <c r="U36" s="362">
        <f>INDEX('SO FOB Agustus 2026'!$E$6:$O$51,MATCH(B36,'SO FOB Agustus 2026'!$B$6:$B$51,0),MATCH($U$6,'SO FOB Agustus 2026'!$E$6:$O$6,0))</f>
        <v>0</v>
      </c>
      <c r="V36" s="363">
        <v>0</v>
      </c>
      <c r="W36" s="362">
        <f t="shared" si="23"/>
        <v>0</v>
      </c>
      <c r="X36" s="362">
        <f>INDEX('SO FOB Agustus 2026'!$E$6:$O$51,MATCH(B36,'SO FOB Agustus 2026'!$B$6:$B$51,0),MATCH($X$6,'SO FOB Agustus 2026'!$E$6:$O$6,0))</f>
        <v>0</v>
      </c>
      <c r="Y36" s="363">
        <v>0</v>
      </c>
      <c r="Z36" s="362">
        <f t="shared" si="24"/>
        <v>0</v>
      </c>
      <c r="AA36" s="362">
        <f>INDEX('SO FOB Agustus 2026'!$E$6:$O$51,MATCH(B36,'SO FOB Agustus 2026'!$B$6:$B$51,0),MATCH($AA$6,'SO FOB Agustus 2026'!$E$6:$O$6,0))</f>
        <v>0</v>
      </c>
      <c r="AB36" s="363">
        <v>0</v>
      </c>
      <c r="AC36" s="362">
        <f t="shared" si="25"/>
        <v>0</v>
      </c>
      <c r="AD36" s="362">
        <f>INDEX('SO FOB Agustus 2026'!$E$6:$O$51,MATCH(B36,'SO FOB Agustus 2026'!$B$6:$B$51,0),MATCH($AD$6,'SO FOB Agustus 2026'!$E$6:$O$6,0))</f>
        <v>0</v>
      </c>
      <c r="AE36" s="363">
        <v>0</v>
      </c>
      <c r="AF36" s="362">
        <f t="shared" si="26"/>
        <v>0</v>
      </c>
      <c r="AG36" s="362">
        <f>INDEX('SO FOB Agustus 2026'!$E$6:$O$51,MATCH(B36,'SO FOB Agustus 2026'!$B$6:$B$51,0),MATCH($AG$6,'SO FOB Agustus 2026'!$E$6:$O$6,0))</f>
        <v>0</v>
      </c>
      <c r="AH36" s="363">
        <v>0</v>
      </c>
      <c r="AI36" s="362">
        <f t="shared" si="27"/>
        <v>0</v>
      </c>
      <c r="AJ36" s="362">
        <f>INDEX('SO FOB Agustus 2026'!$E$6:$O$51,MATCH(B36,'SO FOB Agustus 2026'!$B$6:$B$51,0),MATCH($AJ$6,'SO FOB Agustus 2026'!$E$6:$O$6,0))</f>
        <v>0</v>
      </c>
      <c r="AK36" s="363">
        <v>0</v>
      </c>
      <c r="AL36" s="362">
        <f t="shared" si="28"/>
        <v>0</v>
      </c>
      <c r="AM36" s="362">
        <f>INDEX('SO FOB Agustus 2026'!$E$6:$O$51,MATCH(B36,'SO FOB Agustus 2026'!$B$6:$B$51,0),MATCH($AM$6,'SO FOB Agustus 2026'!$E$6:$O$6,0))</f>
        <v>0</v>
      </c>
      <c r="AN36" s="363">
        <v>0</v>
      </c>
      <c r="AO36" s="362">
        <f t="shared" si="29"/>
        <v>0</v>
      </c>
      <c r="AP36" s="362">
        <f>INDEX('SO FOB Agustus 2026'!$E$6:$AF$51,MATCH(B36,'SO FOB Agustus 2026'!$B$6:$B$51,0),MATCH($AP$6,'SO FOB Agustus 2026'!$E$6:$AF$6,0))</f>
        <v>0</v>
      </c>
      <c r="AQ36" s="363">
        <v>0</v>
      </c>
      <c r="AR36" s="362">
        <f t="shared" si="30"/>
        <v>0</v>
      </c>
      <c r="AS36" s="362">
        <f>INDEX('SO FOB Agustus 2026'!$E$6:$AF$51,MATCH(B36,'SO FOB Agustus 2026'!$B$6:$B$51,0),MATCH($AS$6,'SO FOB Agustus 2026'!$E$6:$AF$6,0))</f>
        <v>0</v>
      </c>
      <c r="AT36" s="363">
        <v>0</v>
      </c>
      <c r="AU36" s="362">
        <f t="shared" si="31"/>
        <v>0</v>
      </c>
      <c r="AV36" s="362">
        <f>INDEX('SO FOB Agustus 2026'!$E$6:$AF$51,MATCH(B36,'SO FOB Agustus 2026'!$B$6:$B$51,0),MATCH($AV$6,'SO FOB Agustus 2026'!$E$6:$AF$6,0))</f>
        <v>0</v>
      </c>
      <c r="AW36" s="363">
        <v>0</v>
      </c>
      <c r="AX36" s="362">
        <f t="shared" si="32"/>
        <v>0</v>
      </c>
      <c r="AY36" s="362">
        <f>INDEX('SO FOB Agustus 2026'!$E$6:$AF$51,MATCH(B36,'SO FOB Agustus 2026'!$B$6:$B$51,0),MATCH($AY$6,'SO FOB Agustus 2026'!$E$6:$AF$6,0))</f>
        <v>0</v>
      </c>
      <c r="AZ36" s="363">
        <v>0</v>
      </c>
      <c r="BA36" s="362">
        <f t="shared" si="33"/>
        <v>0</v>
      </c>
    </row>
    <row r="37" spans="1:53">
      <c r="A37" s="347">
        <f t="shared" ref="A37:B37" si="40">A36+1</f>
        <v>30</v>
      </c>
      <c r="B37" s="348">
        <f t="shared" si="40"/>
        <v>46264</v>
      </c>
      <c r="C37" s="349">
        <f t="shared" ref="C37" si="41">F37+H37+J37</f>
        <v>0</v>
      </c>
      <c r="D37" s="349">
        <f t="shared" ref="D37" si="42">G37+I37+K37</f>
        <v>0</v>
      </c>
      <c r="E37" s="349">
        <f t="shared" ref="E37" si="43">D37-C37</f>
        <v>0</v>
      </c>
      <c r="F37" s="349">
        <f t="shared" si="0"/>
        <v>0</v>
      </c>
      <c r="G37" s="349">
        <f t="shared" si="1"/>
        <v>0</v>
      </c>
      <c r="H37" s="349">
        <f t="shared" si="2"/>
        <v>0</v>
      </c>
      <c r="I37" s="349">
        <f t="shared" si="3"/>
        <v>0</v>
      </c>
      <c r="J37" s="349"/>
      <c r="K37" s="349"/>
      <c r="L37" s="362">
        <f>INDEX('SO FOB Agustus 2026'!$E$6:$O$51,MATCH(B37,'SO FOB Agustus 2026'!$B$6:$B$51,0),MATCH($L$6,'SO FOB Agustus 2026'!$E$6:$O$6,0))</f>
        <v>0</v>
      </c>
      <c r="M37" s="363">
        <v>0</v>
      </c>
      <c r="N37" s="362">
        <f t="shared" si="20"/>
        <v>0</v>
      </c>
      <c r="O37" s="362">
        <f>INDEX('SO FOB Agustus 2026'!$E$6:$O$51,MATCH(B37,'SO FOB Agustus 2026'!$B$6:$B$51,0),MATCH($O$6,'SO FOB Agustus 2026'!$E$6:$O$6,0))</f>
        <v>0</v>
      </c>
      <c r="P37" s="363">
        <v>0</v>
      </c>
      <c r="Q37" s="362">
        <f t="shared" si="21"/>
        <v>0</v>
      </c>
      <c r="R37" s="362">
        <f>INDEX('SO FOB Agustus 2026'!$E$6:$O$51,MATCH(B37,'SO FOB Agustus 2026'!$B$6:$B$51,0),MATCH($R$6,'SO FOB Agustus 2026'!$E$6:$O$6,0))</f>
        <v>0</v>
      </c>
      <c r="S37" s="363">
        <v>0</v>
      </c>
      <c r="T37" s="362">
        <f t="shared" si="22"/>
        <v>0</v>
      </c>
      <c r="U37" s="362">
        <f>INDEX('SO FOB Agustus 2026'!$E$6:$O$51,MATCH(B37,'SO FOB Agustus 2026'!$B$6:$B$51,0),MATCH($U$6,'SO FOB Agustus 2026'!$E$6:$O$6,0))</f>
        <v>0</v>
      </c>
      <c r="V37" s="363">
        <v>0</v>
      </c>
      <c r="W37" s="362">
        <f t="shared" si="23"/>
        <v>0</v>
      </c>
      <c r="X37" s="362">
        <f>INDEX('SO FOB Agustus 2026'!$E$6:$O$51,MATCH(B37,'SO FOB Agustus 2026'!$B$6:$B$51,0),MATCH($X$6,'SO FOB Agustus 2026'!$E$6:$O$6,0))</f>
        <v>0</v>
      </c>
      <c r="Y37" s="363">
        <v>0</v>
      </c>
      <c r="Z37" s="362">
        <f t="shared" si="24"/>
        <v>0</v>
      </c>
      <c r="AA37" s="362">
        <f>INDEX('SO FOB Agustus 2026'!$E$6:$O$51,MATCH(B37,'SO FOB Agustus 2026'!$B$6:$B$51,0),MATCH($AA$6,'SO FOB Agustus 2026'!$E$6:$O$6,0))</f>
        <v>0</v>
      </c>
      <c r="AB37" s="363">
        <v>0</v>
      </c>
      <c r="AC37" s="362">
        <f t="shared" si="25"/>
        <v>0</v>
      </c>
      <c r="AD37" s="362">
        <f>INDEX('SO FOB Agustus 2026'!$E$6:$O$51,MATCH(B37,'SO FOB Agustus 2026'!$B$6:$B$51,0),MATCH($AD$6,'SO FOB Agustus 2026'!$E$6:$O$6,0))</f>
        <v>0</v>
      </c>
      <c r="AE37" s="363">
        <v>0</v>
      </c>
      <c r="AF37" s="362">
        <f t="shared" si="26"/>
        <v>0</v>
      </c>
      <c r="AG37" s="362">
        <f>INDEX('SO FOB Agustus 2026'!$E$6:$O$51,MATCH(B37,'SO FOB Agustus 2026'!$B$6:$B$51,0),MATCH($AG$6,'SO FOB Agustus 2026'!$E$6:$O$6,0))</f>
        <v>0</v>
      </c>
      <c r="AH37" s="363">
        <v>0</v>
      </c>
      <c r="AI37" s="362">
        <f t="shared" si="27"/>
        <v>0</v>
      </c>
      <c r="AJ37" s="362">
        <f>INDEX('SO FOB Agustus 2026'!$E$6:$O$51,MATCH(B37,'SO FOB Agustus 2026'!$B$6:$B$51,0),MATCH($AJ$6,'SO FOB Agustus 2026'!$E$6:$O$6,0))</f>
        <v>0</v>
      </c>
      <c r="AK37" s="363">
        <v>0</v>
      </c>
      <c r="AL37" s="362">
        <f t="shared" si="28"/>
        <v>0</v>
      </c>
      <c r="AM37" s="362">
        <f>INDEX('SO FOB Agustus 2026'!$E$6:$O$51,MATCH(B37,'SO FOB Agustus 2026'!$B$6:$B$51,0),MATCH($AM$6,'SO FOB Agustus 2026'!$E$6:$O$6,0))</f>
        <v>0</v>
      </c>
      <c r="AN37" s="363">
        <v>0</v>
      </c>
      <c r="AO37" s="362">
        <f t="shared" si="29"/>
        <v>0</v>
      </c>
      <c r="AP37" s="362">
        <f>INDEX('SO FOB Agustus 2026'!$E$6:$AF$51,MATCH(B37,'SO FOB Agustus 2026'!$B$6:$B$51,0),MATCH($AP$6,'SO FOB Agustus 2026'!$E$6:$AF$6,0))</f>
        <v>0</v>
      </c>
      <c r="AQ37" s="363">
        <v>0</v>
      </c>
      <c r="AR37" s="362">
        <f t="shared" si="30"/>
        <v>0</v>
      </c>
      <c r="AS37" s="362">
        <f>INDEX('SO FOB Agustus 2026'!$E$6:$AF$51,MATCH(B37,'SO FOB Agustus 2026'!$B$6:$B$51,0),MATCH($AS$6,'SO FOB Agustus 2026'!$E$6:$AF$6,0))</f>
        <v>0</v>
      </c>
      <c r="AT37" s="363">
        <v>0</v>
      </c>
      <c r="AU37" s="362">
        <f t="shared" si="31"/>
        <v>0</v>
      </c>
      <c r="AV37" s="362">
        <f>INDEX('SO FOB Agustus 2026'!$E$6:$AF$51,MATCH(B37,'SO FOB Agustus 2026'!$B$6:$B$51,0),MATCH($AV$6,'SO FOB Agustus 2026'!$E$6:$AF$6,0))</f>
        <v>0</v>
      </c>
      <c r="AW37" s="363">
        <v>0</v>
      </c>
      <c r="AX37" s="362">
        <f t="shared" si="32"/>
        <v>0</v>
      </c>
      <c r="AY37" s="362">
        <f>INDEX('SO FOB Agustus 2026'!$E$6:$AF$51,MATCH(B37,'SO FOB Agustus 2026'!$B$6:$B$51,0),MATCH($AY$6,'SO FOB Agustus 2026'!$E$6:$AF$6,0))</f>
        <v>0</v>
      </c>
      <c r="AZ37" s="363">
        <v>0</v>
      </c>
      <c r="BA37" s="362">
        <f t="shared" si="33"/>
        <v>0</v>
      </c>
    </row>
    <row r="38" spans="1:53">
      <c r="A38" s="347"/>
      <c r="B38" s="348"/>
      <c r="C38" s="349"/>
      <c r="D38" s="349"/>
      <c r="E38" s="349"/>
      <c r="F38" s="349"/>
      <c r="G38" s="349"/>
      <c r="H38" s="349"/>
      <c r="I38" s="349"/>
      <c r="J38" s="349"/>
      <c r="K38" s="349"/>
      <c r="L38" s="362"/>
      <c r="M38" s="363"/>
      <c r="N38" s="362"/>
      <c r="O38" s="362"/>
      <c r="P38" s="363"/>
      <c r="Q38" s="362"/>
      <c r="R38" s="362"/>
      <c r="S38" s="363"/>
      <c r="T38" s="362"/>
      <c r="U38" s="362"/>
      <c r="V38" s="363"/>
      <c r="W38" s="362"/>
      <c r="X38" s="362"/>
      <c r="Y38" s="363"/>
      <c r="Z38" s="362"/>
      <c r="AA38" s="362"/>
      <c r="AB38" s="363"/>
      <c r="AC38" s="362"/>
      <c r="AD38" s="362"/>
      <c r="AE38" s="363"/>
      <c r="AF38" s="362"/>
      <c r="AG38" s="362"/>
      <c r="AH38" s="363"/>
      <c r="AI38" s="362"/>
      <c r="AJ38" s="362"/>
      <c r="AK38" s="363"/>
      <c r="AL38" s="362"/>
      <c r="AM38" s="362"/>
      <c r="AN38" s="363"/>
      <c r="AO38" s="362"/>
      <c r="AP38" s="362"/>
      <c r="AQ38" s="363"/>
      <c r="AR38" s="362"/>
      <c r="AS38" s="362"/>
      <c r="AT38" s="363"/>
      <c r="AU38" s="362"/>
      <c r="AV38" s="362"/>
      <c r="AW38" s="363"/>
      <c r="AX38" s="362"/>
      <c r="AY38" s="362"/>
      <c r="AZ38" s="363"/>
      <c r="BA38" s="362"/>
    </row>
    <row r="39" spans="1:53">
      <c r="A39" s="350"/>
      <c r="B39" s="351"/>
      <c r="C39" s="352"/>
      <c r="D39" s="352"/>
      <c r="E39" s="352"/>
      <c r="F39" s="352"/>
      <c r="G39" s="352"/>
      <c r="H39" s="352"/>
      <c r="I39" s="352"/>
      <c r="J39" s="352"/>
      <c r="K39" s="352"/>
      <c r="L39" s="364"/>
      <c r="M39" s="364"/>
      <c r="N39" s="364"/>
      <c r="O39" s="364"/>
      <c r="P39" s="364"/>
      <c r="Q39" s="364"/>
      <c r="R39" s="364"/>
      <c r="S39" s="364"/>
      <c r="T39" s="364"/>
      <c r="U39" s="364"/>
      <c r="V39" s="364"/>
      <c r="W39" s="364"/>
      <c r="X39" s="364"/>
      <c r="Y39" s="364"/>
      <c r="Z39" s="364"/>
      <c r="AA39" s="364"/>
      <c r="AB39" s="364"/>
      <c r="AC39" s="364"/>
      <c r="AD39" s="364"/>
      <c r="AE39" s="364"/>
      <c r="AF39" s="364"/>
      <c r="AG39" s="364"/>
      <c r="AH39" s="364"/>
      <c r="AI39" s="364"/>
      <c r="AJ39" s="364"/>
      <c r="AK39" s="364"/>
      <c r="AL39" s="364"/>
      <c r="AM39" s="364"/>
      <c r="AN39" s="364"/>
      <c r="AO39" s="364"/>
      <c r="AP39" s="364"/>
      <c r="AQ39" s="364"/>
      <c r="AR39" s="364"/>
      <c r="AS39" s="364"/>
      <c r="AT39" s="364"/>
      <c r="AU39" s="364"/>
      <c r="AV39" s="364"/>
      <c r="AW39" s="364"/>
      <c r="AX39" s="364"/>
      <c r="AY39" s="364"/>
      <c r="AZ39" s="364"/>
      <c r="BA39" s="364"/>
    </row>
    <row r="40" spans="1:53">
      <c r="A40" s="353" t="s">
        <v>3</v>
      </c>
      <c r="B40" s="354"/>
      <c r="C40" s="355">
        <f t="shared" ref="C40:AH40" si="44">SUM(C8:C37)</f>
        <v>0</v>
      </c>
      <c r="D40" s="355">
        <f t="shared" si="44"/>
        <v>0</v>
      </c>
      <c r="E40" s="355">
        <f t="shared" si="44"/>
        <v>0</v>
      </c>
      <c r="F40" s="355">
        <f t="shared" si="44"/>
        <v>0</v>
      </c>
      <c r="G40" s="355">
        <f t="shared" si="44"/>
        <v>0</v>
      </c>
      <c r="H40" s="355">
        <f t="shared" si="44"/>
        <v>0</v>
      </c>
      <c r="I40" s="355">
        <f t="shared" si="44"/>
        <v>0</v>
      </c>
      <c r="J40" s="355">
        <f t="shared" si="44"/>
        <v>0</v>
      </c>
      <c r="K40" s="355">
        <f t="shared" si="44"/>
        <v>0</v>
      </c>
      <c r="L40" s="355">
        <f t="shared" si="44"/>
        <v>0</v>
      </c>
      <c r="M40" s="355">
        <f t="shared" si="44"/>
        <v>0</v>
      </c>
      <c r="N40" s="355">
        <f t="shared" si="44"/>
        <v>0</v>
      </c>
      <c r="O40" s="355">
        <f t="shared" si="44"/>
        <v>0</v>
      </c>
      <c r="P40" s="355">
        <f t="shared" si="44"/>
        <v>0</v>
      </c>
      <c r="Q40" s="355">
        <f t="shared" si="44"/>
        <v>0</v>
      </c>
      <c r="R40" s="355">
        <f t="shared" si="44"/>
        <v>0</v>
      </c>
      <c r="S40" s="355">
        <f t="shared" si="44"/>
        <v>0</v>
      </c>
      <c r="T40" s="355">
        <f t="shared" si="44"/>
        <v>0</v>
      </c>
      <c r="U40" s="355">
        <f t="shared" si="44"/>
        <v>0</v>
      </c>
      <c r="V40" s="355">
        <f t="shared" si="44"/>
        <v>0</v>
      </c>
      <c r="W40" s="355">
        <f t="shared" si="44"/>
        <v>0</v>
      </c>
      <c r="X40" s="355">
        <f t="shared" si="44"/>
        <v>0</v>
      </c>
      <c r="Y40" s="355">
        <f t="shared" si="44"/>
        <v>0</v>
      </c>
      <c r="Z40" s="355">
        <f t="shared" si="44"/>
        <v>0</v>
      </c>
      <c r="AA40" s="355">
        <f t="shared" si="44"/>
        <v>0</v>
      </c>
      <c r="AB40" s="355">
        <f t="shared" si="44"/>
        <v>0</v>
      </c>
      <c r="AC40" s="355">
        <f t="shared" si="44"/>
        <v>0</v>
      </c>
      <c r="AD40" s="355">
        <f t="shared" si="44"/>
        <v>0</v>
      </c>
      <c r="AE40" s="355">
        <f t="shared" si="44"/>
        <v>0</v>
      </c>
      <c r="AF40" s="355">
        <f t="shared" si="44"/>
        <v>0</v>
      </c>
      <c r="AG40" s="355">
        <f t="shared" si="44"/>
        <v>0</v>
      </c>
      <c r="AH40" s="355">
        <f t="shared" si="44"/>
        <v>0</v>
      </c>
      <c r="AI40" s="355">
        <f t="shared" ref="AI40:BA40" si="45">SUM(AI8:AI37)</f>
        <v>0</v>
      </c>
      <c r="AJ40" s="355">
        <f t="shared" si="45"/>
        <v>0</v>
      </c>
      <c r="AK40" s="355">
        <f t="shared" si="45"/>
        <v>0</v>
      </c>
      <c r="AL40" s="355">
        <f t="shared" si="45"/>
        <v>0</v>
      </c>
      <c r="AM40" s="355">
        <f t="shared" si="45"/>
        <v>0</v>
      </c>
      <c r="AN40" s="355">
        <f t="shared" si="45"/>
        <v>0</v>
      </c>
      <c r="AO40" s="355">
        <f t="shared" si="45"/>
        <v>0</v>
      </c>
      <c r="AP40" s="355">
        <f t="shared" si="45"/>
        <v>0</v>
      </c>
      <c r="AQ40" s="355">
        <f t="shared" si="45"/>
        <v>0</v>
      </c>
      <c r="AR40" s="355">
        <f t="shared" si="45"/>
        <v>0</v>
      </c>
      <c r="AS40" s="355">
        <f t="shared" si="45"/>
        <v>0</v>
      </c>
      <c r="AT40" s="355">
        <f t="shared" si="45"/>
        <v>0</v>
      </c>
      <c r="AU40" s="355">
        <f t="shared" si="45"/>
        <v>0</v>
      </c>
      <c r="AV40" s="355">
        <f t="shared" si="45"/>
        <v>0</v>
      </c>
      <c r="AW40" s="355">
        <f t="shared" si="45"/>
        <v>0</v>
      </c>
      <c r="AX40" s="355">
        <f t="shared" si="45"/>
        <v>0</v>
      </c>
      <c r="AY40" s="355">
        <f t="shared" si="45"/>
        <v>0</v>
      </c>
      <c r="AZ40" s="355">
        <f t="shared" si="45"/>
        <v>0</v>
      </c>
      <c r="BA40" s="355">
        <f t="shared" si="45"/>
        <v>0</v>
      </c>
    </row>
    <row r="41" spans="1:53">
      <c r="A41" s="356" t="s">
        <v>114</v>
      </c>
      <c r="B41" s="357"/>
      <c r="C41" s="358" t="e">
        <f t="shared" ref="C41:AH41" si="46">C40/SUMPRODUCT((C8:C37&gt;0)*1)</f>
        <v>#DIV/0!</v>
      </c>
      <c r="D41" s="358" t="e">
        <f t="shared" si="46"/>
        <v>#DIV/0!</v>
      </c>
      <c r="E41" s="358" t="e">
        <f t="shared" si="46"/>
        <v>#DIV/0!</v>
      </c>
      <c r="F41" s="358" t="e">
        <f t="shared" si="46"/>
        <v>#DIV/0!</v>
      </c>
      <c r="G41" s="358" t="e">
        <f t="shared" si="46"/>
        <v>#DIV/0!</v>
      </c>
      <c r="H41" s="358" t="e">
        <f t="shared" si="46"/>
        <v>#DIV/0!</v>
      </c>
      <c r="I41" s="358" t="e">
        <f t="shared" si="46"/>
        <v>#DIV/0!</v>
      </c>
      <c r="J41" s="358" t="e">
        <f t="shared" si="46"/>
        <v>#DIV/0!</v>
      </c>
      <c r="K41" s="358" t="e">
        <f t="shared" si="46"/>
        <v>#DIV/0!</v>
      </c>
      <c r="L41" s="358" t="e">
        <f t="shared" si="46"/>
        <v>#DIV/0!</v>
      </c>
      <c r="M41" s="358" t="e">
        <f t="shared" si="46"/>
        <v>#DIV/0!</v>
      </c>
      <c r="N41" s="358" t="e">
        <f t="shared" si="46"/>
        <v>#DIV/0!</v>
      </c>
      <c r="O41" s="358" t="e">
        <f t="shared" si="46"/>
        <v>#DIV/0!</v>
      </c>
      <c r="P41" s="358" t="e">
        <f t="shared" si="46"/>
        <v>#DIV/0!</v>
      </c>
      <c r="Q41" s="358" t="e">
        <f t="shared" si="46"/>
        <v>#DIV/0!</v>
      </c>
      <c r="R41" s="358" t="e">
        <f t="shared" si="46"/>
        <v>#DIV/0!</v>
      </c>
      <c r="S41" s="358" t="e">
        <f t="shared" si="46"/>
        <v>#DIV/0!</v>
      </c>
      <c r="T41" s="358" t="e">
        <f t="shared" si="46"/>
        <v>#DIV/0!</v>
      </c>
      <c r="U41" s="358" t="e">
        <f t="shared" si="46"/>
        <v>#DIV/0!</v>
      </c>
      <c r="V41" s="358" t="e">
        <f t="shared" si="46"/>
        <v>#DIV/0!</v>
      </c>
      <c r="W41" s="358" t="e">
        <f t="shared" si="46"/>
        <v>#DIV/0!</v>
      </c>
      <c r="X41" s="358" t="e">
        <f t="shared" si="46"/>
        <v>#DIV/0!</v>
      </c>
      <c r="Y41" s="358" t="e">
        <f t="shared" si="46"/>
        <v>#DIV/0!</v>
      </c>
      <c r="Z41" s="358" t="e">
        <f t="shared" si="46"/>
        <v>#DIV/0!</v>
      </c>
      <c r="AA41" s="358" t="e">
        <f t="shared" si="46"/>
        <v>#DIV/0!</v>
      </c>
      <c r="AB41" s="358" t="e">
        <f t="shared" si="46"/>
        <v>#DIV/0!</v>
      </c>
      <c r="AC41" s="358" t="e">
        <f t="shared" si="46"/>
        <v>#DIV/0!</v>
      </c>
      <c r="AD41" s="358" t="e">
        <f t="shared" si="46"/>
        <v>#DIV/0!</v>
      </c>
      <c r="AE41" s="358" t="e">
        <f t="shared" si="46"/>
        <v>#DIV/0!</v>
      </c>
      <c r="AF41" s="358" t="e">
        <f t="shared" si="46"/>
        <v>#DIV/0!</v>
      </c>
      <c r="AG41" s="358" t="e">
        <f t="shared" si="46"/>
        <v>#DIV/0!</v>
      </c>
      <c r="AH41" s="358" t="e">
        <f t="shared" si="46"/>
        <v>#DIV/0!</v>
      </c>
      <c r="AI41" s="358" t="e">
        <f t="shared" ref="AI41:BA41" si="47">AI40/SUMPRODUCT((AI8:AI37&gt;0)*1)</f>
        <v>#DIV/0!</v>
      </c>
      <c r="AJ41" s="358" t="e">
        <f t="shared" si="47"/>
        <v>#DIV/0!</v>
      </c>
      <c r="AK41" s="358" t="e">
        <f t="shared" si="47"/>
        <v>#DIV/0!</v>
      </c>
      <c r="AL41" s="358" t="e">
        <f t="shared" si="47"/>
        <v>#DIV/0!</v>
      </c>
      <c r="AM41" s="358" t="e">
        <f t="shared" si="47"/>
        <v>#DIV/0!</v>
      </c>
      <c r="AN41" s="358" t="e">
        <f t="shared" si="47"/>
        <v>#DIV/0!</v>
      </c>
      <c r="AO41" s="358" t="e">
        <f t="shared" si="47"/>
        <v>#DIV/0!</v>
      </c>
      <c r="AP41" s="358" t="e">
        <f t="shared" si="47"/>
        <v>#DIV/0!</v>
      </c>
      <c r="AQ41" s="358" t="e">
        <f t="shared" si="47"/>
        <v>#DIV/0!</v>
      </c>
      <c r="AR41" s="358" t="e">
        <f t="shared" si="47"/>
        <v>#DIV/0!</v>
      </c>
      <c r="AS41" s="358" t="e">
        <f t="shared" si="47"/>
        <v>#DIV/0!</v>
      </c>
      <c r="AT41" s="358" t="e">
        <f t="shared" si="47"/>
        <v>#DIV/0!</v>
      </c>
      <c r="AU41" s="358" t="e">
        <f t="shared" si="47"/>
        <v>#DIV/0!</v>
      </c>
      <c r="AV41" s="358" t="e">
        <f t="shared" si="47"/>
        <v>#DIV/0!</v>
      </c>
      <c r="AW41" s="358" t="e">
        <f t="shared" si="47"/>
        <v>#DIV/0!</v>
      </c>
      <c r="AX41" s="358" t="e">
        <f t="shared" si="47"/>
        <v>#DIV/0!</v>
      </c>
      <c r="AY41" s="358" t="e">
        <f t="shared" si="47"/>
        <v>#DIV/0!</v>
      </c>
      <c r="AZ41" s="358" t="e">
        <f t="shared" si="47"/>
        <v>#DIV/0!</v>
      </c>
      <c r="BA41" s="358" t="e">
        <f t="shared" si="47"/>
        <v>#DIV/0!</v>
      </c>
    </row>
    <row r="43" spans="1:53">
      <c r="G43" s="42"/>
      <c r="I43" s="42"/>
    </row>
  </sheetData>
  <mergeCells count="30">
    <mergeCell ref="C5:D5"/>
    <mergeCell ref="F5:G5"/>
    <mergeCell ref="H5:I5"/>
    <mergeCell ref="J5:K5"/>
    <mergeCell ref="L5:BA5"/>
    <mergeCell ref="AD6:AF6"/>
    <mergeCell ref="AG6:AI6"/>
    <mergeCell ref="AJ6:AL6"/>
    <mergeCell ref="AM6:AO6"/>
    <mergeCell ref="L6:N6"/>
    <mergeCell ref="O6:Q6"/>
    <mergeCell ref="R6:T6"/>
    <mergeCell ref="U6:W6"/>
    <mergeCell ref="X6:Z6"/>
    <mergeCell ref="AP6:AR6"/>
    <mergeCell ref="AS6:AU6"/>
    <mergeCell ref="AV6:AX6"/>
    <mergeCell ref="AY6:BA6"/>
    <mergeCell ref="A5:A7"/>
    <mergeCell ref="B5:B7"/>
    <mergeCell ref="C6:C7"/>
    <mergeCell ref="D6:D7"/>
    <mergeCell ref="E5:E7"/>
    <mergeCell ref="F6:F7"/>
    <mergeCell ref="G6:G7"/>
    <mergeCell ref="H6:H7"/>
    <mergeCell ref="I6:I7"/>
    <mergeCell ref="J6:J7"/>
    <mergeCell ref="K6:K7"/>
    <mergeCell ref="AA6:AC6"/>
  </mergeCells>
  <conditionalFormatting sqref="H9:H38">
    <cfRule type="cellIs" dxfId="7" priority="8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K26" sqref="K26"/>
    </sheetView>
  </sheetViews>
  <sheetFormatPr defaultColWidth="0" defaultRowHeight="15"/>
  <cols>
    <col min="1" max="4" width="9.140625" style="337" customWidth="1"/>
    <col min="5" max="19" width="9.140625" customWidth="1"/>
    <col min="20" max="16384" width="9.140625" hidden="1"/>
  </cols>
  <sheetData>
    <row r="1" spans="1:4" s="336" customFormat="1">
      <c r="C1" s="336" t="s">
        <v>88</v>
      </c>
      <c r="D1" s="336" t="s">
        <v>89</v>
      </c>
    </row>
    <row r="2" spans="1:4" s="336" customFormat="1">
      <c r="A2" s="338">
        <v>43891</v>
      </c>
      <c r="B2" s="336">
        <v>1</v>
      </c>
      <c r="C2" s="336" t="e">
        <f>SUMIF(#REF!,GRAFIK!$A2,#REF!)</f>
        <v>#REF!</v>
      </c>
      <c r="D2" s="336" t="e">
        <f>SUMIF(#REF!,GRAFIK!$A2,#REF!)</f>
        <v>#REF!</v>
      </c>
    </row>
    <row r="3" spans="1:4" s="336" customFormat="1">
      <c r="A3" s="338">
        <f>A2+1</f>
        <v>43892</v>
      </c>
      <c r="B3" s="336">
        <f>B2+1</f>
        <v>2</v>
      </c>
      <c r="C3" s="336" t="e">
        <f>SUMIF(#REF!,GRAFIK!$A3,#REF!)</f>
        <v>#REF!</v>
      </c>
      <c r="D3" s="336" t="e">
        <f>SUMIF(#REF!,GRAFIK!$A3,#REF!)</f>
        <v>#REF!</v>
      </c>
    </row>
    <row r="4" spans="1:4" s="336" customFormat="1">
      <c r="A4" s="338">
        <f t="shared" ref="A4:A32" si="0">A3+1</f>
        <v>43893</v>
      </c>
      <c r="B4" s="336">
        <f t="shared" ref="B4:B32" si="1">B3+1</f>
        <v>3</v>
      </c>
      <c r="C4" s="336" t="e">
        <f>SUMIF(#REF!,GRAFIK!$A4,#REF!)</f>
        <v>#REF!</v>
      </c>
      <c r="D4" s="336" t="e">
        <f>SUMIF(#REF!,GRAFIK!$A4,#REF!)</f>
        <v>#REF!</v>
      </c>
    </row>
    <row r="5" spans="1:4" s="336" customFormat="1">
      <c r="A5" s="338">
        <f t="shared" si="0"/>
        <v>43894</v>
      </c>
      <c r="B5" s="336">
        <f t="shared" si="1"/>
        <v>4</v>
      </c>
      <c r="C5" s="336" t="e">
        <f>SUMIF(#REF!,GRAFIK!$A5,#REF!)</f>
        <v>#REF!</v>
      </c>
      <c r="D5" s="336" t="e">
        <f>SUMIF(#REF!,GRAFIK!$A5,#REF!)</f>
        <v>#REF!</v>
      </c>
    </row>
    <row r="6" spans="1:4" s="336" customFormat="1">
      <c r="A6" s="338">
        <f t="shared" si="0"/>
        <v>43895</v>
      </c>
      <c r="B6" s="336">
        <f t="shared" si="1"/>
        <v>5</v>
      </c>
      <c r="C6" s="336" t="e">
        <f>SUMIF(#REF!,GRAFIK!$A6,#REF!)</f>
        <v>#REF!</v>
      </c>
      <c r="D6" s="336" t="e">
        <f>SUMIF(#REF!,GRAFIK!$A6,#REF!)</f>
        <v>#REF!</v>
      </c>
    </row>
    <row r="7" spans="1:4" s="336" customFormat="1">
      <c r="A7" s="338">
        <f t="shared" si="0"/>
        <v>43896</v>
      </c>
      <c r="B7" s="336">
        <f t="shared" si="1"/>
        <v>6</v>
      </c>
      <c r="C7" s="336" t="e">
        <f>SUMIF(#REF!,GRAFIK!$A7,#REF!)</f>
        <v>#REF!</v>
      </c>
      <c r="D7" s="336" t="e">
        <f>SUMIF(#REF!,GRAFIK!$A7,#REF!)</f>
        <v>#REF!</v>
      </c>
    </row>
    <row r="8" spans="1:4" s="336" customFormat="1">
      <c r="A8" s="338">
        <f t="shared" si="0"/>
        <v>43897</v>
      </c>
      <c r="B8" s="336">
        <f t="shared" si="1"/>
        <v>7</v>
      </c>
      <c r="C8" s="336" t="e">
        <f>SUMIF(#REF!,GRAFIK!$A8,#REF!)</f>
        <v>#REF!</v>
      </c>
      <c r="D8" s="336" t="e">
        <f>SUMIF(#REF!,GRAFIK!$A8,#REF!)</f>
        <v>#REF!</v>
      </c>
    </row>
    <row r="9" spans="1:4" s="336" customFormat="1">
      <c r="A9" s="338">
        <f t="shared" si="0"/>
        <v>43898</v>
      </c>
      <c r="B9" s="336">
        <f t="shared" si="1"/>
        <v>8</v>
      </c>
      <c r="C9" s="336" t="e">
        <f>SUMIF(#REF!,GRAFIK!$A9,#REF!)</f>
        <v>#REF!</v>
      </c>
      <c r="D9" s="336" t="e">
        <f>SUMIF(#REF!,GRAFIK!$A9,#REF!)</f>
        <v>#REF!</v>
      </c>
    </row>
    <row r="10" spans="1:4" s="336" customFormat="1">
      <c r="A10" s="338">
        <f t="shared" si="0"/>
        <v>43899</v>
      </c>
      <c r="B10" s="336">
        <f t="shared" si="1"/>
        <v>9</v>
      </c>
      <c r="C10" s="336" t="e">
        <f>SUMIF(#REF!,GRAFIK!$A10,#REF!)</f>
        <v>#REF!</v>
      </c>
      <c r="D10" s="336" t="e">
        <f>SUMIF(#REF!,GRAFIK!$A10,#REF!)</f>
        <v>#REF!</v>
      </c>
    </row>
    <row r="11" spans="1:4" s="336" customFormat="1">
      <c r="A11" s="338">
        <f t="shared" si="0"/>
        <v>43900</v>
      </c>
      <c r="B11" s="336">
        <f t="shared" si="1"/>
        <v>10</v>
      </c>
      <c r="C11" s="336" t="e">
        <f>SUMIF(#REF!,GRAFIK!$A11,#REF!)</f>
        <v>#REF!</v>
      </c>
      <c r="D11" s="336" t="e">
        <f>SUMIF(#REF!,GRAFIK!$A11,#REF!)</f>
        <v>#REF!</v>
      </c>
    </row>
    <row r="12" spans="1:4" s="336" customFormat="1">
      <c r="A12" s="338">
        <f t="shared" si="0"/>
        <v>43901</v>
      </c>
      <c r="B12" s="336">
        <f t="shared" si="1"/>
        <v>11</v>
      </c>
      <c r="C12" s="336" t="e">
        <f>SUMIF(#REF!,GRAFIK!$A12,#REF!)</f>
        <v>#REF!</v>
      </c>
      <c r="D12" s="336" t="e">
        <f>SUMIF(#REF!,GRAFIK!$A12,#REF!)</f>
        <v>#REF!</v>
      </c>
    </row>
    <row r="13" spans="1:4" s="336" customFormat="1">
      <c r="A13" s="338">
        <f t="shared" si="0"/>
        <v>43902</v>
      </c>
      <c r="B13" s="336">
        <f t="shared" si="1"/>
        <v>12</v>
      </c>
      <c r="C13" s="336" t="e">
        <f>SUMIF(#REF!,GRAFIK!$A13,#REF!)</f>
        <v>#REF!</v>
      </c>
      <c r="D13" s="336" t="e">
        <f>SUMIF(#REF!,GRAFIK!$A13,#REF!)</f>
        <v>#REF!</v>
      </c>
    </row>
    <row r="14" spans="1:4" s="336" customFormat="1">
      <c r="A14" s="338">
        <f t="shared" si="0"/>
        <v>43903</v>
      </c>
      <c r="B14" s="336">
        <f t="shared" si="1"/>
        <v>13</v>
      </c>
      <c r="C14" s="336" t="e">
        <f>SUMIF(#REF!,GRAFIK!$A14,#REF!)</f>
        <v>#REF!</v>
      </c>
      <c r="D14" s="336" t="e">
        <f>SUMIF(#REF!,GRAFIK!$A14,#REF!)</f>
        <v>#REF!</v>
      </c>
    </row>
    <row r="15" spans="1:4" s="336" customFormat="1">
      <c r="A15" s="338">
        <f t="shared" si="0"/>
        <v>43904</v>
      </c>
      <c r="B15" s="336">
        <f t="shared" si="1"/>
        <v>14</v>
      </c>
      <c r="C15" s="336" t="e">
        <f>SUMIF(#REF!,GRAFIK!$A15,#REF!)</f>
        <v>#REF!</v>
      </c>
      <c r="D15" s="336" t="e">
        <f>SUMIF(#REF!,GRAFIK!$A15,#REF!)</f>
        <v>#REF!</v>
      </c>
    </row>
    <row r="16" spans="1:4" s="336" customFormat="1">
      <c r="A16" s="338">
        <f t="shared" si="0"/>
        <v>43905</v>
      </c>
      <c r="B16" s="336">
        <f t="shared" si="1"/>
        <v>15</v>
      </c>
      <c r="C16" s="336" t="e">
        <f>SUMIF(#REF!,GRAFIK!$A16,#REF!)</f>
        <v>#REF!</v>
      </c>
      <c r="D16" s="336" t="e">
        <f>SUMIF(#REF!,GRAFIK!$A16,#REF!)</f>
        <v>#REF!</v>
      </c>
    </row>
    <row r="17" spans="1:4" s="336" customFormat="1">
      <c r="A17" s="338">
        <f t="shared" si="0"/>
        <v>43906</v>
      </c>
      <c r="B17" s="336">
        <f t="shared" si="1"/>
        <v>16</v>
      </c>
      <c r="C17" s="336" t="e">
        <f>SUMIF(#REF!,GRAFIK!$A17,#REF!)</f>
        <v>#REF!</v>
      </c>
      <c r="D17" s="336" t="e">
        <f>SUMIF(#REF!,GRAFIK!$A17,#REF!)</f>
        <v>#REF!</v>
      </c>
    </row>
    <row r="18" spans="1:4" s="336" customFormat="1">
      <c r="A18" s="338">
        <f t="shared" si="0"/>
        <v>43907</v>
      </c>
      <c r="B18" s="336">
        <f t="shared" si="1"/>
        <v>17</v>
      </c>
      <c r="C18" s="336" t="e">
        <f>SUMIF(#REF!,GRAFIK!$A18,#REF!)</f>
        <v>#REF!</v>
      </c>
      <c r="D18" s="336" t="e">
        <f>SUMIF(#REF!,GRAFIK!$A18,#REF!)</f>
        <v>#REF!</v>
      </c>
    </row>
    <row r="19" spans="1:4" s="336" customFormat="1">
      <c r="A19" s="338">
        <f t="shared" si="0"/>
        <v>43908</v>
      </c>
      <c r="B19" s="336">
        <f t="shared" si="1"/>
        <v>18</v>
      </c>
      <c r="C19" s="336" t="e">
        <f>SUMIF(#REF!,GRAFIK!$A19,#REF!)</f>
        <v>#REF!</v>
      </c>
      <c r="D19" s="336" t="e">
        <f>SUMIF(#REF!,GRAFIK!$A19,#REF!)</f>
        <v>#REF!</v>
      </c>
    </row>
    <row r="20" spans="1:4" s="336" customFormat="1">
      <c r="A20" s="338">
        <f t="shared" si="0"/>
        <v>43909</v>
      </c>
      <c r="B20" s="336">
        <f t="shared" si="1"/>
        <v>19</v>
      </c>
      <c r="C20" s="336" t="e">
        <f>SUMIF(#REF!,GRAFIK!$A20,#REF!)</f>
        <v>#REF!</v>
      </c>
      <c r="D20" s="336" t="e">
        <f>SUMIF(#REF!,GRAFIK!$A20,#REF!)</f>
        <v>#REF!</v>
      </c>
    </row>
    <row r="21" spans="1:4" s="336" customFormat="1">
      <c r="A21" s="338">
        <f t="shared" si="0"/>
        <v>43910</v>
      </c>
      <c r="B21" s="336">
        <f t="shared" si="1"/>
        <v>20</v>
      </c>
      <c r="C21" s="336" t="e">
        <f>SUMIF(#REF!,GRAFIK!$A21,#REF!)</f>
        <v>#REF!</v>
      </c>
      <c r="D21" s="336" t="e">
        <f>SUMIF(#REF!,GRAFIK!$A21,#REF!)</f>
        <v>#REF!</v>
      </c>
    </row>
    <row r="22" spans="1:4" s="336" customFormat="1">
      <c r="A22" s="338">
        <f t="shared" si="0"/>
        <v>43911</v>
      </c>
      <c r="B22" s="336">
        <f t="shared" si="1"/>
        <v>21</v>
      </c>
      <c r="C22" s="336" t="e">
        <f>SUMIF(#REF!,GRAFIK!$A22,#REF!)</f>
        <v>#REF!</v>
      </c>
      <c r="D22" s="336" t="e">
        <f>SUMIF(#REF!,GRAFIK!$A22,#REF!)</f>
        <v>#REF!</v>
      </c>
    </row>
    <row r="23" spans="1:4" s="336" customFormat="1">
      <c r="A23" s="338">
        <f t="shared" si="0"/>
        <v>43912</v>
      </c>
      <c r="B23" s="336">
        <f t="shared" si="1"/>
        <v>22</v>
      </c>
      <c r="C23" s="336" t="e">
        <f>SUMIF(#REF!,GRAFIK!$A23,#REF!)</f>
        <v>#REF!</v>
      </c>
      <c r="D23" s="336" t="e">
        <f>SUMIF(#REF!,GRAFIK!$A23,#REF!)</f>
        <v>#REF!</v>
      </c>
    </row>
    <row r="24" spans="1:4" s="336" customFormat="1">
      <c r="A24" s="338">
        <f t="shared" si="0"/>
        <v>43913</v>
      </c>
      <c r="B24" s="336">
        <f t="shared" si="1"/>
        <v>23</v>
      </c>
      <c r="C24" s="336" t="e">
        <f>SUMIF(#REF!,GRAFIK!$A24,#REF!)</f>
        <v>#REF!</v>
      </c>
      <c r="D24" s="336" t="e">
        <f>SUMIF(#REF!,GRAFIK!$A24,#REF!)</f>
        <v>#REF!</v>
      </c>
    </row>
    <row r="25" spans="1:4" s="336" customFormat="1">
      <c r="A25" s="338">
        <f t="shared" si="0"/>
        <v>43914</v>
      </c>
      <c r="B25" s="336">
        <f t="shared" si="1"/>
        <v>24</v>
      </c>
      <c r="C25" s="336" t="e">
        <f>SUMIF(#REF!,GRAFIK!$A25,#REF!)</f>
        <v>#REF!</v>
      </c>
      <c r="D25" s="336" t="e">
        <f>SUMIF(#REF!,GRAFIK!$A25,#REF!)</f>
        <v>#REF!</v>
      </c>
    </row>
    <row r="26" spans="1:4" s="336" customFormat="1">
      <c r="A26" s="338">
        <f t="shared" si="0"/>
        <v>43915</v>
      </c>
      <c r="B26" s="336">
        <f t="shared" si="1"/>
        <v>25</v>
      </c>
      <c r="C26" s="336" t="e">
        <f>SUMIF(#REF!,GRAFIK!$A26,#REF!)</f>
        <v>#REF!</v>
      </c>
      <c r="D26" s="336" t="e">
        <f>SUMIF(#REF!,GRAFIK!$A26,#REF!)</f>
        <v>#REF!</v>
      </c>
    </row>
    <row r="27" spans="1:4" s="336" customFormat="1">
      <c r="A27" s="338">
        <f t="shared" si="0"/>
        <v>43916</v>
      </c>
      <c r="B27" s="336">
        <f t="shared" si="1"/>
        <v>26</v>
      </c>
      <c r="C27" s="336" t="e">
        <f>SUMIF(#REF!,GRAFIK!$A27,#REF!)</f>
        <v>#REF!</v>
      </c>
      <c r="D27" s="336" t="e">
        <f>SUMIF(#REF!,GRAFIK!$A27,#REF!)</f>
        <v>#REF!</v>
      </c>
    </row>
    <row r="28" spans="1:4" s="336" customFormat="1">
      <c r="A28" s="338">
        <f t="shared" si="0"/>
        <v>43917</v>
      </c>
      <c r="B28" s="336">
        <f t="shared" si="1"/>
        <v>27</v>
      </c>
      <c r="C28" s="336" t="e">
        <f>SUMIF(#REF!,GRAFIK!$A28,#REF!)</f>
        <v>#REF!</v>
      </c>
      <c r="D28" s="336" t="e">
        <f>SUMIF(#REF!,GRAFIK!$A28,#REF!)</f>
        <v>#REF!</v>
      </c>
    </row>
    <row r="29" spans="1:4" s="336" customFormat="1">
      <c r="A29" s="338">
        <f t="shared" si="0"/>
        <v>43918</v>
      </c>
      <c r="B29" s="336">
        <f t="shared" si="1"/>
        <v>28</v>
      </c>
      <c r="C29" s="336" t="e">
        <f>SUMIF(#REF!,GRAFIK!$A29,#REF!)</f>
        <v>#REF!</v>
      </c>
      <c r="D29" s="336" t="e">
        <f>SUMIF(#REF!,GRAFIK!$A29,#REF!)</f>
        <v>#REF!</v>
      </c>
    </row>
    <row r="30" spans="1:4" s="336" customFormat="1">
      <c r="A30" s="338">
        <f t="shared" si="0"/>
        <v>43919</v>
      </c>
      <c r="B30" s="336">
        <f t="shared" si="1"/>
        <v>29</v>
      </c>
      <c r="C30" s="336" t="e">
        <f>SUMIF(#REF!,GRAFIK!$A30,#REF!)</f>
        <v>#REF!</v>
      </c>
      <c r="D30" s="336" t="e">
        <f>SUMIF(#REF!,GRAFIK!$A30,#REF!)</f>
        <v>#REF!</v>
      </c>
    </row>
    <row r="31" spans="1:4" s="336" customFormat="1">
      <c r="A31" s="338">
        <f t="shared" si="0"/>
        <v>43920</v>
      </c>
      <c r="B31" s="336">
        <f t="shared" si="1"/>
        <v>30</v>
      </c>
      <c r="C31" s="336" t="e">
        <f>SUMIF(#REF!,GRAFIK!$A31,#REF!)</f>
        <v>#REF!</v>
      </c>
      <c r="D31" s="336" t="e">
        <f>SUMIF(#REF!,GRAFIK!$A31,#REF!)</f>
        <v>#REF!</v>
      </c>
    </row>
    <row r="32" spans="1:4" s="336" customFormat="1">
      <c r="A32" s="338">
        <f t="shared" si="0"/>
        <v>43921</v>
      </c>
      <c r="B32" s="336">
        <f t="shared" si="1"/>
        <v>31</v>
      </c>
      <c r="C32" s="336" t="e">
        <f>SUMIF(#REF!,GRAFIK!$A32,#REF!)</f>
        <v>#REF!</v>
      </c>
      <c r="D32" s="336" t="e">
        <f>SUMIF(#REF!,GRAFIK!$A32,#REF!)</f>
        <v>#REF!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49"/>
  <sheetViews>
    <sheetView showGridLines="0" zoomScale="80" zoomScaleNormal="80" workbookViewId="0">
      <pane xSplit="3" ySplit="7" topLeftCell="D8" activePane="bottomRight" state="frozen"/>
      <selection pane="topRight"/>
      <selection pane="bottomLeft"/>
      <selection pane="bottomRight" activeCell="E31" sqref="E31"/>
    </sheetView>
  </sheetViews>
  <sheetFormatPr defaultColWidth="9.140625" defaultRowHeight="15"/>
  <cols>
    <col min="1" max="1" width="9.140625" style="187" customWidth="1"/>
    <col min="2" max="2" width="12" style="187" customWidth="1"/>
    <col min="3" max="3" width="15.85546875" style="187" customWidth="1"/>
    <col min="4" max="4" width="14.42578125" style="187" customWidth="1"/>
    <col min="5" max="5" width="14.28515625" style="187" customWidth="1"/>
    <col min="6" max="6" width="12.28515625" style="187" customWidth="1"/>
    <col min="7" max="7" width="12.28515625" style="187" hidden="1" customWidth="1"/>
    <col min="8" max="8" width="12.28515625" style="187" customWidth="1"/>
    <col min="9" max="9" width="11" style="187" customWidth="1"/>
    <col min="10" max="10" width="12.7109375" style="187" customWidth="1"/>
    <col min="11" max="11" width="12.28515625" style="187" customWidth="1"/>
    <col min="12" max="12" width="11.5703125" style="187" hidden="1" customWidth="1"/>
    <col min="13" max="13" width="15.42578125" style="187" customWidth="1"/>
    <col min="14" max="14" width="13.85546875" style="187" customWidth="1"/>
    <col min="15" max="16" width="12.42578125" style="187" customWidth="1"/>
    <col min="17" max="17" width="13" style="187" customWidth="1"/>
    <col min="18" max="18" width="12.28515625" style="187" customWidth="1"/>
    <col min="19" max="19" width="14" style="187" customWidth="1"/>
    <col min="20" max="20" width="13.140625" style="187" customWidth="1"/>
    <col min="21" max="21" width="14.5703125" style="187" customWidth="1"/>
    <col min="22" max="22" width="16.7109375" style="187" customWidth="1"/>
    <col min="23" max="23" width="14.5703125" style="187" customWidth="1"/>
    <col min="24" max="24" width="18" style="187" customWidth="1"/>
    <col min="25" max="25" width="15.42578125" style="187" customWidth="1"/>
    <col min="26" max="26" width="14.28515625" style="187" customWidth="1"/>
    <col min="27" max="27" width="15" style="187" bestFit="1" customWidth="1"/>
    <col min="28" max="28" width="11.85546875" style="187" customWidth="1"/>
    <col min="29" max="29" width="21.42578125" style="187" hidden="1" customWidth="1"/>
    <col min="30" max="30" width="14.28515625" style="187" customWidth="1"/>
    <col min="31" max="31" width="15.42578125" style="187" hidden="1" customWidth="1"/>
    <col min="32" max="32" width="14.42578125" style="187" customWidth="1"/>
    <col min="33" max="33" width="14" style="187" customWidth="1"/>
    <col min="34" max="34" width="13.85546875" style="187" customWidth="1"/>
    <col min="35" max="35" width="11.28515625" style="187" customWidth="1"/>
    <col min="36" max="36" width="11.140625" style="187" hidden="1" customWidth="1"/>
    <col min="37" max="37" width="12.28515625" style="187" hidden="1" customWidth="1"/>
    <col min="38" max="38" width="11.28515625" style="187" hidden="1" customWidth="1"/>
    <col min="39" max="39" width="12.140625" style="187" customWidth="1"/>
    <col min="40" max="40" width="10.85546875" style="187" hidden="1" customWidth="1"/>
    <col min="41" max="42" width="16.85546875" style="187" customWidth="1"/>
    <col min="43" max="43" width="14.5703125" style="187" customWidth="1"/>
    <col min="44" max="44" width="15.28515625" style="187" customWidth="1"/>
    <col min="45" max="45" width="18.5703125" style="187" customWidth="1"/>
    <col min="46" max="46" width="12.85546875" style="187" customWidth="1"/>
    <col min="47" max="48" width="15.28515625" style="187" customWidth="1"/>
    <col min="49" max="49" width="16.5703125" style="187" customWidth="1"/>
    <col min="50" max="51" width="18" style="187" customWidth="1"/>
    <col min="52" max="52" width="14.85546875" style="187" customWidth="1"/>
    <col min="53" max="53" width="19.28515625" style="187" customWidth="1"/>
    <col min="54" max="54" width="17.85546875" style="187" customWidth="1"/>
    <col min="55" max="55" width="15" style="187" customWidth="1"/>
    <col min="56" max="56" width="13.7109375" style="187" customWidth="1"/>
    <col min="57" max="57" width="15.85546875" style="187" customWidth="1"/>
    <col min="58" max="59" width="13.7109375" style="187" customWidth="1"/>
    <col min="60" max="60" width="13.28515625" style="187" customWidth="1"/>
    <col min="61" max="61" width="12" style="187" hidden="1" customWidth="1"/>
    <col min="62" max="62" width="0.28515625" style="187" customWidth="1"/>
    <col min="63" max="63" width="17.140625" style="187" customWidth="1"/>
    <col min="64" max="64" width="12.28515625" style="187" hidden="1" customWidth="1"/>
    <col min="65" max="68" width="15.5703125" style="187" customWidth="1"/>
    <col min="69" max="69" width="14.42578125" style="187" customWidth="1"/>
    <col min="70" max="70" width="14.140625" style="187" hidden="1" customWidth="1"/>
    <col min="71" max="71" width="11.28515625" style="187" customWidth="1"/>
    <col min="72" max="72" width="13" style="187" hidden="1" customWidth="1"/>
    <col min="73" max="75" width="13.140625" style="187" customWidth="1"/>
    <col min="76" max="16384" width="9.140625" style="187"/>
  </cols>
  <sheetData>
    <row r="1" spans="1:75">
      <c r="A1" s="283" t="s">
        <v>115</v>
      </c>
      <c r="B1" s="282"/>
      <c r="C1" s="187">
        <v>3</v>
      </c>
      <c r="D1" s="187">
        <v>4</v>
      </c>
      <c r="E1" s="187">
        <f>D1+1</f>
        <v>5</v>
      </c>
      <c r="F1" s="187">
        <f t="shared" ref="F1:N1" si="0">E1+1</f>
        <v>6</v>
      </c>
      <c r="G1" s="187">
        <f t="shared" si="0"/>
        <v>7</v>
      </c>
      <c r="H1" s="187">
        <f t="shared" si="0"/>
        <v>8</v>
      </c>
      <c r="I1" s="187">
        <f t="shared" si="0"/>
        <v>9</v>
      </c>
      <c r="J1" s="187">
        <f t="shared" si="0"/>
        <v>10</v>
      </c>
      <c r="L1" s="187">
        <f>J1+1</f>
        <v>11</v>
      </c>
      <c r="M1" s="187">
        <f t="shared" si="0"/>
        <v>12</v>
      </c>
      <c r="N1" s="187">
        <f t="shared" si="0"/>
        <v>13</v>
      </c>
      <c r="O1" s="187">
        <f t="shared" ref="O1" si="1">N1+1</f>
        <v>14</v>
      </c>
      <c r="P1" s="187">
        <f t="shared" ref="P1" si="2">O1+1</f>
        <v>15</v>
      </c>
      <c r="Q1" s="187">
        <f t="shared" ref="Q1" si="3">P1+1</f>
        <v>16</v>
      </c>
      <c r="R1" s="187">
        <f t="shared" ref="R1" si="4">Q1+1</f>
        <v>17</v>
      </c>
      <c r="S1" s="187">
        <f t="shared" ref="S1" si="5">R1+1</f>
        <v>18</v>
      </c>
      <c r="T1" s="187">
        <f t="shared" ref="T1" si="6">S1+1</f>
        <v>19</v>
      </c>
      <c r="U1" s="187">
        <f t="shared" ref="U1" si="7">T1+1</f>
        <v>20</v>
      </c>
      <c r="V1" s="187">
        <f t="shared" ref="V1" si="8">U1+1</f>
        <v>21</v>
      </c>
      <c r="W1" s="187">
        <f t="shared" ref="W1" si="9">V1+1</f>
        <v>22</v>
      </c>
      <c r="X1" s="187">
        <f t="shared" ref="X1:Z1" si="10">W1+1</f>
        <v>23</v>
      </c>
      <c r="Y1" s="187">
        <f t="shared" si="10"/>
        <v>24</v>
      </c>
      <c r="Z1" s="187">
        <f t="shared" si="10"/>
        <v>25</v>
      </c>
      <c r="AA1" s="187">
        <f t="shared" ref="AA1" si="11">Z1+1</f>
        <v>26</v>
      </c>
      <c r="AB1" s="187">
        <f t="shared" ref="AB1" si="12">AA1+1</f>
        <v>27</v>
      </c>
      <c r="AC1" s="187">
        <f t="shared" ref="AC1" si="13">AB1+1</f>
        <v>28</v>
      </c>
      <c r="AD1" s="187">
        <f t="shared" ref="AD1" si="14">AC1+1</f>
        <v>29</v>
      </c>
      <c r="AE1" s="187" t="e">
        <f>#REF!+1</f>
        <v>#REF!</v>
      </c>
      <c r="AF1" s="187">
        <f>AD1+1</f>
        <v>30</v>
      </c>
      <c r="AG1" s="187">
        <f>AF1+1</f>
        <v>31</v>
      </c>
      <c r="AH1" s="187">
        <f t="shared" ref="AH1" si="15">AG1+1</f>
        <v>32</v>
      </c>
      <c r="AI1" s="187">
        <f t="shared" ref="AI1" si="16">AH1+1</f>
        <v>33</v>
      </c>
      <c r="AJ1" s="187">
        <f t="shared" ref="AJ1" si="17">AI1+1</f>
        <v>34</v>
      </c>
      <c r="AK1" s="187">
        <f t="shared" ref="AK1" si="18">AJ1+1</f>
        <v>35</v>
      </c>
      <c r="AL1" s="187">
        <f t="shared" ref="AL1" si="19">AK1+1</f>
        <v>36</v>
      </c>
      <c r="AM1" s="187">
        <f t="shared" ref="AM1" si="20">AL1+1</f>
        <v>37</v>
      </c>
      <c r="AO1" s="187">
        <f>AM1+1</f>
        <v>38</v>
      </c>
      <c r="AR1" s="187">
        <f t="shared" ref="AR1" si="21">AO1+1</f>
        <v>39</v>
      </c>
      <c r="AS1" s="187">
        <f t="shared" ref="AS1" si="22">AR1+1</f>
        <v>40</v>
      </c>
      <c r="AT1" s="187">
        <f t="shared" ref="AT1" si="23">AS1+1</f>
        <v>41</v>
      </c>
      <c r="AU1" s="187">
        <f t="shared" ref="AU1" si="24">AT1+1</f>
        <v>42</v>
      </c>
      <c r="AW1" s="187">
        <f t="shared" ref="AW1" si="25">AU1+1</f>
        <v>43</v>
      </c>
      <c r="AX1" s="187">
        <f t="shared" ref="AX1" si="26">AW1+1</f>
        <v>44</v>
      </c>
      <c r="AY1" s="187">
        <f t="shared" ref="AY1" si="27">AX1+1</f>
        <v>45</v>
      </c>
      <c r="AZ1" s="187">
        <f t="shared" ref="AZ1" si="28">AY1+1</f>
        <v>46</v>
      </c>
      <c r="BA1" s="187">
        <f t="shared" ref="BA1" si="29">AZ1+1</f>
        <v>47</v>
      </c>
      <c r="BB1" s="187">
        <f t="shared" ref="BB1" si="30">BA1+1</f>
        <v>48</v>
      </c>
      <c r="BC1" s="187">
        <f t="shared" ref="BC1" si="31">BB1+1</f>
        <v>49</v>
      </c>
      <c r="BD1" s="187">
        <f t="shared" ref="BD1" si="32">BA1+1</f>
        <v>48</v>
      </c>
      <c r="BE1" s="187">
        <f t="shared" ref="BE1" si="33">BD1+1</f>
        <v>49</v>
      </c>
      <c r="BF1" s="187">
        <f t="shared" ref="BF1" si="34">BE1+1</f>
        <v>50</v>
      </c>
      <c r="BH1" s="187">
        <f t="shared" ref="BH1" si="35">BF1+1</f>
        <v>51</v>
      </c>
      <c r="BI1" s="187">
        <f t="shared" ref="BI1" si="36">BH1+1</f>
        <v>52</v>
      </c>
      <c r="BJ1" s="187">
        <f t="shared" ref="BJ1" si="37">BI1+1</f>
        <v>53</v>
      </c>
      <c r="BK1" s="187">
        <f t="shared" ref="BK1" si="38">BJ1+1</f>
        <v>54</v>
      </c>
      <c r="BL1" s="187">
        <f t="shared" ref="BL1" si="39">BK1+1</f>
        <v>55</v>
      </c>
      <c r="BM1" s="187">
        <f t="shared" ref="BM1" si="40">BL1+1</f>
        <v>56</v>
      </c>
      <c r="BO1" s="187">
        <f t="shared" ref="BO1" si="41">BM1+1</f>
        <v>57</v>
      </c>
      <c r="BP1" s="187">
        <f t="shared" ref="BP1" si="42">BO1+1</f>
        <v>58</v>
      </c>
      <c r="BQ1" s="187">
        <f t="shared" ref="BQ1" si="43">BP1+1</f>
        <v>59</v>
      </c>
      <c r="BR1" s="187">
        <f t="shared" ref="BR1:BS1" si="44">BQ1+1</f>
        <v>60</v>
      </c>
      <c r="BS1" s="187">
        <f t="shared" si="44"/>
        <v>61</v>
      </c>
    </row>
    <row r="2" spans="1:75">
      <c r="A2" s="282"/>
      <c r="B2" s="282"/>
      <c r="G2" s="284"/>
      <c r="H2" s="284"/>
      <c r="J2" s="284"/>
      <c r="K2" s="284"/>
      <c r="M2" s="315"/>
      <c r="N2" s="315"/>
      <c r="O2" s="315"/>
      <c r="P2" s="315"/>
      <c r="Q2" s="315"/>
      <c r="R2" s="315"/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5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5"/>
      <c r="AR2" s="315"/>
      <c r="AS2" s="315"/>
      <c r="AT2" s="315"/>
      <c r="AU2" s="315"/>
      <c r="AV2" s="315"/>
      <c r="AW2" s="315"/>
      <c r="AX2" s="315"/>
      <c r="AY2" s="315"/>
      <c r="AZ2" s="315"/>
      <c r="BA2" s="315"/>
      <c r="BB2" s="315"/>
      <c r="BC2" s="315"/>
      <c r="BD2" s="315"/>
      <c r="BE2" s="315"/>
      <c r="BF2" s="315"/>
      <c r="BG2" s="315"/>
      <c r="BH2" s="315"/>
      <c r="BI2" s="315"/>
      <c r="BJ2" s="315"/>
      <c r="BK2" s="315"/>
      <c r="BL2" s="315"/>
      <c r="BM2" s="315"/>
      <c r="BN2" s="315"/>
      <c r="BO2" s="315"/>
      <c r="BP2" s="315"/>
      <c r="BQ2" s="315"/>
      <c r="BR2" s="315"/>
      <c r="BS2" s="315"/>
      <c r="BT2" s="315"/>
      <c r="BU2" s="315"/>
      <c r="BV2" s="315"/>
      <c r="BW2" s="315"/>
    </row>
    <row r="3" spans="1:75">
      <c r="A3" s="992" t="str">
        <f>"Bulan "&amp;TEXT(A4,"MMMM")&amp;" "&amp;TEXT(A4,"YYYY")</f>
        <v>Bulan September 2026</v>
      </c>
      <c r="B3" s="992"/>
      <c r="C3" s="992"/>
      <c r="G3" s="285"/>
      <c r="H3" s="285"/>
      <c r="I3" s="311"/>
      <c r="J3" s="285"/>
      <c r="K3" s="285"/>
      <c r="L3" s="311"/>
      <c r="M3" s="310"/>
    </row>
    <row r="4" spans="1:75" ht="15.75" thickBot="1">
      <c r="A4" s="993">
        <f>'Daily Sales'!A2:C2</f>
        <v>46266</v>
      </c>
      <c r="B4" s="993"/>
      <c r="E4" s="208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10"/>
      <c r="AP4" s="310"/>
      <c r="AQ4" s="310"/>
      <c r="AR4" s="310"/>
      <c r="AS4" s="310"/>
      <c r="AT4" s="310"/>
      <c r="AU4" s="310"/>
      <c r="AV4" s="310"/>
      <c r="AW4" s="310"/>
      <c r="AX4" s="310"/>
      <c r="AY4" s="310"/>
      <c r="AZ4" s="310"/>
      <c r="BA4" s="310"/>
      <c r="BB4" s="310"/>
      <c r="BC4" s="310"/>
      <c r="BD4" s="310"/>
      <c r="BE4" s="310"/>
      <c r="BF4" s="310"/>
      <c r="BG4" s="310"/>
      <c r="BH4" s="310"/>
      <c r="BI4" s="310"/>
      <c r="BJ4" s="310"/>
      <c r="BK4" s="310"/>
      <c r="BL4" s="310"/>
      <c r="BM4" s="310"/>
      <c r="BN4" s="310"/>
      <c r="BO4" s="310"/>
      <c r="BP4" s="310"/>
      <c r="BQ4" s="310"/>
      <c r="BR4" s="310"/>
      <c r="BS4" s="310"/>
      <c r="BT4" s="310"/>
      <c r="BU4" s="310"/>
      <c r="BV4" s="310"/>
      <c r="BW4" s="310"/>
    </row>
    <row r="6" spans="1:75" ht="21" customHeight="1" thickTop="1" thickBot="1">
      <c r="A6" s="998" t="s">
        <v>116</v>
      </c>
      <c r="B6" s="1000" t="s">
        <v>117</v>
      </c>
      <c r="C6" s="994" t="s">
        <v>118</v>
      </c>
      <c r="D6" s="994"/>
      <c r="E6" s="994"/>
      <c r="F6" s="994"/>
      <c r="G6" s="994"/>
      <c r="H6" s="994"/>
      <c r="I6" s="994"/>
      <c r="J6" s="994"/>
      <c r="K6" s="995"/>
      <c r="L6" s="995"/>
      <c r="M6" s="996" t="s">
        <v>456</v>
      </c>
      <c r="N6" s="997"/>
      <c r="O6" s="997"/>
      <c r="P6" s="997"/>
      <c r="Q6" s="997"/>
      <c r="R6" s="997"/>
      <c r="S6" s="997"/>
      <c r="T6" s="997"/>
      <c r="U6" s="997"/>
      <c r="V6" s="997"/>
      <c r="W6" s="997"/>
      <c r="X6" s="997"/>
      <c r="Y6" s="997"/>
      <c r="Z6" s="997"/>
      <c r="AA6" s="997"/>
      <c r="AB6" s="997"/>
      <c r="AC6" s="997"/>
      <c r="AD6" s="997"/>
      <c r="AE6" s="997"/>
      <c r="AF6" s="997"/>
      <c r="AG6" s="997"/>
      <c r="AH6" s="997"/>
      <c r="AI6" s="997"/>
      <c r="AJ6" s="997"/>
      <c r="AK6" s="997"/>
      <c r="AL6" s="997"/>
      <c r="AM6" s="997"/>
      <c r="AN6" s="997"/>
      <c r="AO6" s="997"/>
      <c r="AP6" s="997"/>
      <c r="AQ6" s="997"/>
      <c r="AR6" s="997"/>
      <c r="AS6" s="997"/>
      <c r="AT6" s="997"/>
      <c r="AU6" s="997"/>
      <c r="AV6" s="997"/>
      <c r="AW6" s="997"/>
      <c r="AX6" s="997"/>
      <c r="AY6" s="997"/>
      <c r="AZ6" s="997"/>
      <c r="BA6" s="997"/>
      <c r="BB6" s="997"/>
      <c r="BC6" s="997"/>
      <c r="BD6" s="997"/>
      <c r="BE6" s="997"/>
      <c r="BF6" s="997"/>
      <c r="BG6" s="997"/>
      <c r="BH6" s="997"/>
      <c r="BI6" s="997"/>
      <c r="BJ6" s="997"/>
      <c r="BK6" s="997"/>
      <c r="BL6" s="997"/>
      <c r="BM6" s="997"/>
      <c r="BN6" s="997"/>
      <c r="BO6" s="997"/>
      <c r="BP6" s="997"/>
      <c r="BQ6" s="997"/>
      <c r="BR6" s="997"/>
      <c r="BS6" s="997"/>
      <c r="BT6" s="997"/>
      <c r="BU6" s="997"/>
      <c r="BV6" s="997"/>
      <c r="BW6" s="997"/>
    </row>
    <row r="7" spans="1:75" s="281" customFormat="1" ht="55.5" customHeight="1" thickTop="1" thickBot="1">
      <c r="A7" s="999"/>
      <c r="B7" s="1001"/>
      <c r="C7" s="286" t="s">
        <v>119</v>
      </c>
      <c r="D7" s="286" t="s">
        <v>120</v>
      </c>
      <c r="E7" s="286" t="s">
        <v>121</v>
      </c>
      <c r="F7" s="286" t="s">
        <v>122</v>
      </c>
      <c r="G7" s="286" t="s">
        <v>81</v>
      </c>
      <c r="H7" s="286" t="s">
        <v>82</v>
      </c>
      <c r="I7" s="316" t="s">
        <v>123</v>
      </c>
      <c r="J7" s="286" t="s">
        <v>273</v>
      </c>
      <c r="K7" s="316" t="s">
        <v>272</v>
      </c>
      <c r="L7" s="316" t="s">
        <v>124</v>
      </c>
      <c r="M7" s="317" t="s">
        <v>125</v>
      </c>
      <c r="N7" s="318" t="s">
        <v>21</v>
      </c>
      <c r="O7" s="318" t="s">
        <v>306</v>
      </c>
      <c r="P7" s="318" t="s">
        <v>22</v>
      </c>
      <c r="Q7" s="318" t="s">
        <v>23</v>
      </c>
      <c r="R7" s="318" t="s">
        <v>24</v>
      </c>
      <c r="S7" s="318" t="s">
        <v>25</v>
      </c>
      <c r="T7" s="318" t="s">
        <v>26</v>
      </c>
      <c r="U7" s="318" t="s">
        <v>27</v>
      </c>
      <c r="V7" s="318" t="s">
        <v>28</v>
      </c>
      <c r="W7" s="318" t="s">
        <v>29</v>
      </c>
      <c r="X7" s="318" t="s">
        <v>30</v>
      </c>
      <c r="Y7" s="318" t="s">
        <v>31</v>
      </c>
      <c r="Z7" s="333" t="s">
        <v>33</v>
      </c>
      <c r="AA7" s="333" t="s">
        <v>34</v>
      </c>
      <c r="AB7" s="557" t="s">
        <v>38</v>
      </c>
      <c r="AC7" s="557" t="s">
        <v>126</v>
      </c>
      <c r="AD7" s="557" t="s">
        <v>39</v>
      </c>
      <c r="AE7" s="557" t="s">
        <v>40</v>
      </c>
      <c r="AF7" s="557" t="s">
        <v>41</v>
      </c>
      <c r="AG7" s="557" t="s">
        <v>42</v>
      </c>
      <c r="AH7" s="557" t="s">
        <v>43</v>
      </c>
      <c r="AI7" s="557" t="s">
        <v>44</v>
      </c>
      <c r="AJ7" s="557" t="s">
        <v>45</v>
      </c>
      <c r="AK7" s="557" t="s">
        <v>46</v>
      </c>
      <c r="AL7" s="557" t="s">
        <v>47</v>
      </c>
      <c r="AM7" s="557" t="s">
        <v>48</v>
      </c>
      <c r="AN7" s="333" t="s">
        <v>127</v>
      </c>
      <c r="AO7" s="333" t="s">
        <v>280</v>
      </c>
      <c r="AP7" s="333" t="s">
        <v>406</v>
      </c>
      <c r="AQ7" s="318" t="s">
        <v>36</v>
      </c>
      <c r="AR7" s="318" t="s">
        <v>32</v>
      </c>
      <c r="AS7" s="318" t="s">
        <v>49</v>
      </c>
      <c r="AT7" s="318" t="s">
        <v>50</v>
      </c>
      <c r="AU7" s="318" t="s">
        <v>51</v>
      </c>
      <c r="AV7" s="318" t="s">
        <v>52</v>
      </c>
      <c r="AW7" s="318" t="s">
        <v>53</v>
      </c>
      <c r="AX7" s="318" t="s">
        <v>269</v>
      </c>
      <c r="AY7" s="318" t="s">
        <v>54</v>
      </c>
      <c r="AZ7" s="318" t="s">
        <v>55</v>
      </c>
      <c r="BA7" s="318" t="s">
        <v>56</v>
      </c>
      <c r="BB7" s="318" t="s">
        <v>57</v>
      </c>
      <c r="BC7" s="333" t="s">
        <v>58</v>
      </c>
      <c r="BD7" s="333" t="s">
        <v>35</v>
      </c>
      <c r="BE7" s="333" t="s">
        <v>59</v>
      </c>
      <c r="BF7" s="333" t="s">
        <v>60</v>
      </c>
      <c r="BG7" s="333" t="s">
        <v>37</v>
      </c>
      <c r="BH7" s="557" t="s">
        <v>61</v>
      </c>
      <c r="BI7" s="557" t="s">
        <v>62</v>
      </c>
      <c r="BJ7" s="557" t="s">
        <v>63</v>
      </c>
      <c r="BK7" s="318" t="s">
        <v>64</v>
      </c>
      <c r="BL7" s="318" t="s">
        <v>65</v>
      </c>
      <c r="BM7" s="318" t="s">
        <v>66</v>
      </c>
      <c r="BN7" s="695" t="s">
        <v>275</v>
      </c>
      <c r="BO7" s="318" t="s">
        <v>67</v>
      </c>
      <c r="BP7" s="318" t="s">
        <v>68</v>
      </c>
      <c r="BQ7" s="557" t="s">
        <v>270</v>
      </c>
      <c r="BR7" s="557" t="s">
        <v>69</v>
      </c>
      <c r="BS7" s="318" t="s">
        <v>70</v>
      </c>
      <c r="BT7" s="318" t="s">
        <v>71</v>
      </c>
      <c r="BU7" s="318" t="s">
        <v>72</v>
      </c>
      <c r="BV7" s="318" t="s">
        <v>73</v>
      </c>
      <c r="BW7" s="558" t="s">
        <v>74</v>
      </c>
    </row>
    <row r="8" spans="1:75" ht="15" customHeight="1" thickTop="1">
      <c r="A8" s="287">
        <f>'Daily Sales'!A2:C2</f>
        <v>46266</v>
      </c>
      <c r="B8" s="288">
        <f ca="1">IFERROR(M8/C8,"")</f>
        <v>1.0729075772689238</v>
      </c>
      <c r="C8" s="289">
        <f>SUM(D8:L8)</f>
        <v>181444.22699999993</v>
      </c>
      <c r="D8" s="290">
        <v>104781.20999999998</v>
      </c>
      <c r="E8" s="291">
        <v>41322.25</v>
      </c>
      <c r="F8" s="291">
        <v>8604.36</v>
      </c>
      <c r="G8" s="291">
        <v>0</v>
      </c>
      <c r="H8" s="291">
        <v>10155.11</v>
      </c>
      <c r="I8" s="319">
        <v>0</v>
      </c>
      <c r="J8" s="291">
        <v>0</v>
      </c>
      <c r="K8" s="319">
        <v>16581.296999999999</v>
      </c>
      <c r="L8" s="320">
        <v>0</v>
      </c>
      <c r="M8" s="321">
        <f t="shared" ref="M8:M38" ca="1" si="45">SUM(N8:BW8)</f>
        <v>194672.88600000256</v>
      </c>
      <c r="N8" s="322">
        <f>SUMIF(CLIN!$C$7:$C$500,'Summary sales'!$A8,CLIN!$J$7:$J$500)</f>
        <v>998.28000000002794</v>
      </c>
      <c r="O8" s="322">
        <f>SUMIF(KF!$B$7:$B$501,'Summary sales'!$A8,KF!$J$7:$J$501)</f>
        <v>425.57</v>
      </c>
      <c r="P8" s="322">
        <f>SUMIF(MKG!$B$7:$B$500,'Summary sales'!$A8,MKG!$J$7:$J$500)</f>
        <v>1356.7299999999814</v>
      </c>
      <c r="Q8" s="322">
        <f>SUMIF(STM!$B$7:$B$501,'Summary sales'!$A8,STM!$J$7:$J$501)</f>
        <v>3241</v>
      </c>
      <c r="R8" s="322">
        <f>SUMIF(OAJ!$B$7:$B$500,'Summary sales'!$A8,OAJ!$J$7:$J$500)</f>
        <v>774.25</v>
      </c>
      <c r="S8" s="322">
        <f>SUMIF(NNI!$B$7:$B$500,'Summary sales'!$A8,NNI!$J$7:$J$500)</f>
        <v>718.46999999973923</v>
      </c>
      <c r="T8" s="322">
        <f>SUMIF(SHB!$B$7:$B$500,'Summary sales'!$A8,SHB!$J$7:$J$500)</f>
        <v>11.089999999996508</v>
      </c>
      <c r="U8" s="322">
        <f>SUMIF(GTL!$B$7:$B$500,'Summary sales'!$A8,GTL!$J$7:$J$500)</f>
        <v>855.98999999999069</v>
      </c>
      <c r="V8" s="322">
        <f>SUMIF(TWK!$B$7:$B$501,'Summary sales'!$A8,TWK!$J$7:$J$501)</f>
        <v>729.78000000002794</v>
      </c>
      <c r="W8" s="322">
        <f>SUMIF(BYC!$B$7:$B$500,'Summary sales'!$A8,BYC!$J$7:$J$500)</f>
        <v>5747.6699999999255</v>
      </c>
      <c r="X8" s="322">
        <f ca="1">SUMIF(GFIR!$B$7:$B$34,'Summary sales'!$A8,GFIR!$J$7:$J$34)+SUMIF(GFIR2!$B$7:$B$31,'Summary sales'!$A8,GFIR2!$J$7:$J$30)</f>
        <v>5803.4199999999255</v>
      </c>
      <c r="Y8" s="322">
        <f>SUMIF(SARIMURNI!$B$7:$B$502,'Summary sales'!$A8,SARIMURNI!$J$7:$J$502)</f>
        <v>3210.839999999851</v>
      </c>
      <c r="Z8" s="322">
        <f>SUMIF(HLI!$B$7:$B$500,'Summary sales'!$A8,HLI!$J$7:$J$500)</f>
        <v>15656.240000000224</v>
      </c>
      <c r="AA8" s="322">
        <f>SUMIF(CERES!$B$7:$B$503,'Summary sales'!$A8,CERES!$J$7:$J$503)</f>
        <v>9913.7399999997579</v>
      </c>
      <c r="AB8" s="322">
        <f>SUMIF(ALT!$B$7:$B$126,'Summary sales'!$A8,ALT!$M$7:$M$126)</f>
        <v>1478.5729999999749</v>
      </c>
      <c r="AC8" s="322">
        <f>SUMIF(UJL!$B$8:$B$99,'Summary sales'!$A8,UJL!$O$8:$O$99)</f>
        <v>0</v>
      </c>
      <c r="AD8" s="322">
        <f ca="1">SUMIF(IDP!$B$7:$B$141,'Summary sales'!$A8,IDP!$O$7:$O$140)</f>
        <v>4096.2</v>
      </c>
      <c r="AE8" s="322">
        <f>SUMIF(PSD!$B$7:$B$500,'Summary sales'!$A8,PSD!$K$7:$K$500)</f>
        <v>0</v>
      </c>
      <c r="AF8" s="322">
        <f>SUMIF(EBM!$B$7:$B$500,'Summary sales'!$A8,EBM!$J$7:$J$500)</f>
        <v>66.89100000000326</v>
      </c>
      <c r="AG8" s="322">
        <f>SUMIF(CISF!$B$7:$B$500,'Summary sales'!$A8,CISF!$J$7:$J$500)</f>
        <v>2370.8000000002794</v>
      </c>
      <c r="AH8" s="322">
        <f>SUMIF(KGM!$B$5:$B$506,'Summary sales'!$A8,KGM!$O$5:$O$506)</f>
        <v>935.4100000000326</v>
      </c>
      <c r="AI8" s="322">
        <f>SUMIF(PUJ!$B$7:$B$503,'Summary sales'!$A8,PUJ!$J$7:$J$503)</f>
        <v>4265.2000000001863</v>
      </c>
      <c r="AJ8" s="322">
        <f>SUMIF(TORABIKACIKUPA!$B$7:$B$493,'Summary sales'!$A8,TORABIKACIKUPA!$L$7:$L$493)</f>
        <v>0</v>
      </c>
      <c r="AK8" s="322">
        <f>SUMIF(TORABIKAHF!$B$7:$B$504,'Summary sales'!$A8,TORABIKAHF!$L$7:$L$504)</f>
        <v>0</v>
      </c>
      <c r="AL8" s="335">
        <f>SUMIF(TORABIKAIC!$B$7:$B$492,'Summary sales'!$A8,TORABIKAIC!$L$7:$L$492)</f>
        <v>0</v>
      </c>
      <c r="AM8" s="322">
        <f>SUMIF(KALBEE!$B$7:$B$501,'Summary sales'!$A8,KALBEE!$J$7:$J$501)</f>
        <v>9718.1000000000931</v>
      </c>
      <c r="AN8" s="322">
        <f>SUMIF(TOYOBO!$B$7:$B$479,'Summary sales'!$A8,TOYOBO!$O$7:$O$479)</f>
        <v>0</v>
      </c>
      <c r="AO8" s="322">
        <f>SUMIF(GREENPULSE!$B$7:$B$487,'Summary sales'!$A8,GREENPULSE!$J$7:$J$487)</f>
        <v>883.96999999999935</v>
      </c>
      <c r="AP8" s="322">
        <f>SUMIF(CONCORD!$B$7:$B$487,'Summary sales'!$A8,CONCORD!$J$7:$J$487)</f>
        <v>0</v>
      </c>
      <c r="AQ8" s="322">
        <f>SUMIF(KSN!$B$7:$B$484,'Summary sales'!$A8,KSN!$J$7:$J$484)</f>
        <v>4692.4299999999348</v>
      </c>
      <c r="AR8" s="335">
        <f>SUMIF(UMI!$B$7:$B$501,'Summary sales'!$A8,UMI!$J$7:$J$501)</f>
        <v>11750.854000002146</v>
      </c>
      <c r="AS8" s="322">
        <f>SUMIF(IPT!$B$7:$B$502,'Summary sales'!$A8,IPT!$J$7:$J$502)</f>
        <v>1956.7400000002235</v>
      </c>
      <c r="AT8" s="322">
        <f>SUMIF(KBRU!$B$7:$B$501,'Summary sales'!$A8,KBRU!$J$7:$J$501)</f>
        <v>1000</v>
      </c>
      <c r="AU8" s="322">
        <f>SUMIF(AMI!$B$7:$B$501,'Summary sales'!$A8,AMI!$J$7:$J$501)</f>
        <v>8323.4600000008941</v>
      </c>
      <c r="AV8" s="322">
        <f>SUMIF(KA!$B$7:$B$501,'Summary sales'!$A8,KA!$J$7:$J$501)</f>
        <v>1874.2200000000303</v>
      </c>
      <c r="AW8" s="322">
        <f>SUMIF(KTN!$B$7:$B$500,'Summary sales'!$A8,KTN!$J$7:$J$500)</f>
        <v>1829.6499999999069</v>
      </c>
      <c r="AX8" s="322">
        <f>SUMIF(KSNR!$B$7:$B$497,'Summary sales'!$A8,KSNR!$J$7:$J$497)</f>
        <v>4246.2800000000279</v>
      </c>
      <c r="AY8" s="322">
        <f>SUMIF(NIAGAGARAM!$B$7:$B$504,'Summary sales'!$A8,NIAGAGARAM!$J$7:$J$504)</f>
        <v>29.570000000065193</v>
      </c>
      <c r="AZ8" s="322">
        <f>SUMIF('PCI84'!$B$7:$B$501,'Summary sales'!$A8,'PCI84'!$J$7:$J$501)</f>
        <v>9525.660000000149</v>
      </c>
      <c r="BA8" s="322">
        <f>SUMIF(PCIM!$B$7:$B$502,'Summary sales'!$A8,PCIM!$J$7:$J$502)</f>
        <v>2477.2399999999907</v>
      </c>
      <c r="BB8" s="322">
        <f>SUMIF(INDOFOOD!$B$7:$B$500,'Summary sales'!$A8,INDOFOOD!$J$7:$J$500)</f>
        <v>5362.7999999998137</v>
      </c>
      <c r="BC8" s="322">
        <f>SUMIF(HCI!$B$7:$B$502,'Summary sales'!$A8,HCI!$J$7:$J$502)</f>
        <v>9070.5</v>
      </c>
      <c r="BD8" s="322">
        <f>SUMIF(DIC!$B$7:$B$501,'Summary sales'!$A8,DIC!$J$7:$J$501)</f>
        <v>4328.7400000002235</v>
      </c>
      <c r="BE8" s="322">
        <f>SUMIF(ASAHIMAS!$B$7:$B$500,'Summary sales'!$A8,ASAHIMAS!$J$7:$J$500)</f>
        <v>20816.589999999851</v>
      </c>
      <c r="BF8" s="322">
        <f>SUMIF('ABC KOGEN'!B7:B39,'Summary sales'!$A8,'ABC KOGEN'!J7:J39)</f>
        <v>3634.2599999997765</v>
      </c>
      <c r="BG8" s="322">
        <f>SUMIF(ADP!$B$7:$B$499,'Summary sales'!$A8,ADP!$J$7:$J$499)</f>
        <v>606.59000000001106</v>
      </c>
      <c r="BH8" s="322">
        <f>SUMIF(Tongtji!$B$8:$B$502,'Summary sales'!$A8,Tongtji!$J$8:$J$502)</f>
        <v>3808.0999999996275</v>
      </c>
      <c r="BI8" s="322">
        <f>SUMIF(CITYMALL!$B$7:$B$500,'Summary sales'!$A8,CITYMALL!$K$7:$K$500)</f>
        <v>0</v>
      </c>
      <c r="BJ8" s="322">
        <f>SUMIF(PERHUTANI!$B$7:$B$500,'Summary sales'!$A8,PERHUTANI!$J$7:$J$500)</f>
        <v>0</v>
      </c>
      <c r="BK8" s="322">
        <f>SUMIF(PA!$B$7:$B$500,'Summary sales'!$A8,PA!$J$7:$J$500)</f>
        <v>253.23999999999069</v>
      </c>
      <c r="BL8" s="322">
        <f>SUMIF(RPI!$B$7:$B$500,'Summary sales'!$A8,RPI!$J$7:$J$500)</f>
        <v>0</v>
      </c>
      <c r="BM8" s="322">
        <f>SUMIF(RB!$B$7:$B$500,'Summary sales'!$A8,RB!$J$7:$J$500)</f>
        <v>0</v>
      </c>
      <c r="BN8" s="322">
        <f>SUMIF(DJARUM!$B$7:$B$500,'Summary sales'!$A8,DJARUM!$J$7:$J$500)</f>
        <v>5021.5</v>
      </c>
      <c r="BO8" s="322">
        <f>SUMIF(GFATOM!$B$7:$B$500,'Summary sales'!$A8,GFATOM!$J$7:$J$500)</f>
        <v>666.32000000006519</v>
      </c>
      <c r="BP8" s="322">
        <f>SUMIF(GFKULIT!$B$7:$B$500,'Summary sales'!$A8,GFKULIT!$J$7:$J$500)</f>
        <v>0</v>
      </c>
      <c r="BQ8" s="322">
        <f>SUMIF(PENTAWIRA!$B$7:$B$548,'Summary sales'!$A8,PENTAWIRA!$O$7:$O$548)</f>
        <v>16660.848000000002</v>
      </c>
      <c r="BR8" s="322">
        <f>SUMIF(HSK!$B$7:$B$500,'Summary sales'!$A8,HSK!$J$7:$J$500)</f>
        <v>0</v>
      </c>
      <c r="BS8" s="322">
        <f>SUMIF(SDM!$B$7:$B$500,'Summary sales'!$A8,SDM!$J$7:$J$500)</f>
        <v>755.83999999985099</v>
      </c>
      <c r="BT8" s="322">
        <f>SUMIF(CCS!$B$7:$B$500,'Summary sales'!$A8,CCS!$J$7:$J$500)</f>
        <v>0</v>
      </c>
      <c r="BU8" s="322">
        <f>SUMIF(JARGAS!$B$7:$B$500,'Summary sales'!$A8,JARGAS!$J$7:$J$500)</f>
        <v>2723.2399999999907</v>
      </c>
      <c r="BV8" s="322">
        <f>SUMIF(SBI!$B$7:$B$500,'Summary sales'!$A8,SBI!$J$7:$J$500)</f>
        <v>0</v>
      </c>
      <c r="BW8" s="322">
        <f>SUMIF(SPGLOBAL!$B$7:$B$500,'Summary sales'!$A8,SPGLOBAL!$J$7:$J$500)</f>
        <v>0</v>
      </c>
    </row>
    <row r="9" spans="1:75" ht="15.75" customHeight="1">
      <c r="A9" s="292">
        <f>A8+1</f>
        <v>46267</v>
      </c>
      <c r="B9" s="293">
        <f ca="1">IFERROR(M9/C9,"")</f>
        <v>1.0853091494993192</v>
      </c>
      <c r="C9" s="294">
        <f t="shared" ref="C9:C36" si="46">SUM(D9:L9)</f>
        <v>182606.943</v>
      </c>
      <c r="D9" s="295">
        <v>116505.34</v>
      </c>
      <c r="E9" s="296">
        <v>41039.340000000004</v>
      </c>
      <c r="F9" s="296">
        <v>11574.19</v>
      </c>
      <c r="G9" s="296">
        <v>0</v>
      </c>
      <c r="H9" s="296">
        <v>5200.34</v>
      </c>
      <c r="I9" s="323">
        <v>4432.91</v>
      </c>
      <c r="J9" s="296">
        <v>0</v>
      </c>
      <c r="K9" s="324">
        <v>3854.8229999999999</v>
      </c>
      <c r="L9" s="330">
        <v>0</v>
      </c>
      <c r="M9" s="325">
        <f t="shared" ca="1" si="45"/>
        <v>198184.98600000064</v>
      </c>
      <c r="N9" s="326">
        <f>SUMIF(CLIN!$C$7:$C$500,'Summary sales'!$A9,CLIN!$J$7:$J$500)</f>
        <v>873.69999999995343</v>
      </c>
      <c r="O9" s="326">
        <f>SUMIF(KF!$B$7:$B$501,'Summary sales'!$A9,KF!$J$7:$J$501)</f>
        <v>2267.9899999999998</v>
      </c>
      <c r="P9" s="326">
        <f>SUMIF(MKG!$B$7:$B$500,'Summary sales'!$A9,MKG!$J$7:$J$500)</f>
        <v>1319.8799999998882</v>
      </c>
      <c r="Q9" s="326">
        <f>SUMIF(STM!$B$7:$B$501,'Summary sales'!$A9,STM!$J$7:$J$501)</f>
        <v>3356.6000000000931</v>
      </c>
      <c r="R9" s="326">
        <f>SUMIF(OAJ!$B$7:$B$500,'Summary sales'!$A9,OAJ!$J$7:$J$500)</f>
        <v>717.95999999996275</v>
      </c>
      <c r="S9" s="326">
        <f>SUMIF(NNI!$B$7:$B$500,'Summary sales'!$A9,NNI!$J$7:$J$500)</f>
        <v>1317.839999999851</v>
      </c>
      <c r="T9" s="326">
        <f>SUMIF(SHB!$B$7:$B$500,'Summary sales'!$A9,SHB!$J$7:$J$500)</f>
        <v>51.309999999997672</v>
      </c>
      <c r="U9" s="326">
        <f>SUMIF(GTL!$B$7:$B$500,'Summary sales'!$A9,GTL!$J$7:$J$500)</f>
        <v>793.85999999998603</v>
      </c>
      <c r="V9" s="326">
        <f>SUMIF(TWK!$B$7:$B$501,'Summary sales'!$A9,TWK!$J$7:$J$501)</f>
        <v>728.0899999999674</v>
      </c>
      <c r="W9" s="326">
        <f>SUMIF(BYC!$B$7:$B$500,'Summary sales'!$A9,BYC!$J$7:$J$500)</f>
        <v>5842.679999999702</v>
      </c>
      <c r="X9" s="326">
        <f ca="1">SUMIF(GFIR!$B$7:$B$34,'Summary sales'!$A9,GFIR!$J$7:$J$34)+SUMIF(GFIR2!$B$7:$B$31,'Summary sales'!$A9,GFIR2!$J$7:$J$30)</f>
        <v>5267.1399999996647</v>
      </c>
      <c r="Y9" s="326">
        <f>SUMIF(SARIMURNI!$B$7:$B$502,'Summary sales'!$A9,SARIMURNI!$J$7:$J$502)</f>
        <v>3621.4899999999907</v>
      </c>
      <c r="Z9" s="326">
        <f>SUMIF(HLI!$B$7:$B$500,'Summary sales'!$A9,HLI!$J$7:$J$500)</f>
        <v>15642.549999999814</v>
      </c>
      <c r="AA9" s="326">
        <f>SUMIF(CERES!$B$7:$B$503,'Summary sales'!$A9,CERES!$J$7:$J$503)</f>
        <v>10628.860000000335</v>
      </c>
      <c r="AB9" s="326">
        <f>SUMIF(ALT!$B$7:$B$126,'Summary sales'!$A9,ALT!$M$7:$M$126)</f>
        <v>1442.8470000000671</v>
      </c>
      <c r="AC9" s="326">
        <f>SUMIF(UJL!$B$8:$B$99,'Summary sales'!$A9,UJL!$O$8:$O$99)</f>
        <v>0</v>
      </c>
      <c r="AD9" s="326">
        <f ca="1">SUMIF(IDP!$B$7:$B$141,'Summary sales'!$A9,IDP!$O$7:$O$140)</f>
        <v>4098.13</v>
      </c>
      <c r="AE9" s="326">
        <f>SUMIF(PSD!$B$7:$B$500,'Summary sales'!$A9,PSD!$K$7:$K$500)</f>
        <v>0</v>
      </c>
      <c r="AF9" s="326">
        <f>SUMIF(EBM!$B$7:$B$500,'Summary sales'!$A9,EBM!$J$7:$J$500)</f>
        <v>75.121999999988475</v>
      </c>
      <c r="AG9" s="326">
        <f>SUMIF(CISF!$B$7:$B$500,'Summary sales'!$A9,CISF!$J$7:$J$500)</f>
        <v>3688.0999999996275</v>
      </c>
      <c r="AH9" s="326">
        <f>SUMIF(KGM!$B$5:$B$506,'Summary sales'!$A9,KGM!$O$5:$O$506)</f>
        <v>1903.4899999999907</v>
      </c>
      <c r="AI9" s="326">
        <f>SUMIF(PUJ!$B$7:$B$503,'Summary sales'!$A9,PUJ!$J$7:$J$503)</f>
        <v>5406.2999999998137</v>
      </c>
      <c r="AJ9" s="326">
        <f>SUMIF(TORABIKACIKUPA!$B$7:$B$493,'Summary sales'!$A9,TORABIKACIKUPA!$L$7:$L$493)</f>
        <v>0</v>
      </c>
      <c r="AK9" s="326">
        <f>SUMIF(TORABIKAHF!$B$7:$B$504,'Summary sales'!$A9,TORABIKAHF!$L$7:$L$504)</f>
        <v>0</v>
      </c>
      <c r="AL9" s="326">
        <f>SUMIF(TORABIKAIC!$B$7:$B$492,'Summary sales'!$A9,TORABIKAIC!$L$7:$L$492)</f>
        <v>0</v>
      </c>
      <c r="AM9" s="326">
        <f>SUMIF(KALBEE!$B$7:$B$501,'Summary sales'!$A9,KALBEE!$J$7:$J$501)</f>
        <v>8788.6000000000931</v>
      </c>
      <c r="AN9" s="326">
        <f>SUMIF(TOYOBO!$B$7:$B$479,'Summary sales'!$A9,TOYOBO!$O$7:$O$479)</f>
        <v>0</v>
      </c>
      <c r="AO9" s="326">
        <f>SUMIF(GREENPULSE!$B$7:$B$487,'Summary sales'!$A9,GREENPULSE!$J$7:$J$487)</f>
        <v>900.78000000000065</v>
      </c>
      <c r="AP9" s="326">
        <f>SUMIF(CONCORD!$B$7:$B$487,'Summary sales'!$A9,CONCORD!$J$7:$J$487)</f>
        <v>0</v>
      </c>
      <c r="AQ9" s="326">
        <f>SUMIF(KSN!$B$7:$B$484,'Summary sales'!$A9,KSN!$J$7:$J$484)</f>
        <v>6023.6699999999255</v>
      </c>
      <c r="AR9" s="326">
        <f>SUMIF(UMI!$B$7:$B$501,'Summary sales'!$A9,UMI!$J$7:$J$501)</f>
        <v>13004.894000001252</v>
      </c>
      <c r="AS9" s="326">
        <f>SUMIF(IPT!$B$7:$B$502,'Summary sales'!$A9,IPT!$J$7:$J$502)</f>
        <v>1678.179999999702</v>
      </c>
      <c r="AT9" s="326">
        <f>SUMIF(KBRU!$B$7:$B$501,'Summary sales'!$A9,KBRU!$J$7:$J$501)</f>
        <v>759.56999999994878</v>
      </c>
      <c r="AU9" s="326">
        <f>SUMIF(AMI!$B$7:$B$501,'Summary sales'!$A9,AMI!$J$7:$J$501)</f>
        <v>8376.3000000007451</v>
      </c>
      <c r="AV9" s="326">
        <f>SUMIF(KA!$B$7:$B$501,'Summary sales'!$A9,KA!$J$7:$J$501)</f>
        <v>1855.3999999999651</v>
      </c>
      <c r="AW9" s="326">
        <f>SUMIF(KTN!$B$7:$B$500,'Summary sales'!$A9,KTN!$J$7:$J$500)</f>
        <v>1939.4900000002235</v>
      </c>
      <c r="AX9" s="326">
        <f>SUMIF(KSNR!$B$7:$B$497,'Summary sales'!$A9,KSNR!$J$7:$J$497)</f>
        <v>6194.4199999999255</v>
      </c>
      <c r="AY9" s="326">
        <f>SUMIF(NIAGAGARAM!$B$7:$B$504,'Summary sales'!$A9,NIAGAGARAM!$J$7:$J$504)</f>
        <v>498.68999999994412</v>
      </c>
      <c r="AZ9" s="326">
        <f>SUMIF('PCI84'!$B$7:$B$501,'Summary sales'!$A9,'PCI84'!$J$7:$J$501)</f>
        <v>9729.3300000000745</v>
      </c>
      <c r="BA9" s="326">
        <f>SUMIF(PCIM!$B$7:$B$502,'Summary sales'!$A9,PCIM!$J$7:$J$502)</f>
        <v>2247.3500000000931</v>
      </c>
      <c r="BB9" s="326">
        <f>SUMIF(INDOFOOD!$B$7:$B$500,'Summary sales'!$A9,INDOFOOD!$J$7:$J$500)</f>
        <v>3307.7799999993294</v>
      </c>
      <c r="BC9" s="326">
        <f>SUMIF(HCI!$B$7:$B$502,'Summary sales'!$A9,HCI!$J$7:$J$502)</f>
        <v>10431.739999999991</v>
      </c>
      <c r="BD9" s="326">
        <f>SUMIF(DIC!$B$7:$B$501,'Summary sales'!$A9,DIC!$J$7:$J$501)</f>
        <v>5167.1199999996461</v>
      </c>
      <c r="BE9" s="326">
        <f>SUMIF(ASAHIMAS!$B$7:$B$500,'Summary sales'!$A9,ASAHIMAS!$J$7:$J$500)</f>
        <v>20697.919999999925</v>
      </c>
      <c r="BF9" s="326">
        <f>SUMIF('ABC KOGEN'!B8:B40,'Summary sales'!$A9,'ABC KOGEN'!J8:J40)</f>
        <v>7290.2400000002235</v>
      </c>
      <c r="BG9" s="326">
        <f>SUMIF(ADP!$B$7:$B$499,'Summary sales'!$A9,ADP!$J$7:$J$499)</f>
        <v>1389.25</v>
      </c>
      <c r="BH9" s="326">
        <f>SUMIF(Tongtji!$B$8:$B$502,'Summary sales'!$A9,Tongtji!$J$8:$J$502)</f>
        <v>3060.3000000007451</v>
      </c>
      <c r="BI9" s="326">
        <f>SUMIF(CITYMALL!$B$7:$B$500,'Summary sales'!$A9,CITYMALL!$K$7:$K$500)</f>
        <v>0</v>
      </c>
      <c r="BJ9" s="326">
        <f>SUMIF(PERHUTANI!$B$7:$B$500,'Summary sales'!$A9,PERHUTANI!$J$7:$J$500)</f>
        <v>0</v>
      </c>
      <c r="BK9" s="326">
        <f>SUMIF(PA!$B$7:$B$500,'Summary sales'!$A9,PA!$J$7:$J$500)</f>
        <v>264.88000000000466</v>
      </c>
      <c r="BL9" s="326">
        <f>SUMIF(RPI!$B$7:$B$500,'Summary sales'!$A9,RPI!$J$7:$J$500)</f>
        <v>0</v>
      </c>
      <c r="BM9" s="326">
        <f>SUMIF(RB!$B$7:$B$500,'Summary sales'!$A9,RB!$J$7:$J$500)</f>
        <v>0</v>
      </c>
      <c r="BN9" s="326">
        <f>SUMIF(DJARUM!$B$7:$B$500,'Summary sales'!$A9,DJARUM!$J$7:$J$500)</f>
        <v>4332.0899999999965</v>
      </c>
      <c r="BO9" s="326">
        <f>SUMIF(GFATOM!$B$7:$B$500,'Summary sales'!$A9,GFATOM!$J$7:$J$500)</f>
        <v>3962.3699999998789</v>
      </c>
      <c r="BP9" s="326">
        <f>SUMIF(GFKULIT!$B$7:$B$500,'Summary sales'!$A9,GFKULIT!$J$7:$J$500)</f>
        <v>0</v>
      </c>
      <c r="BQ9" s="326">
        <f>SUMIF(PENTAWIRA!$B$7:$B$548,'Summary sales'!$A9,PENTAWIRA!$O$7:$O$548)</f>
        <v>3854.8229999999999</v>
      </c>
      <c r="BR9" s="326">
        <f>SUMIF(HSK!$B$7:$B$500,'Summary sales'!$A9,HSK!$J$7:$J$500)</f>
        <v>0</v>
      </c>
      <c r="BS9" s="326">
        <f>SUMIF(SDM!$B$7:$B$500,'Summary sales'!$A9,SDM!$J$7:$J$500)</f>
        <v>824.32000000029802</v>
      </c>
      <c r="BT9" s="326">
        <f>SUMIF(CCS!$B$7:$B$500,'Summary sales'!$A9,CCS!$J$7:$J$500)</f>
        <v>0</v>
      </c>
      <c r="BU9" s="326">
        <f>SUMIF(JARGAS!$B$7:$B$500,'Summary sales'!$A9,JARGAS!$J$7:$J$500)</f>
        <v>2561.5400000000081</v>
      </c>
      <c r="BV9" s="326">
        <f>SUMIF(SBI!$B$7:$B$500,'Summary sales'!$A9,SBI!$J$7:$J$500)</f>
        <v>0</v>
      </c>
      <c r="BW9" s="326">
        <f>SUMIF(SPGLOBAL!$B$7:$B$500,'Summary sales'!$A9,SPGLOBAL!$J$7:$J$500)</f>
        <v>0</v>
      </c>
    </row>
    <row r="10" spans="1:75">
      <c r="A10" s="297">
        <f t="shared" ref="A10:A38" si="47">A9+1</f>
        <v>46268</v>
      </c>
      <c r="B10" s="298">
        <f ca="1">IFERROR(M10/C10,"")</f>
        <v>1.18699777356936</v>
      </c>
      <c r="C10" s="299">
        <f t="shared" si="46"/>
        <v>173997.33900000001</v>
      </c>
      <c r="D10" s="300">
        <v>105040.76000000001</v>
      </c>
      <c r="E10" s="301">
        <v>38604.090000000004</v>
      </c>
      <c r="F10" s="301">
        <v>5412.54</v>
      </c>
      <c r="G10" s="301">
        <v>0</v>
      </c>
      <c r="H10" s="301">
        <v>4950.6099999999997</v>
      </c>
      <c r="I10" s="327">
        <v>0</v>
      </c>
      <c r="J10" s="301">
        <v>0</v>
      </c>
      <c r="K10" s="327">
        <v>19989.339</v>
      </c>
      <c r="L10" s="327">
        <v>0</v>
      </c>
      <c r="M10" s="328">
        <f t="shared" ca="1" si="45"/>
        <v>206534.45399999316</v>
      </c>
      <c r="N10" s="329">
        <f>SUMIF(CLIN!$C$7:$C$500,'Summary sales'!$A10,CLIN!$J$7:$J$500)</f>
        <v>824.82000000006519</v>
      </c>
      <c r="O10" s="329">
        <f>SUMIF(KF!$B$7:$B$501,'Summary sales'!$A10,KF!$J$7:$J$501)</f>
        <v>1347.37</v>
      </c>
      <c r="P10" s="329">
        <f>SUMIF(MKG!$B$7:$B$500,'Summary sales'!$A10,MKG!$J$7:$J$500)</f>
        <v>1326.6499999999069</v>
      </c>
      <c r="Q10" s="329">
        <f>SUMIF(STM!$B$7:$B$501,'Summary sales'!$A10,STM!$J$7:$J$501)</f>
        <v>3543.2000000001863</v>
      </c>
      <c r="R10" s="329">
        <f>SUMIF(OAJ!$B$7:$B$500,'Summary sales'!$A10,OAJ!$J$7:$J$500)</f>
        <v>709.76000000000931</v>
      </c>
      <c r="S10" s="329">
        <f>SUMIF(NNI!$B$7:$B$500,'Summary sales'!$A10,NNI!$J$7:$J$500)</f>
        <v>877.78000000026077</v>
      </c>
      <c r="T10" s="329">
        <f>SUMIF(SHB!$B$7:$B$500,'Summary sales'!$A10,SHB!$J$7:$J$500)</f>
        <v>192.46000000002095</v>
      </c>
      <c r="U10" s="329">
        <f>SUMIF(GTL!$B$7:$B$500,'Summary sales'!$A10,GTL!$J$7:$J$500)</f>
        <v>882.5899999999674</v>
      </c>
      <c r="V10" s="329">
        <f>SUMIF(TWK!$B$7:$B$501,'Summary sales'!$A10,TWK!$J$7:$J$501)</f>
        <v>725.82999999995809</v>
      </c>
      <c r="W10" s="329">
        <f>SUMIF(BYC!$B$7:$B$500,'Summary sales'!$A10,BYC!$J$7:$J$500)</f>
        <v>5706.2899999991059</v>
      </c>
      <c r="X10" s="329">
        <f ca="1">SUMIF(GFIR!$B$7:$B$34,'Summary sales'!$A10,GFIR!$J$7:$J$34)+SUMIF(GFIR2!$B$7:$B$31,'Summary sales'!$A10,GFIR2!$J$7:$J$30)</f>
        <v>4553.3600000003353</v>
      </c>
      <c r="Y10" s="329">
        <f>SUMIF(SARIMURNI!$B$7:$B$502,'Summary sales'!$A10,SARIMURNI!$J$7:$J$502)</f>
        <v>2720.9499999999534</v>
      </c>
      <c r="Z10" s="329">
        <f>SUMIF(HLI!$B$7:$B$500,'Summary sales'!$A10,HLI!$J$7:$J$500)</f>
        <v>15459.760000000242</v>
      </c>
      <c r="AA10" s="329">
        <f>SUMIF(CERES!$B$7:$B$503,'Summary sales'!$A10,CERES!$J$7:$J$503)</f>
        <v>10745.709999999963</v>
      </c>
      <c r="AB10" s="329">
        <f>SUMIF(ALT!$B$7:$B$126,'Summary sales'!$A10,ALT!$M$7:$M$126)</f>
        <v>812.73299999989104</v>
      </c>
      <c r="AC10" s="329">
        <f>SUMIF(UJL!$B$8:$B$99,'Summary sales'!$A10,UJL!$O$8:$O$99)</f>
        <v>0</v>
      </c>
      <c r="AD10" s="329">
        <f ca="1">SUMIF(IDP!$B$7:$B$141,'Summary sales'!$A10,IDP!$O$7:$O$140)</f>
        <v>5259.91</v>
      </c>
      <c r="AE10" s="329">
        <f>SUMIF(PSD!$B$7:$B$500,'Summary sales'!$A10,PSD!$K$7:$K$500)</f>
        <v>0</v>
      </c>
      <c r="AF10" s="329">
        <f>SUMIF(EBM!$B$7:$B$500,'Summary sales'!$A10,EBM!$J$7:$J$500)</f>
        <v>69.627000000007683</v>
      </c>
      <c r="AG10" s="329">
        <f>SUMIF(CISF!$B$7:$B$500,'Summary sales'!$A10,CISF!$J$7:$J$500)</f>
        <v>3141.5</v>
      </c>
      <c r="AH10" s="329">
        <f>SUMIF(KGM!$B$5:$B$506,'Summary sales'!$A10,KGM!$O$5:$O$506)</f>
        <v>1330.5500000000466</v>
      </c>
      <c r="AI10" s="329">
        <f>SUMIF(PUJ!$B$7:$B$503,'Summary sales'!$A10,PUJ!$J$7:$J$503)</f>
        <v>5070.7000000001863</v>
      </c>
      <c r="AJ10" s="329">
        <f>SUMIF(TORABIKACIKUPA!$B$7:$B$493,'Summary sales'!$A10,TORABIKACIKUPA!$L$7:$L$493)</f>
        <v>0</v>
      </c>
      <c r="AK10" s="329">
        <f>SUMIF(TORABIKAHF!$B$7:$B$504,'Summary sales'!$A10,TORABIKAHF!$L$7:$L$504)</f>
        <v>0</v>
      </c>
      <c r="AL10" s="329">
        <f>SUMIF(TORABIKAIC!$B$7:$B$492,'Summary sales'!$A10,TORABIKAIC!$L$7:$L$492)</f>
        <v>0</v>
      </c>
      <c r="AM10" s="329">
        <f>SUMIF(KALBEE!$B$7:$B$501,'Summary sales'!$A10,KALBEE!$J$7:$J$501)</f>
        <v>9065.5999999996275</v>
      </c>
      <c r="AN10" s="329">
        <f>SUMIF(TOYOBO!$B$7:$B$479,'Summary sales'!$A10,TOYOBO!$O$7:$O$479)</f>
        <v>0</v>
      </c>
      <c r="AO10" s="329">
        <f>SUMIF(GREENPULSE!$B$7:$B$487,'Summary sales'!$A10,GREENPULSE!$J$7:$J$487)</f>
        <v>357.50999999999931</v>
      </c>
      <c r="AP10" s="329">
        <f>SUMIF(CONCORD!$B$7:$B$487,'Summary sales'!$A10,CONCORD!$J$7:$J$487)</f>
        <v>0</v>
      </c>
      <c r="AQ10" s="329">
        <f>SUMIF(KSN!$B$7:$B$484,'Summary sales'!$A10,KSN!$J$7:$J$484)</f>
        <v>5920.2900000000373</v>
      </c>
      <c r="AR10" s="329">
        <f>SUMIF(UMI!$B$7:$B$501,'Summary sales'!$A10,UMI!$J$7:$J$501)</f>
        <v>14585.904999993742</v>
      </c>
      <c r="AS10" s="329">
        <f>SUMIF(IPT!$B$7:$B$502,'Summary sales'!$A10,IPT!$J$7:$J$502)</f>
        <v>2218.6100000003353</v>
      </c>
      <c r="AT10" s="329">
        <f>SUMIF(KBRU!$B$7:$B$501,'Summary sales'!$A10,KBRU!$J$7:$J$501)</f>
        <v>1045.5300000000279</v>
      </c>
      <c r="AU10" s="329">
        <f>SUMIF(AMI!$B$7:$B$501,'Summary sales'!$A10,AMI!$J$7:$J$501)</f>
        <v>7452.6199999991804</v>
      </c>
      <c r="AV10" s="329">
        <f>SUMIF(KA!$B$7:$B$501,'Summary sales'!$A10,KA!$J$7:$J$501)</f>
        <v>1805.789999999979</v>
      </c>
      <c r="AW10" s="329">
        <f>SUMIF(KTN!$B$7:$B$500,'Summary sales'!$A10,KTN!$J$7:$J$500)</f>
        <v>1862.9199999999255</v>
      </c>
      <c r="AX10" s="329">
        <f>SUMIF(KSNR!$B$7:$B$497,'Summary sales'!$A10,KSNR!$J$7:$J$497)</f>
        <v>5829.6700000000419</v>
      </c>
      <c r="AY10" s="329">
        <f>SUMIF(NIAGAGARAM!$B$7:$B$504,'Summary sales'!$A10,NIAGAGARAM!$J$7:$J$504)</f>
        <v>505.21999999997206</v>
      </c>
      <c r="AZ10" s="329">
        <f>SUMIF('PCI84'!$B$7:$B$501,'Summary sales'!$A10,'PCI84'!$J$7:$J$501)</f>
        <v>9548.8099999995902</v>
      </c>
      <c r="BA10" s="329">
        <f>SUMIF(PCIM!$B$7:$B$502,'Summary sales'!$A10,PCIM!$J$7:$J$502)</f>
        <v>2983.4699999999721</v>
      </c>
      <c r="BB10" s="329">
        <f>SUMIF(INDOFOOD!$B$7:$B$500,'Summary sales'!$A10,INDOFOOD!$J$7:$J$500)</f>
        <v>1178.1800000006333</v>
      </c>
      <c r="BC10" s="329">
        <f>SUMIF(HCI!$B$7:$B$502,'Summary sales'!$A10,HCI!$J$7:$J$502)</f>
        <v>9371.160000000149</v>
      </c>
      <c r="BD10" s="329">
        <f>SUMIF(DIC!$B$7:$B$501,'Summary sales'!$A10,DIC!$J$7:$J$501)</f>
        <v>5318.410000000149</v>
      </c>
      <c r="BE10" s="329">
        <f>SUMIF(ASAHIMAS!$B$7:$B$500,'Summary sales'!$A10,ASAHIMAS!$J$7:$J$500)</f>
        <v>17878.269999999553</v>
      </c>
      <c r="BF10" s="329">
        <f>SUMIF('ABC KOGEN'!B9:B41,'Summary sales'!$A10,'ABC KOGEN'!J9:J41)</f>
        <v>1933.839999999851</v>
      </c>
      <c r="BG10" s="329">
        <f>SUMIF(ADP!$B$7:$B$499,'Summary sales'!$A10,ADP!$J$7:$J$499)</f>
        <v>1132.6999999999971</v>
      </c>
      <c r="BH10" s="329">
        <f>SUMIF(Tongtji!$B$8:$B$502,'Summary sales'!$A10,Tongtji!$J$8:$J$502)</f>
        <v>2927</v>
      </c>
      <c r="BI10" s="329">
        <f>SUMIF(CITYMALL!$B$7:$B$500,'Summary sales'!$A10,CITYMALL!$K$7:$K$500)</f>
        <v>0</v>
      </c>
      <c r="BJ10" s="329">
        <f>SUMIF(PERHUTANI!$B$7:$B$500,'Summary sales'!$A10,PERHUTANI!$J$7:$J$500)</f>
        <v>0</v>
      </c>
      <c r="BK10" s="329">
        <f>SUMIF(PA!$B$7:$B$500,'Summary sales'!$A10,PA!$J$7:$J$500)</f>
        <v>269.28000000002794</v>
      </c>
      <c r="BL10" s="329">
        <f>SUMIF(RPI!$B$7:$B$500,'Summary sales'!$A10,RPI!$J$7:$J$500)</f>
        <v>0</v>
      </c>
      <c r="BM10" s="329">
        <f>SUMIF(RB!$B$7:$B$500,'Summary sales'!$A10,RB!$J$7:$J$500)</f>
        <v>0</v>
      </c>
      <c r="BN10" s="329">
        <f>SUMIF(DJARUM!$B$7:$B$500,'Summary sales'!$A10,DJARUM!$J$7:$J$500)</f>
        <v>8493.5300000000134</v>
      </c>
      <c r="BO10" s="329">
        <f>SUMIF(GFATOM!$B$7:$B$500,'Summary sales'!$A10,GFATOM!$J$7:$J$500)</f>
        <v>2207.1700000001583</v>
      </c>
      <c r="BP10" s="329">
        <f>SUMIF(GFKULIT!$B$7:$B$500,'Summary sales'!$A10,GFKULIT!$J$7:$J$500)</f>
        <v>2542.8800000000047</v>
      </c>
      <c r="BQ10" s="329">
        <f>SUMIF(PENTAWIRA!$B$7:$B$548,'Summary sales'!$A10,PENTAWIRA!$O$7:$O$548)</f>
        <v>19989.339</v>
      </c>
      <c r="BR10" s="329">
        <f>SUMIF(HSK!$B$7:$B$500,'Summary sales'!$A10,HSK!$J$7:$J$500)</f>
        <v>0</v>
      </c>
      <c r="BS10" s="329">
        <f>SUMIF(SDM!$B$7:$B$500,'Summary sales'!$A10,SDM!$J$7:$J$500)</f>
        <v>949.64999999990687</v>
      </c>
      <c r="BT10" s="329">
        <f>SUMIF(CCS!$B$7:$B$500,'Summary sales'!$A10,CCS!$J$7:$J$500)</f>
        <v>0</v>
      </c>
      <c r="BU10" s="329">
        <f>SUMIF(JARGAS!$B$7:$B$500,'Summary sales'!$A10,JARGAS!$J$7:$J$500)</f>
        <v>2569.8899999999849</v>
      </c>
      <c r="BV10" s="329">
        <f>SUMIF(SBI!$B$7:$B$500,'Summary sales'!$A10,SBI!$J$7:$J$500)</f>
        <v>1289.660000000149</v>
      </c>
      <c r="BW10" s="329">
        <f>SUMIF(SPGLOBAL!$B$7:$B$500,'Summary sales'!$A10,SPGLOBAL!$J$7:$J$500)</f>
        <v>0</v>
      </c>
    </row>
    <row r="11" spans="1:75">
      <c r="A11" s="292">
        <f t="shared" si="47"/>
        <v>46269</v>
      </c>
      <c r="B11" s="302">
        <f t="shared" ref="B11:B36" ca="1" si="48">IFERROR(M11/C11,"")</f>
        <v>0.99925301558583612</v>
      </c>
      <c r="C11" s="303">
        <f t="shared" si="46"/>
        <v>177145.59699999995</v>
      </c>
      <c r="D11" s="295">
        <v>110708.07999999999</v>
      </c>
      <c r="E11" s="296">
        <v>39192.509999999995</v>
      </c>
      <c r="F11" s="304">
        <v>11414.68</v>
      </c>
      <c r="G11" s="304">
        <v>0</v>
      </c>
      <c r="H11" s="296">
        <v>4950.6099999999997</v>
      </c>
      <c r="I11" s="330">
        <v>3088.51</v>
      </c>
      <c r="J11" s="331">
        <v>0</v>
      </c>
      <c r="K11" s="330">
        <v>7791.2070000000003</v>
      </c>
      <c r="L11" s="330">
        <v>0</v>
      </c>
      <c r="M11" s="325">
        <f t="shared" ca="1" si="45"/>
        <v>177013.2720000032</v>
      </c>
      <c r="N11" s="326">
        <f>SUMIF(CLIN!$C$7:$C$500,'Summary sales'!$A11,CLIN!$J$7:$J$500)</f>
        <v>699.03000000002794</v>
      </c>
      <c r="O11" s="332">
        <f>SUMIF(KF!$B$7:$B$501,'Summary sales'!$A11,KF!$J$7:$J$501)</f>
        <v>1973.15</v>
      </c>
      <c r="P11" s="332">
        <f>SUMIF(MKG!$B$7:$B$500,'Summary sales'!$A11,MKG!$J$7:$J$500)</f>
        <v>1107.2200000002049</v>
      </c>
      <c r="Q11" s="326">
        <f>SUMIF(STM!$B$7:$B$501,'Summary sales'!$A11,STM!$J$7:$J$501)</f>
        <v>4073.6000000000931</v>
      </c>
      <c r="R11" s="332">
        <f>SUMIF(OAJ!$B$7:$B$500,'Summary sales'!$A11,OAJ!$J$7:$J$500)</f>
        <v>896.5</v>
      </c>
      <c r="S11" s="332">
        <f>SUMIF(NNI!$B$7:$B$500,'Summary sales'!$A11,NNI!$J$7:$J$500)</f>
        <v>2006.0800000000745</v>
      </c>
      <c r="T11" s="332">
        <f>SUMIF(SHB!$B$7:$B$500,'Summary sales'!$A11,SHB!$J$7:$J$500)</f>
        <v>377.51999999998952</v>
      </c>
      <c r="U11" s="332">
        <f>SUMIF(GTL!$B$7:$B$500,'Summary sales'!$A11,GTL!$J$7:$J$500)</f>
        <v>962.44000000006054</v>
      </c>
      <c r="V11" s="332">
        <f>SUMIF(TWK!$B$7:$B$501,'Summary sales'!$A11,TWK!$J$7:$J$501)</f>
        <v>627.5</v>
      </c>
      <c r="W11" s="326">
        <f>SUMIF(BYC!$B$7:$B$500,'Summary sales'!$A11,BYC!$J$7:$J$500)</f>
        <v>4834.3600000012666</v>
      </c>
      <c r="X11" s="332">
        <f ca="1">SUMIF(GFIR!$B$7:$B$34,'Summary sales'!$A11,GFIR!$J$7:$J$34)+SUMIF(GFIR2!$B$7:$B$31,'Summary sales'!$A11,GFIR2!$J$7:$J$30)</f>
        <v>4228.4099999992177</v>
      </c>
      <c r="Y11" s="332">
        <f>SUMIF(SARIMURNI!$B$7:$B$502,'Summary sales'!$A11,SARIMURNI!$J$7:$J$502)</f>
        <v>2050.0200000000186</v>
      </c>
      <c r="Z11" s="326">
        <f>SUMIF(HLI!$B$7:$B$500,'Summary sales'!$A11,HLI!$J$7:$J$500)</f>
        <v>15486.079999999609</v>
      </c>
      <c r="AA11" s="332">
        <f>SUMIF(CERES!$B$7:$B$503,'Summary sales'!$A11,CERES!$J$7:$J$503)</f>
        <v>9888.2099999999627</v>
      </c>
      <c r="AB11" s="332">
        <f>SUMIF(ALT!$B$7:$B$126,'Summary sales'!$A11,ALT!$M$7:$M$126)</f>
        <v>1400.6640000001062</v>
      </c>
      <c r="AC11" s="326">
        <f>SUMIF(UJL!$B$8:$B$99,'Summary sales'!$A11,UJL!$O$8:$O$99)</f>
        <v>0</v>
      </c>
      <c r="AD11" s="326">
        <f ca="1">SUMIF(IDP!$B$7:$B$141,'Summary sales'!$A11,IDP!$O$7:$O$140)</f>
        <v>4830.83</v>
      </c>
      <c r="AE11" s="332">
        <f>SUMIF(PSD!$B$7:$B$500,'Summary sales'!$A11,PSD!$K$7:$K$500)</f>
        <v>0</v>
      </c>
      <c r="AF11" s="332">
        <f>SUMIF(EBM!$B$7:$B$500,'Summary sales'!$A11,EBM!$J$7:$J$500)</f>
        <v>81.17500000000291</v>
      </c>
      <c r="AG11" s="326">
        <f>SUMIF(CISF!$B$7:$B$500,'Summary sales'!$A11,CISF!$J$7:$J$500)</f>
        <v>2865.7000000001863</v>
      </c>
      <c r="AH11" s="326">
        <f>SUMIF(KGM!$B$5:$B$506,'Summary sales'!$A11,KGM!$O$5:$O$506)</f>
        <v>932.92999999993481</v>
      </c>
      <c r="AI11" s="326">
        <f>SUMIF(PUJ!$B$7:$B$503,'Summary sales'!$A11,PUJ!$J$7:$J$503)</f>
        <v>4891.5999999996275</v>
      </c>
      <c r="AJ11" s="326">
        <f>SUMIF(TORABIKACIKUPA!$B$7:$B$493,'Summary sales'!$A11,TORABIKACIKUPA!$L$7:$L$493)</f>
        <v>0</v>
      </c>
      <c r="AK11" s="326">
        <f>SUMIF(TORABIKAHF!$B$7:$B$504,'Summary sales'!$A11,TORABIKAHF!$L$7:$L$504)</f>
        <v>0</v>
      </c>
      <c r="AL11" s="326">
        <f>SUMIF(TORABIKAIC!$B$7:$B$492,'Summary sales'!$A11,TORABIKAIC!$L$7:$L$492)</f>
        <v>0</v>
      </c>
      <c r="AM11" s="326">
        <f>SUMIF(KALBEE!$B$7:$B$501,'Summary sales'!$A11,KALBEE!$J$7:$J$501)</f>
        <v>8865.5</v>
      </c>
      <c r="AN11" s="326">
        <f>SUMIF(TOYOBO!$B$7:$B$479,'Summary sales'!$A11,TOYOBO!$O$7:$O$479)</f>
        <v>0</v>
      </c>
      <c r="AO11" s="326">
        <f>SUMIF(GREENPULSE!$B$7:$B$487,'Summary sales'!$A11,GREENPULSE!$J$7:$J$487)</f>
        <v>431.36999999999989</v>
      </c>
      <c r="AP11" s="326">
        <f>SUMIF(CONCORD!$B$7:$B$487,'Summary sales'!$A11,CONCORD!$J$7:$J$487)</f>
        <v>0</v>
      </c>
      <c r="AQ11" s="326">
        <f>SUMIF(KSN!$B$7:$B$484,'Summary sales'!$A11,KSN!$J$7:$J$484)</f>
        <v>4990</v>
      </c>
      <c r="AR11" s="326">
        <f>SUMIF(UMI!$B$7:$B$501,'Summary sales'!$A11,UMI!$J$7:$J$501)</f>
        <v>11921.946000002325</v>
      </c>
      <c r="AS11" s="326">
        <f>SUMIF(IPT!$B$7:$B$502,'Summary sales'!$A11,IPT!$J$7:$J$502)</f>
        <v>1945.839999999851</v>
      </c>
      <c r="AT11" s="326">
        <f>SUMIF(KBRU!$B$7:$B$501,'Summary sales'!$A11,KBRU!$J$7:$J$501)</f>
        <v>1051.3000000000466</v>
      </c>
      <c r="AU11" s="326">
        <f>SUMIF(AMI!$B$7:$B$501,'Summary sales'!$A11,AMI!$J$7:$J$501)</f>
        <v>7571.4900000002235</v>
      </c>
      <c r="AV11" s="326">
        <f>SUMIF(KA!$B$7:$B$501,'Summary sales'!$A11,KA!$J$7:$J$501)</f>
        <v>1624.8000000000466</v>
      </c>
      <c r="AW11" s="326">
        <f>SUMIF(KTN!$B$7:$B$500,'Summary sales'!$A11,KTN!$J$7:$J$500)</f>
        <v>1474.3300000000745</v>
      </c>
      <c r="AX11" s="326">
        <f>SUMIF(KSNR!$B$7:$B$497,'Summary sales'!$A11,KSNR!$J$7:$J$497)</f>
        <v>5540.4899999999907</v>
      </c>
      <c r="AY11" s="326">
        <f>SUMIF(NIAGAGARAM!$B$7:$B$504,'Summary sales'!$A11,NIAGAGARAM!$J$7:$J$504)</f>
        <v>379.89000000001397</v>
      </c>
      <c r="AZ11" s="326">
        <f>SUMIF('PCI84'!$B$7:$B$501,'Summary sales'!$A11,'PCI84'!$J$7:$J$501)</f>
        <v>8410.9000000003725</v>
      </c>
      <c r="BA11" s="326">
        <f>SUMIF(PCIM!$B$7:$B$502,'Summary sales'!$A11,PCIM!$J$7:$J$502)</f>
        <v>2389.0499999998137</v>
      </c>
      <c r="BB11" s="326">
        <f>SUMIF(INDOFOOD!$B$7:$B$500,'Summary sales'!$A11,INDOFOOD!$J$7:$J$500)</f>
        <v>0</v>
      </c>
      <c r="BC11" s="326">
        <f>SUMIF(HCI!$B$7:$B$502,'Summary sales'!$A11,HCI!$J$7:$J$502)</f>
        <v>7411.6199999998789</v>
      </c>
      <c r="BD11" s="326">
        <f>SUMIF(DIC!$B$7:$B$501,'Summary sales'!$A11,DIC!$J$7:$J$501)</f>
        <v>5206.1400000001304</v>
      </c>
      <c r="BE11" s="326">
        <f>SUMIF(ASAHIMAS!$B$7:$B$500,'Summary sales'!$A11,ASAHIMAS!$J$7:$J$500)</f>
        <v>12951.13000000082</v>
      </c>
      <c r="BF11" s="326">
        <f>SUMIF('ABC KOGEN'!B10:B42,'Summary sales'!$A11,'ABC KOGEN'!J10:J42)</f>
        <v>3732.9599999999627</v>
      </c>
      <c r="BG11" s="326">
        <f>SUMIF(ADP!$B$7:$B$499,'Summary sales'!$A11,ADP!$J$7:$J$499)</f>
        <v>1356.6999999999971</v>
      </c>
      <c r="BH11" s="326">
        <f>SUMIF(Tongtji!$B$8:$B$502,'Summary sales'!$A11,Tongtji!$J$8:$J$502)</f>
        <v>3420.0999999996275</v>
      </c>
      <c r="BI11" s="326">
        <f>SUMIF(CITYMALL!$B$7:$B$500,'Summary sales'!$A11,CITYMALL!$K$7:$K$500)</f>
        <v>0</v>
      </c>
      <c r="BJ11" s="326">
        <f>SUMIF(PERHUTANI!$B$7:$B$500,'Summary sales'!$A11,PERHUTANI!$J$7:$J$500)</f>
        <v>0</v>
      </c>
      <c r="BK11" s="326">
        <f>SUMIF(PA!$B$7:$B$500,'Summary sales'!$A11,PA!$J$7:$J$500)</f>
        <v>214.29999999993015</v>
      </c>
      <c r="BL11" s="326">
        <f>SUMIF(RPI!$B$7:$B$500,'Summary sales'!$A11,RPI!$J$7:$J$500)</f>
        <v>0</v>
      </c>
      <c r="BM11" s="326">
        <f>SUMIF(RB!$B$7:$B$500,'Summary sales'!$A11,RB!$J$7:$J$500)</f>
        <v>0</v>
      </c>
      <c r="BN11" s="326">
        <f>SUMIF(DJARUM!$B$7:$B$500,'Summary sales'!$A11,DJARUM!$J$7:$J$500)</f>
        <v>2372.1900000000023</v>
      </c>
      <c r="BO11" s="326">
        <f>SUMIF(GFATOM!$B$7:$B$500,'Summary sales'!$A11,GFATOM!$J$7:$J$500)</f>
        <v>3014.9799999999814</v>
      </c>
      <c r="BP11" s="326">
        <f>SUMIF(GFKULIT!$B$7:$B$500,'Summary sales'!$A11,GFKULIT!$J$7:$J$500)</f>
        <v>1958.4400000000605</v>
      </c>
      <c r="BQ11" s="326">
        <f>SUMIF(PENTAWIRA!$B$7:$B$548,'Summary sales'!$A11,PENTAWIRA!$O$7:$O$548)</f>
        <v>7791.2070000000003</v>
      </c>
      <c r="BR11" s="326">
        <f>SUMIF(HSK!$B$7:$B$500,'Summary sales'!$A11,HSK!$J$7:$J$500)</f>
        <v>0</v>
      </c>
      <c r="BS11" s="326">
        <f>SUMIF(SDM!$B$7:$B$500,'Summary sales'!$A11,SDM!$J$7:$J$500)</f>
        <v>967.50999999977648</v>
      </c>
      <c r="BT11" s="326">
        <f>SUMIF(CCS!$B$7:$B$500,'Summary sales'!$A11,CCS!$J$7:$J$500)</f>
        <v>0</v>
      </c>
      <c r="BU11" s="326">
        <f>SUMIF(JARGAS!$B$7:$B$500,'Summary sales'!$A11,JARGAS!$J$7:$J$500)</f>
        <v>2809.710000000021</v>
      </c>
      <c r="BV11" s="326">
        <f>SUMIF(SBI!$B$7:$B$500,'Summary sales'!$A11,SBI!$J$7:$J$500)</f>
        <v>2996.3599999998696</v>
      </c>
      <c r="BW11" s="326">
        <f>SUMIF(SPGLOBAL!$B$7:$B$500,'Summary sales'!$A11,SPGLOBAL!$J$7:$J$500)</f>
        <v>0</v>
      </c>
    </row>
    <row r="12" spans="1:75">
      <c r="A12" s="297">
        <f t="shared" si="47"/>
        <v>46270</v>
      </c>
      <c r="B12" s="298">
        <f t="shared" ca="1" si="48"/>
        <v>0.88437148693469969</v>
      </c>
      <c r="C12" s="299">
        <f t="shared" si="46"/>
        <v>182020.52799999999</v>
      </c>
      <c r="D12" s="300">
        <v>119559.40000000001</v>
      </c>
      <c r="E12" s="301">
        <v>39737.009999999995</v>
      </c>
      <c r="F12" s="301">
        <v>5996.14</v>
      </c>
      <c r="G12" s="301">
        <v>0</v>
      </c>
      <c r="H12" s="301">
        <v>0</v>
      </c>
      <c r="I12" s="327">
        <v>0</v>
      </c>
      <c r="J12" s="301">
        <v>5115.6099999999997</v>
      </c>
      <c r="K12" s="327">
        <v>11612.368</v>
      </c>
      <c r="L12" s="327">
        <v>0</v>
      </c>
      <c r="M12" s="328">
        <f t="shared" ca="1" si="45"/>
        <v>160973.76499999914</v>
      </c>
      <c r="N12" s="329">
        <f>SUMIF(CLIN!$C$7:$C$500,'Summary sales'!$A12,CLIN!$J$7:$J$500)</f>
        <v>814.68999999994412</v>
      </c>
      <c r="O12" s="329">
        <f>SUMIF(KF!$B$7:$B$501,'Summary sales'!$A12,KF!$J$7:$J$501)</f>
        <v>688.94999999999982</v>
      </c>
      <c r="P12" s="329">
        <f>SUMIF(MKG!$B$7:$B$500,'Summary sales'!$A12,MKG!$J$7:$J$500)</f>
        <v>839.8699999996461</v>
      </c>
      <c r="Q12" s="329">
        <f>SUMIF(STM!$B$7:$B$501,'Summary sales'!$A12,STM!$J$7:$J$501)</f>
        <v>913.1999999997206</v>
      </c>
      <c r="R12" s="329">
        <f>SUMIF(OAJ!$B$7:$B$500,'Summary sales'!$A12,OAJ!$J$7:$J$500)</f>
        <v>796.27000000001863</v>
      </c>
      <c r="S12" s="329">
        <f>SUMIF(NNI!$B$7:$B$500,'Summary sales'!$A12,NNI!$J$7:$J$500)</f>
        <v>872.16999999992549</v>
      </c>
      <c r="T12" s="329">
        <f>SUMIF(SHB!$B$7:$B$500,'Summary sales'!$A12,SHB!$J$7:$J$500)</f>
        <v>0</v>
      </c>
      <c r="U12" s="329">
        <f>SUMIF(GTL!$B$7:$B$500,'Summary sales'!$A12,GTL!$J$7:$J$500)</f>
        <v>549.31999999994878</v>
      </c>
      <c r="V12" s="329">
        <f>SUMIF(TWK!$B$7:$B$501,'Summary sales'!$A12,TWK!$J$7:$J$501)</f>
        <v>490.70000000006985</v>
      </c>
      <c r="W12" s="329">
        <f>SUMIF(BYC!$B$7:$B$500,'Summary sales'!$A12,BYC!$J$7:$J$500)</f>
        <v>248.43999999947846</v>
      </c>
      <c r="X12" s="329">
        <f ca="1">SUMIF(GFIR!$B$7:$B$34,'Summary sales'!$A12,GFIR!$J$7:$J$34)+SUMIF(GFIR2!$B$7:$B$31,'Summary sales'!$A12,GFIR2!$J$7:$J$30)</f>
        <v>3569.75</v>
      </c>
      <c r="Y12" s="329">
        <f>SUMIF(SARIMURNI!$B$7:$B$502,'Summary sales'!$A12,SARIMURNI!$J$7:$J$502)</f>
        <v>905.25</v>
      </c>
      <c r="Z12" s="329">
        <f>SUMIF(HLI!$B$7:$B$500,'Summary sales'!$A12,HLI!$J$7:$J$500)</f>
        <v>15856.700000000186</v>
      </c>
      <c r="AA12" s="329">
        <f>SUMIF(CERES!$B$7:$B$503,'Summary sales'!$A12,CERES!$J$7:$J$503)</f>
        <v>6527.8799999998882</v>
      </c>
      <c r="AB12" s="329">
        <f>SUMIF(ALT!$B$7:$B$126,'Summary sales'!$A12,ALT!$M$7:$M$126)</f>
        <v>766.55799999996088</v>
      </c>
      <c r="AC12" s="329">
        <f>SUMIF(UJL!$B$8:$B$99,'Summary sales'!$A12,UJL!$O$8:$O$99)</f>
        <v>0</v>
      </c>
      <c r="AD12" s="329">
        <f ca="1">SUMIF(IDP!$B$7:$B$141,'Summary sales'!$A12,IDP!$O$7:$O$140)</f>
        <v>4920.16</v>
      </c>
      <c r="AE12" s="329">
        <f>SUMIF(PSD!$B$7:$B$500,'Summary sales'!$A12,PSD!$K$7:$K$500)</f>
        <v>0</v>
      </c>
      <c r="AF12" s="329">
        <f>SUMIF(EBM!$B$7:$B$500,'Summary sales'!$A12,EBM!$J$7:$J$500)</f>
        <v>86.327999999994063</v>
      </c>
      <c r="AG12" s="329">
        <f>SUMIF(CISF!$B$7:$B$500,'Summary sales'!$A12,CISF!$J$7:$J$500)</f>
        <v>3781.1000000000931</v>
      </c>
      <c r="AH12" s="329">
        <f>SUMIF(KGM!$B$5:$B$506,'Summary sales'!$A12,KGM!$O$5:$O$506)</f>
        <v>1809.3499999999767</v>
      </c>
      <c r="AI12" s="329">
        <f>SUMIF(PUJ!$B$7:$B$503,'Summary sales'!$A12,PUJ!$J$7:$J$503)</f>
        <v>3593.9000000003725</v>
      </c>
      <c r="AJ12" s="329">
        <f>SUMIF(TORABIKACIKUPA!$B$7:$B$493,'Summary sales'!$A12,TORABIKACIKUPA!$L$7:$L$493)</f>
        <v>0</v>
      </c>
      <c r="AK12" s="329">
        <f>SUMIF(TORABIKAHF!$B$7:$B$504,'Summary sales'!$A12,TORABIKAHF!$L$7:$L$504)</f>
        <v>0</v>
      </c>
      <c r="AL12" s="329">
        <f>SUMIF(TORABIKAIC!$B$7:$B$492,'Summary sales'!$A12,TORABIKAIC!$L$7:$L$492)</f>
        <v>0</v>
      </c>
      <c r="AM12" s="329">
        <f>SUMIF(KALBEE!$B$7:$B$501,'Summary sales'!$A12,KALBEE!$J$7:$J$501)</f>
        <v>9449</v>
      </c>
      <c r="AN12" s="329">
        <f>SUMIF(TOYOBO!$B$7:$B$479,'Summary sales'!$A12,TOYOBO!$O$7:$O$479)</f>
        <v>0</v>
      </c>
      <c r="AO12" s="329">
        <f>SUMIF(GREENPULSE!$B$7:$B$487,'Summary sales'!$A12,GREENPULSE!$J$7:$J$487)</f>
        <v>410.88000000000011</v>
      </c>
      <c r="AP12" s="329">
        <f>SUMIF(CONCORD!$B$7:$B$487,'Summary sales'!$A12,CONCORD!$J$7:$J$487)</f>
        <v>0</v>
      </c>
      <c r="AQ12" s="329">
        <f>SUMIF(KSN!$B$7:$B$484,'Summary sales'!$A12,KSN!$J$7:$J$484)</f>
        <v>4175.0700000000652</v>
      </c>
      <c r="AR12" s="329">
        <f>SUMIF(UMI!$B$7:$B$501,'Summary sales'!$A12,UMI!$J$7:$J$501)</f>
        <v>10601.76099999994</v>
      </c>
      <c r="AS12" s="329">
        <f>SUMIF(IPT!$B$7:$B$502,'Summary sales'!$A12,IPT!$J$7:$J$502)</f>
        <v>1903.640000000596</v>
      </c>
      <c r="AT12" s="329">
        <f>SUMIF(KBRU!$B$7:$B$501,'Summary sales'!$A12,KBRU!$J$7:$J$501)</f>
        <v>968.94999999995343</v>
      </c>
      <c r="AU12" s="329">
        <f>SUMIF(AMI!$B$7:$B$501,'Summary sales'!$A12,AMI!$J$7:$J$501)</f>
        <v>5069.859999999404</v>
      </c>
      <c r="AV12" s="329">
        <f>SUMIF(KA!$B$7:$B$501,'Summary sales'!$A12,KA!$J$7:$J$501)</f>
        <v>0</v>
      </c>
      <c r="AW12" s="329">
        <f>SUMIF(KTN!$B$7:$B$500,'Summary sales'!$A12,KTN!$J$7:$J$500)</f>
        <v>2025.6799999999348</v>
      </c>
      <c r="AX12" s="329">
        <f>SUMIF(KSNR!$B$7:$B$497,'Summary sales'!$A12,KSNR!$J$7:$J$497)</f>
        <v>5588.9899999999907</v>
      </c>
      <c r="AY12" s="329">
        <f>SUMIF(NIAGAGARAM!$B$7:$B$504,'Summary sales'!$A12,NIAGAGARAM!$J$7:$J$504)</f>
        <v>0</v>
      </c>
      <c r="AZ12" s="329">
        <f>SUMIF('PCI84'!$B$7:$B$501,'Summary sales'!$A12,'PCI84'!$J$7:$J$501)</f>
        <v>10367.099999999627</v>
      </c>
      <c r="BA12" s="329">
        <f>SUMIF(PCIM!$B$7:$B$502,'Summary sales'!$A12,PCIM!$J$7:$J$502)</f>
        <v>2380.4000000001397</v>
      </c>
      <c r="BB12" s="329">
        <f>SUMIF(INDOFOOD!$B$7:$B$500,'Summary sales'!$A12,INDOFOOD!$J$7:$J$500)</f>
        <v>0</v>
      </c>
      <c r="BC12" s="329">
        <f>SUMIF(HCI!$B$7:$B$502,'Summary sales'!$A12,HCI!$J$7:$J$502)</f>
        <v>5700.2900000000373</v>
      </c>
      <c r="BD12" s="329">
        <f>SUMIF(DIC!$B$7:$B$501,'Summary sales'!$A12,DIC!$J$7:$J$501)</f>
        <v>4965.9300000001676</v>
      </c>
      <c r="BE12" s="329">
        <f>SUMIF(ASAHIMAS!$B$7:$B$500,'Summary sales'!$A12,ASAHIMAS!$J$7:$J$500)</f>
        <v>27139.070000000298</v>
      </c>
      <c r="BF12" s="329">
        <f>SUMIF('ABC KOGEN'!B11:B43,'Summary sales'!$A12,'ABC KOGEN'!J11:J43)</f>
        <v>4257.6299999998882</v>
      </c>
      <c r="BG12" s="329">
        <f>SUMIF(ADP!$B$7:$B$499,'Summary sales'!$A12,ADP!$J$7:$J$499)</f>
        <v>869</v>
      </c>
      <c r="BH12" s="329">
        <f>SUMIF(Tongtji!$B$8:$B$502,'Summary sales'!$A12,Tongtji!$J$8:$J$502)</f>
        <v>1492.0999999996275</v>
      </c>
      <c r="BI12" s="329">
        <f>SUMIF(CITYMALL!$B$7:$B$500,'Summary sales'!$A12,CITYMALL!$K$7:$K$500)</f>
        <v>0</v>
      </c>
      <c r="BJ12" s="329">
        <f>SUMIF(PERHUTANI!$B$7:$B$500,'Summary sales'!$A12,PERHUTANI!$J$7:$J$500)</f>
        <v>0</v>
      </c>
      <c r="BK12" s="329">
        <f>SUMIF(PA!$B$7:$B$500,'Summary sales'!$A12,PA!$J$7:$J$500)</f>
        <v>234.42000000004191</v>
      </c>
      <c r="BL12" s="329">
        <f>SUMIF(RPI!$B$7:$B$500,'Summary sales'!$A12,RPI!$J$7:$J$500)</f>
        <v>0</v>
      </c>
      <c r="BM12" s="329">
        <f>SUMIF(RB!$B$7:$B$500,'Summary sales'!$A12,RB!$J$7:$J$500)</f>
        <v>0</v>
      </c>
      <c r="BN12" s="329">
        <f>SUMIF(DJARUM!$B$7:$B$500,'Summary sales'!$A12,DJARUM!$J$7:$J$500)</f>
        <v>1363.3399999999965</v>
      </c>
      <c r="BO12" s="329">
        <f>SUMIF(GFATOM!$B$7:$B$500,'Summary sales'!$A12,GFATOM!$J$7:$J$500)</f>
        <v>0</v>
      </c>
      <c r="BP12" s="329">
        <f>SUMIF(GFKULIT!$B$7:$B$500,'Summary sales'!$A12,GFKULIT!$J$7:$J$500)</f>
        <v>771.52999999991152</v>
      </c>
      <c r="BQ12" s="329">
        <f>SUMIF(PENTAWIRA!$B$7:$B$548,'Summary sales'!$A12,PENTAWIRA!$O$7:$O$548)</f>
        <v>7886.558</v>
      </c>
      <c r="BR12" s="329">
        <f>SUMIF(HSK!$B$7:$B$500,'Summary sales'!$A12,HSK!$J$7:$J$500)</f>
        <v>0</v>
      </c>
      <c r="BS12" s="329">
        <f>SUMIF(SDM!$B$7:$B$500,'Summary sales'!$A12,SDM!$J$7:$J$500)</f>
        <v>8.6400000001303852</v>
      </c>
      <c r="BT12" s="329">
        <f>SUMIF(CCS!$B$7:$B$500,'Summary sales'!$A12,CCS!$J$7:$J$500)</f>
        <v>0</v>
      </c>
      <c r="BU12" s="329">
        <f>SUMIF(JARGAS!$B$7:$B$500,'Summary sales'!$A12,JARGAS!$J$7:$J$500)</f>
        <v>2176.3899999999849</v>
      </c>
      <c r="BV12" s="329">
        <f>SUMIF(SBI!$B$7:$B$500,'Summary sales'!$A12,SBI!$J$7:$J$500)</f>
        <v>3136.9500000001863</v>
      </c>
      <c r="BW12" s="329">
        <f>SUMIF(SPGLOBAL!$B$7:$B$500,'Summary sales'!$A12,SPGLOBAL!$J$7:$J$500)</f>
        <v>0</v>
      </c>
    </row>
    <row r="13" spans="1:75">
      <c r="A13" s="292">
        <f t="shared" si="47"/>
        <v>46271</v>
      </c>
      <c r="B13" s="302">
        <f t="shared" ca="1" si="48"/>
        <v>0.8804256140734823</v>
      </c>
      <c r="C13" s="303">
        <f t="shared" si="46"/>
        <v>167620.77300000002</v>
      </c>
      <c r="D13" s="295">
        <v>106683.27000000002</v>
      </c>
      <c r="E13" s="296">
        <v>42027.8</v>
      </c>
      <c r="F13" s="304">
        <v>10272.699999999999</v>
      </c>
      <c r="G13" s="304">
        <v>0</v>
      </c>
      <c r="H13" s="296">
        <v>0</v>
      </c>
      <c r="I13" s="330">
        <v>0</v>
      </c>
      <c r="J13" s="331">
        <v>4637.3</v>
      </c>
      <c r="K13" s="330">
        <v>3999.703</v>
      </c>
      <c r="L13" s="330">
        <v>0</v>
      </c>
      <c r="M13" s="325">
        <f t="shared" ca="1" si="45"/>
        <v>147577.6219999968</v>
      </c>
      <c r="N13" s="326">
        <f>SUMIF(CLIN!$C$7:$C$500,'Summary sales'!$A13,CLIN!$J$7:$J$500)</f>
        <v>522.05000000004657</v>
      </c>
      <c r="O13" s="332">
        <f>SUMIF(KF!$B$7:$B$501,'Summary sales'!$A13,KF!$J$7:$J$501)</f>
        <v>0</v>
      </c>
      <c r="P13" s="332">
        <f>SUMIF(MKG!$B$7:$B$500,'Summary sales'!$A13,MKG!$J$7:$J$500)</f>
        <v>497.19000000040978</v>
      </c>
      <c r="Q13" s="326">
        <f>SUMIF(STM!$B$7:$B$501,'Summary sales'!$A13,STM!$J$7:$J$501)</f>
        <v>0</v>
      </c>
      <c r="R13" s="332">
        <f>SUMIF(OAJ!$B$7:$B$500,'Summary sales'!$A13,OAJ!$J$7:$J$500)</f>
        <v>417.29999999993015</v>
      </c>
      <c r="S13" s="332">
        <f>SUMIF(NNI!$B$7:$B$500,'Summary sales'!$A13,NNI!$J$7:$J$500)</f>
        <v>0</v>
      </c>
      <c r="T13" s="332">
        <f>SUMIF(SHB!$B$7:$B$500,'Summary sales'!$A13,SHB!$J$7:$J$500)</f>
        <v>12.279999999998836</v>
      </c>
      <c r="U13" s="332">
        <f>SUMIF(GTL!$B$7:$B$500,'Summary sales'!$A13,GTL!$J$7:$J$500)</f>
        <v>506.21999999997206</v>
      </c>
      <c r="V13" s="332">
        <f>SUMIF(TWK!$B$7:$B$501,'Summary sales'!$A13,TWK!$J$7:$J$501)</f>
        <v>425.25</v>
      </c>
      <c r="W13" s="326">
        <f>SUMIF(BYC!$B$7:$B$500,'Summary sales'!$A13,BYC!$J$7:$J$500)</f>
        <v>0.16000000014901161</v>
      </c>
      <c r="X13" s="332">
        <f ca="1">SUMIF(GFIR!$B$7:$B$34,'Summary sales'!$A13,GFIR!$J$7:$J$34)+SUMIF(GFIR2!$B$7:$B$31,'Summary sales'!$A13,GFIR2!$J$7:$J$30)</f>
        <v>2755.8300000000745</v>
      </c>
      <c r="Y13" s="332">
        <f>SUMIF(SARIMURNI!$B$7:$B$502,'Summary sales'!$A13,SARIMURNI!$J$7:$J$502)</f>
        <v>80.580000000074506</v>
      </c>
      <c r="Z13" s="326">
        <f>SUMIF(HLI!$B$7:$B$500,'Summary sales'!$A13,HLI!$J$7:$J$500)</f>
        <v>15565.069999999832</v>
      </c>
      <c r="AA13" s="332">
        <f>SUMIF(CERES!$B$7:$B$503,'Summary sales'!$A13,CERES!$J$7:$J$503)</f>
        <v>4426.7299999999814</v>
      </c>
      <c r="AB13" s="332">
        <f>SUMIF(ALT!$B$7:$B$126,'Summary sales'!$A13,ALT!$M$7:$M$126)</f>
        <v>0</v>
      </c>
      <c r="AC13" s="326">
        <f>SUMIF(UJL!$B$8:$B$99,'Summary sales'!$A13,UJL!$O$8:$O$99)</f>
        <v>0</v>
      </c>
      <c r="AD13" s="326">
        <f ca="1">SUMIF(IDP!$B$7:$B$141,'Summary sales'!$A13,IDP!$O$7:$O$140)</f>
        <v>0</v>
      </c>
      <c r="AE13" s="332">
        <f>SUMIF(PSD!$B$7:$B$500,'Summary sales'!$A13,PSD!$K$7:$K$500)</f>
        <v>0</v>
      </c>
      <c r="AF13" s="332">
        <f>SUMIF(EBM!$B$7:$B$500,'Summary sales'!$A13,EBM!$J$7:$J$500)</f>
        <v>74.373999999996158</v>
      </c>
      <c r="AG13" s="326">
        <f>SUMIF(CISF!$B$7:$B$500,'Summary sales'!$A13,CISF!$J$7:$J$500)</f>
        <v>262.10000000009313</v>
      </c>
      <c r="AH13" s="326">
        <f>SUMIF(KGM!$B$5:$B$506,'Summary sales'!$A13,KGM!$O$5:$O$506)</f>
        <v>563.97000000008848</v>
      </c>
      <c r="AI13" s="326">
        <f>SUMIF(PUJ!$B$7:$B$503,'Summary sales'!$A13,PUJ!$J$7:$J$503)</f>
        <v>0</v>
      </c>
      <c r="AJ13" s="326">
        <f>SUMIF(TORABIKACIKUPA!$B$7:$B$493,'Summary sales'!$A13,TORABIKACIKUPA!$L$7:$L$493)</f>
        <v>0</v>
      </c>
      <c r="AK13" s="326">
        <f>SUMIF(TORABIKAHF!$B$7:$B$504,'Summary sales'!$A13,TORABIKAHF!$L$7:$L$504)</f>
        <v>0</v>
      </c>
      <c r="AL13" s="326">
        <f>SUMIF(TORABIKAIC!$B$7:$B$492,'Summary sales'!$A13,TORABIKAIC!$L$7:$L$492)</f>
        <v>0</v>
      </c>
      <c r="AM13" s="326">
        <f>SUMIF(KALBEE!$B$7:$B$501,'Summary sales'!$A13,KALBEE!$J$7:$J$501)</f>
        <v>7927.7000000001863</v>
      </c>
      <c r="AN13" s="326">
        <f>SUMIF(TOYOBO!$B$7:$B$479,'Summary sales'!$A13,TOYOBO!$O$7:$O$479)</f>
        <v>0</v>
      </c>
      <c r="AO13" s="326">
        <f>SUMIF(GREENPULSE!$B$7:$B$487,'Summary sales'!$A13,GREENPULSE!$J$7:$J$487)</f>
        <v>1012.6300000000001</v>
      </c>
      <c r="AP13" s="326">
        <f>SUMIF(CONCORD!$B$7:$B$487,'Summary sales'!$A13,CONCORD!$J$7:$J$487)</f>
        <v>0</v>
      </c>
      <c r="AQ13" s="326">
        <f>SUMIF(KSN!$B$7:$B$484,'Summary sales'!$A13,KSN!$J$7:$J$484)</f>
        <v>5392.4499999999534</v>
      </c>
      <c r="AR13" s="326">
        <f>SUMIF(UMI!$B$7:$B$501,'Summary sales'!$A13,UMI!$J$7:$J$501)</f>
        <v>6264.3109999969602</v>
      </c>
      <c r="AS13" s="326">
        <f>SUMIF(IPT!$B$7:$B$502,'Summary sales'!$A13,IPT!$J$7:$J$502)</f>
        <v>0</v>
      </c>
      <c r="AT13" s="326">
        <f>SUMIF(KBRU!$B$7:$B$501,'Summary sales'!$A13,KBRU!$J$7:$J$501)</f>
        <v>11.64000000001397</v>
      </c>
      <c r="AU13" s="326">
        <f>SUMIF(AMI!$B$7:$B$501,'Summary sales'!$A13,AMI!$J$7:$J$501)</f>
        <v>2865.0099999997765</v>
      </c>
      <c r="AV13" s="326">
        <f>SUMIF(KA!$B$7:$B$501,'Summary sales'!$A13,KA!$J$7:$J$501)</f>
        <v>0</v>
      </c>
      <c r="AW13" s="326">
        <f>SUMIF(KTN!$B$7:$B$500,'Summary sales'!$A13,KTN!$J$7:$J$500)</f>
        <v>1671.1699999999255</v>
      </c>
      <c r="AX13" s="326">
        <f>SUMIF(KSNR!$B$7:$B$497,'Summary sales'!$A13,KSNR!$J$7:$J$497)</f>
        <v>7091.9100000000326</v>
      </c>
      <c r="AY13" s="326">
        <f>SUMIF(NIAGAGARAM!$B$7:$B$504,'Summary sales'!$A13,NIAGAGARAM!$J$7:$J$504)</f>
        <v>0</v>
      </c>
      <c r="AZ13" s="326">
        <f>SUMIF('PCI84'!$B$7:$B$501,'Summary sales'!$A13,'PCI84'!$J$7:$J$501)</f>
        <v>10319.379999999888</v>
      </c>
      <c r="BA13" s="326">
        <f>SUMIF(PCIM!$B$7:$B$502,'Summary sales'!$A13,PCIM!$J$7:$J$502)</f>
        <v>2956.1299999998882</v>
      </c>
      <c r="BB13" s="326">
        <f>SUMIF(INDOFOOD!$B$7:$B$500,'Summary sales'!$A13,INDOFOOD!$J$7:$J$500)</f>
        <v>0</v>
      </c>
      <c r="BC13" s="326">
        <f>SUMIF(HCI!$B$7:$B$502,'Summary sales'!$A13,HCI!$J$7:$J$502)</f>
        <v>8560.4799999999814</v>
      </c>
      <c r="BD13" s="326">
        <f>SUMIF(DIC!$B$7:$B$501,'Summary sales'!$A13,DIC!$J$7:$J$501)</f>
        <v>5673.8099999995902</v>
      </c>
      <c r="BE13" s="326">
        <f>SUMIF(ASAHIMAS!$B$7:$B$500,'Summary sales'!$A13,ASAHIMAS!$J$7:$J$500)</f>
        <v>47418.929999999702</v>
      </c>
      <c r="BF13" s="326">
        <f>SUMIF('ABC KOGEN'!B12:B44,'Summary sales'!$A13,'ABC KOGEN'!J12:J44)</f>
        <v>2825.0800000000745</v>
      </c>
      <c r="BG13" s="326">
        <f>SUMIF(ADP!$B$7:$B$499,'Summary sales'!$A13,ADP!$J$7:$J$499)</f>
        <v>0</v>
      </c>
      <c r="BH13" s="326">
        <f>SUMIF(Tongtji!$B$8:$B$502,'Summary sales'!$A13,Tongtji!$J$8:$J$502)</f>
        <v>2285.4000000003725</v>
      </c>
      <c r="BI13" s="326">
        <f>SUMIF(CITYMALL!$B$7:$B$500,'Summary sales'!$A13,CITYMALL!$K$7:$K$500)</f>
        <v>0</v>
      </c>
      <c r="BJ13" s="326">
        <f>SUMIF(PERHUTANI!$B$7:$B$500,'Summary sales'!$A13,PERHUTANI!$J$7:$J$500)</f>
        <v>0</v>
      </c>
      <c r="BK13" s="326">
        <f>SUMIF(PA!$B$7:$B$500,'Summary sales'!$A13,PA!$J$7:$J$500)</f>
        <v>216.55999999993946</v>
      </c>
      <c r="BL13" s="326">
        <f>SUMIF(RPI!$B$7:$B$500,'Summary sales'!$A13,RPI!$J$7:$J$500)</f>
        <v>0</v>
      </c>
      <c r="BM13" s="326">
        <f>SUMIF(RB!$B$7:$B$500,'Summary sales'!$A13,RB!$J$7:$J$500)</f>
        <v>0</v>
      </c>
      <c r="BN13" s="326">
        <f>SUMIF(DJARUM!$B$7:$B$500,'Summary sales'!$A13,DJARUM!$J$7:$J$500)</f>
        <v>1054.6999999999825</v>
      </c>
      <c r="BO13" s="326">
        <f>SUMIF(GFATOM!$B$7:$B$500,'Summary sales'!$A13,GFATOM!$J$7:$J$500)</f>
        <v>0</v>
      </c>
      <c r="BP13" s="326">
        <f>SUMIF(GFKULIT!$B$7:$B$500,'Summary sales'!$A13,GFKULIT!$J$7:$J$500)</f>
        <v>0</v>
      </c>
      <c r="BQ13" s="326">
        <f>SUMIF(PENTAWIRA!$B$7:$B$548,'Summary sales'!$A13,PENTAWIRA!$O$7:$O$548)</f>
        <v>0</v>
      </c>
      <c r="BR13" s="326">
        <f>SUMIF(HSK!$B$7:$B$500,'Summary sales'!$A13,HSK!$J$7:$J$500)</f>
        <v>0</v>
      </c>
      <c r="BS13" s="326">
        <f>SUMIF(SDM!$B$7:$B$500,'Summary sales'!$A13,SDM!$J$7:$J$500)</f>
        <v>0</v>
      </c>
      <c r="BT13" s="326">
        <f>SUMIF(CCS!$B$7:$B$500,'Summary sales'!$A13,CCS!$J$7:$J$500)</f>
        <v>0</v>
      </c>
      <c r="BU13" s="326">
        <f>SUMIF(JARGAS!$B$7:$B$500,'Summary sales'!$A13,JARGAS!$J$7:$J$500)</f>
        <v>1880.570000000007</v>
      </c>
      <c r="BV13" s="326">
        <f>SUMIF(SBI!$B$7:$B$500,'Summary sales'!$A13,SBI!$J$7:$J$500)</f>
        <v>3064.7799999997951</v>
      </c>
      <c r="BW13" s="326">
        <f>SUMIF(SPGLOBAL!$B$7:$B$500,'Summary sales'!$A13,SPGLOBAL!$J$7:$J$500)</f>
        <v>2975.877000000095</v>
      </c>
    </row>
    <row r="14" spans="1:75">
      <c r="A14" s="297">
        <f t="shared" si="47"/>
        <v>46272</v>
      </c>
      <c r="B14" s="298">
        <f t="shared" ca="1" si="48"/>
        <v>1.2900365130946552</v>
      </c>
      <c r="C14" s="299">
        <f t="shared" si="46"/>
        <v>172140.70899999997</v>
      </c>
      <c r="D14" s="300">
        <v>111089.71</v>
      </c>
      <c r="E14" s="301">
        <v>33040.33</v>
      </c>
      <c r="F14" s="301">
        <v>11500.58</v>
      </c>
      <c r="G14" s="301">
        <v>0</v>
      </c>
      <c r="H14" s="301">
        <v>4950.6099999999997</v>
      </c>
      <c r="I14" s="327">
        <v>2710.61</v>
      </c>
      <c r="J14" s="301">
        <v>4741.21</v>
      </c>
      <c r="K14" s="327">
        <v>4107.6589999999997</v>
      </c>
      <c r="L14" s="327">
        <v>0</v>
      </c>
      <c r="M14" s="328">
        <f t="shared" ca="1" si="45"/>
        <v>222067.80000000168</v>
      </c>
      <c r="N14" s="329">
        <f>SUMIF(CLIN!$C$7:$C$500,'Summary sales'!$A14,CLIN!$J$7:$J$500)</f>
        <v>764.45999999996275</v>
      </c>
      <c r="O14" s="329">
        <f>SUMIF(KF!$B$7:$B$501,'Summary sales'!$A14,KF!$J$7:$J$501)</f>
        <v>2176.3300000000008</v>
      </c>
      <c r="P14" s="329">
        <f>SUMIF(MKG!$B$7:$B$500,'Summary sales'!$A14,MKG!$J$7:$J$500)</f>
        <v>1287.7899999995716</v>
      </c>
      <c r="Q14" s="329">
        <f>SUMIF(STM!$B$7:$B$501,'Summary sales'!$A14,STM!$J$7:$J$501)</f>
        <v>2589.8999999999069</v>
      </c>
      <c r="R14" s="329">
        <f>SUMIF(OAJ!$B$7:$B$500,'Summary sales'!$A14,OAJ!$J$7:$J$500)</f>
        <v>857.19000000006054</v>
      </c>
      <c r="S14" s="329">
        <f>SUMIF(NNI!$B$7:$B$500,'Summary sales'!$A14,NNI!$J$7:$J$500)</f>
        <v>0</v>
      </c>
      <c r="T14" s="329">
        <f>SUMIF(SHB!$B$7:$B$500,'Summary sales'!$A14,SHB!$J$7:$J$500)</f>
        <v>43.739999999990687</v>
      </c>
      <c r="U14" s="329">
        <f>SUMIF(GTL!$B$7:$B$500,'Summary sales'!$A14,GTL!$J$7:$J$500)</f>
        <v>983.1600000000326</v>
      </c>
      <c r="V14" s="329">
        <f>SUMIF(TWK!$B$7:$B$501,'Summary sales'!$A14,TWK!$J$7:$J$501)</f>
        <v>667.7599999998929</v>
      </c>
      <c r="W14" s="329">
        <f>SUMIF(BYC!$B$7:$B$500,'Summary sales'!$A14,BYC!$J$7:$J$500)</f>
        <v>5298.410000000149</v>
      </c>
      <c r="X14" s="329">
        <f ca="1">SUMIF(GFIR!$B$7:$B$34,'Summary sales'!$A14,GFIR!$J$7:$J$34)+SUMIF(GFIR2!$B$7:$B$31,'Summary sales'!$A14,GFIR2!$J$7:$J$30)</f>
        <v>5707.2400000002235</v>
      </c>
      <c r="Y14" s="329">
        <f>SUMIF(SARIMURNI!$B$7:$B$502,'Summary sales'!$A14,SARIMURNI!$J$7:$J$502)</f>
        <v>1127.7900000000373</v>
      </c>
      <c r="Z14" s="329">
        <f>SUMIF(HLI!$B$7:$B$500,'Summary sales'!$A14,HLI!$J$7:$J$500)</f>
        <v>15975.400000000373</v>
      </c>
      <c r="AA14" s="329">
        <f>SUMIF(CERES!$B$7:$B$503,'Summary sales'!$A14,CERES!$J$7:$J$503)</f>
        <v>9773.2200000002049</v>
      </c>
      <c r="AB14" s="329">
        <f>SUMIF(ALT!$B$7:$B$126,'Summary sales'!$A14,ALT!$M$7:$M$126)</f>
        <v>843.06200000003446</v>
      </c>
      <c r="AC14" s="329">
        <f>SUMIF(UJL!$B$8:$B$99,'Summary sales'!$A14,UJL!$O$8:$O$99)</f>
        <v>0</v>
      </c>
      <c r="AD14" s="329">
        <f ca="1">SUMIF(IDP!$B$7:$B$141,'Summary sales'!$A14,IDP!$O$7:$O$140)</f>
        <v>4824.42</v>
      </c>
      <c r="AE14" s="329">
        <f>SUMIF(PSD!$B$7:$B$500,'Summary sales'!$A14,PSD!$K$7:$K$500)</f>
        <v>0</v>
      </c>
      <c r="AF14" s="329">
        <f>SUMIF(EBM!$B$7:$B$500,'Summary sales'!$A14,EBM!$J$7:$J$500)</f>
        <v>63.490000000005239</v>
      </c>
      <c r="AG14" s="329">
        <f>SUMIF(CISF!$B$7:$B$500,'Summary sales'!$A14,CISF!$J$7:$J$500)</f>
        <v>4198</v>
      </c>
      <c r="AH14" s="329">
        <f>SUMIF(KGM!$B$5:$B$506,'Summary sales'!$A14,KGM!$O$5:$O$506)</f>
        <v>1980.2399999999907</v>
      </c>
      <c r="AI14" s="329">
        <f>SUMIF(PUJ!$B$7:$B$503,'Summary sales'!$A14,PUJ!$J$7:$J$503)</f>
        <v>5118.7999999998137</v>
      </c>
      <c r="AJ14" s="329">
        <f>SUMIF(TORABIKACIKUPA!$B$7:$B$493,'Summary sales'!$A14,TORABIKACIKUPA!$L$7:$L$493)</f>
        <v>0</v>
      </c>
      <c r="AK14" s="329">
        <f>SUMIF(TORABIKAHF!$B$7:$B$504,'Summary sales'!$A14,TORABIKAHF!$L$7:$L$504)</f>
        <v>0</v>
      </c>
      <c r="AL14" s="329">
        <f>SUMIF(TORABIKAIC!$B$7:$B$492,'Summary sales'!$A14,TORABIKAIC!$L$7:$L$492)</f>
        <v>0</v>
      </c>
      <c r="AM14" s="329">
        <f>SUMIF(KALBEE!$B$7:$B$501,'Summary sales'!$A14,KALBEE!$J$7:$J$501)</f>
        <v>9426.7000000001863</v>
      </c>
      <c r="AN14" s="329">
        <f>SUMIF(TOYOBO!$B$7:$B$479,'Summary sales'!$A14,TOYOBO!$O$7:$O$479)</f>
        <v>0</v>
      </c>
      <c r="AO14" s="329">
        <f>SUMIF(GREENPULSE!$B$7:$B$487,'Summary sales'!$A14,GREENPULSE!$J$7:$J$487)</f>
        <v>1019.8099999999995</v>
      </c>
      <c r="AP14" s="329">
        <f>SUMIF(CONCORD!$B$7:$B$487,'Summary sales'!$A14,CONCORD!$J$7:$J$487)</f>
        <v>0</v>
      </c>
      <c r="AQ14" s="329">
        <f>SUMIF(KSN!$B$7:$B$484,'Summary sales'!$A14,KSN!$J$7:$J$484)</f>
        <v>4785.4799999999814</v>
      </c>
      <c r="AR14" s="329">
        <f>SUMIF(UMI!$B$7:$B$501,'Summary sales'!$A14,UMI!$J$7:$J$501)</f>
        <v>14819.405000001192</v>
      </c>
      <c r="AS14" s="329">
        <f>SUMIF(IPT!$B$7:$B$502,'Summary sales'!$A14,IPT!$J$7:$J$502)</f>
        <v>1722.8999999994412</v>
      </c>
      <c r="AT14" s="329">
        <f>SUMIF(KBRU!$B$7:$B$501,'Summary sales'!$A14,KBRU!$J$7:$J$501)</f>
        <v>673.46999999997206</v>
      </c>
      <c r="AU14" s="329">
        <f>SUMIF(AMI!$B$7:$B$501,'Summary sales'!$A14,AMI!$J$7:$J$501)</f>
        <v>7630.320000000298</v>
      </c>
      <c r="AV14" s="329">
        <f>SUMIF(KA!$B$7:$B$501,'Summary sales'!$A14,KA!$J$7:$J$501)</f>
        <v>1708.8899999999558</v>
      </c>
      <c r="AW14" s="329">
        <f>SUMIF(KTN!$B$7:$B$500,'Summary sales'!$A14,KTN!$J$7:$J$500)</f>
        <v>1845.5700000000652</v>
      </c>
      <c r="AX14" s="329">
        <f>SUMIF(KSNR!$B$7:$B$497,'Summary sales'!$A14,KSNR!$J$7:$J$497)</f>
        <v>6970.109999999986</v>
      </c>
      <c r="AY14" s="329">
        <f>SUMIF(NIAGAGARAM!$B$7:$B$504,'Summary sales'!$A14,NIAGAGARAM!$J$7:$J$504)</f>
        <v>461.69000000006054</v>
      </c>
      <c r="AZ14" s="329">
        <f>SUMIF('PCI84'!$B$7:$B$501,'Summary sales'!$A14,'PCI84'!$J$7:$J$501)</f>
        <v>8497.910000000149</v>
      </c>
      <c r="BA14" s="329">
        <f>SUMIF(PCIM!$B$7:$B$502,'Summary sales'!$A14,PCIM!$J$7:$J$502)</f>
        <v>2246.1000000000931</v>
      </c>
      <c r="BB14" s="329">
        <f>SUMIF(INDOFOOD!$B$7:$B$500,'Summary sales'!$A14,INDOFOOD!$J$7:$J$500)</f>
        <v>2671.8700000001118</v>
      </c>
      <c r="BC14" s="329">
        <f>SUMIF(HCI!$B$7:$B$502,'Summary sales'!$A14,HCI!$J$7:$J$502)</f>
        <v>7674.5700000000652</v>
      </c>
      <c r="BD14" s="329">
        <f>SUMIF(DIC!$B$7:$B$501,'Summary sales'!$A14,DIC!$J$7:$J$501)</f>
        <v>6133.5600000000559</v>
      </c>
      <c r="BE14" s="329">
        <f>SUMIF(ASAHIMAS!$B$7:$B$500,'Summary sales'!$A14,ASAHIMAS!$J$7:$J$500)</f>
        <v>45742.339999999851</v>
      </c>
      <c r="BF14" s="329">
        <f>SUMIF('ABC KOGEN'!B13:B45,'Summary sales'!$A14,'ABC KOGEN'!J13:J45)</f>
        <v>5700.3000000002794</v>
      </c>
      <c r="BG14" s="329">
        <f>SUMIF(ADP!$B$7:$B$499,'Summary sales'!$A14,ADP!$J$7:$J$499)</f>
        <v>478.82000000000698</v>
      </c>
      <c r="BH14" s="329">
        <f>SUMIF(Tongtji!$B$8:$B$502,'Summary sales'!$A14,Tongtji!$J$8:$J$502)</f>
        <v>3513.5</v>
      </c>
      <c r="BI14" s="329">
        <f>SUMIF(CITYMALL!$B$7:$B$500,'Summary sales'!$A14,CITYMALL!$K$7:$K$500)</f>
        <v>0</v>
      </c>
      <c r="BJ14" s="329">
        <f>SUMIF(PERHUTANI!$B$7:$B$500,'Summary sales'!$A14,PERHUTANI!$J$7:$J$500)</f>
        <v>0</v>
      </c>
      <c r="BK14" s="329">
        <f>SUMIF(PA!$B$7:$B$500,'Summary sales'!$A14,PA!$J$7:$J$500)</f>
        <v>206.07000000006519</v>
      </c>
      <c r="BL14" s="329">
        <f>SUMIF(RPI!$B$7:$B$500,'Summary sales'!$A14,RPI!$J$7:$J$500)</f>
        <v>0</v>
      </c>
      <c r="BM14" s="329">
        <f>SUMIF(RB!$B$7:$B$500,'Summary sales'!$A14,RB!$J$7:$J$500)</f>
        <v>0</v>
      </c>
      <c r="BN14" s="329">
        <f>SUMIF(DJARUM!$B$7:$B$500,'Summary sales'!$A14,DJARUM!$J$7:$J$500)</f>
        <v>5379.8500000000058</v>
      </c>
      <c r="BO14" s="329">
        <f>SUMIF(GFATOM!$B$7:$B$500,'Summary sales'!$A14,GFATOM!$J$7:$J$500)</f>
        <v>3735.2099999999627</v>
      </c>
      <c r="BP14" s="329">
        <f>SUMIF(GFKULIT!$B$7:$B$500,'Summary sales'!$A14,GFKULIT!$J$7:$J$500)</f>
        <v>0</v>
      </c>
      <c r="BQ14" s="329">
        <f>SUMIF(PENTAWIRA!$B$7:$B$548,'Summary sales'!$A14,PENTAWIRA!$O$7:$O$548)</f>
        <v>3999.703</v>
      </c>
      <c r="BR14" s="329">
        <f>SUMIF(HSK!$B$7:$B$500,'Summary sales'!$A14,HSK!$J$7:$J$500)</f>
        <v>0</v>
      </c>
      <c r="BS14" s="329">
        <f>SUMIF(SDM!$B$7:$B$500,'Summary sales'!$A14,SDM!$J$7:$J$500)</f>
        <v>807.31999999983236</v>
      </c>
      <c r="BT14" s="329">
        <f>SUMIF(CCS!$B$7:$B$500,'Summary sales'!$A14,CCS!$J$7:$J$500)</f>
        <v>0</v>
      </c>
      <c r="BU14" s="329">
        <f>SUMIF(JARGAS!$B$7:$B$500,'Summary sales'!$A14,JARGAS!$J$7:$J$500)</f>
        <v>2157.3800000000047</v>
      </c>
      <c r="BV14" s="329">
        <f>SUMIF(SBI!$B$7:$B$500,'Summary sales'!$A14,SBI!$J$7:$J$500)</f>
        <v>468.39999999990687</v>
      </c>
      <c r="BW14" s="329">
        <f>SUMIF(SPGLOBAL!$B$7:$B$500,'Summary sales'!$A14,SPGLOBAL!$J$7:$J$500)</f>
        <v>7310.1499999999069</v>
      </c>
    </row>
    <row r="15" spans="1:75">
      <c r="A15" s="292">
        <f t="shared" si="47"/>
        <v>46273</v>
      </c>
      <c r="B15" s="302">
        <f t="shared" ca="1" si="48"/>
        <v>1.2741524516137126</v>
      </c>
      <c r="C15" s="303">
        <f t="shared" si="46"/>
        <v>176631.47900000002</v>
      </c>
      <c r="D15" s="305">
        <v>106483.17</v>
      </c>
      <c r="E15" s="304">
        <v>39496.120000000003</v>
      </c>
      <c r="F15" s="304">
        <v>3312.12</v>
      </c>
      <c r="G15" s="304">
        <v>0</v>
      </c>
      <c r="H15" s="296">
        <v>10024.759999999998</v>
      </c>
      <c r="I15" s="330">
        <v>0</v>
      </c>
      <c r="J15" s="331">
        <v>4988.92</v>
      </c>
      <c r="K15" s="323">
        <v>12326.388999999999</v>
      </c>
      <c r="L15" s="323">
        <v>0</v>
      </c>
      <c r="M15" s="325">
        <f t="shared" ca="1" si="45"/>
        <v>225055.43200000603</v>
      </c>
      <c r="N15" s="326">
        <f>SUMIF(CLIN!$C$7:$C$500,'Summary sales'!$A15,CLIN!$J$7:$J$500)</f>
        <v>609.91000000014901</v>
      </c>
      <c r="O15" s="332">
        <f>SUMIF(KF!$B$7:$B$501,'Summary sales'!$A15,KF!$J$7:$J$501)</f>
        <v>2207.0699999999997</v>
      </c>
      <c r="P15" s="332">
        <f>SUMIF(MKG!$B$7:$B$500,'Summary sales'!$A15,MKG!$J$7:$J$500)</f>
        <v>1193.2900000000373</v>
      </c>
      <c r="Q15" s="326">
        <f>SUMIF(STM!$B$7:$B$501,'Summary sales'!$A15,STM!$J$7:$J$501)</f>
        <v>3678.7000000001863</v>
      </c>
      <c r="R15" s="332">
        <f>SUMIF(OAJ!$B$7:$B$500,'Summary sales'!$A15,OAJ!$J$7:$J$500)</f>
        <v>802.30999999993946</v>
      </c>
      <c r="S15" s="332">
        <f>SUMIF(NNI!$B$7:$B$500,'Summary sales'!$A15,NNI!$J$7:$J$500)</f>
        <v>1219.9900000002235</v>
      </c>
      <c r="T15" s="332">
        <f>SUMIF(SHB!$B$7:$B$500,'Summary sales'!$A15,SHB!$J$7:$J$500)</f>
        <v>11.200000000011642</v>
      </c>
      <c r="U15" s="332">
        <f>SUMIF(GTL!$B$7:$B$500,'Summary sales'!$A15,GTL!$J$7:$J$500)</f>
        <v>983.29000000003725</v>
      </c>
      <c r="V15" s="332">
        <f>SUMIF(TWK!$B$7:$B$501,'Summary sales'!$A15,TWK!$J$7:$J$501)</f>
        <v>728.1600000000326</v>
      </c>
      <c r="W15" s="326">
        <f>SUMIF(BYC!$B$7:$B$500,'Summary sales'!$A15,BYC!$J$7:$J$500)</f>
        <v>6499.8499999996275</v>
      </c>
      <c r="X15" s="332">
        <f ca="1">SUMIF(GFIR!$B$7:$B$34,'Summary sales'!$A15,GFIR!$J$7:$J$34)+SUMIF(GFIR2!$B$7:$B$31,'Summary sales'!$A15,GFIR2!$J$7:$J$30)</f>
        <v>5545.7199999997392</v>
      </c>
      <c r="Y15" s="332">
        <f>SUMIF(SARIMURNI!$B$7:$B$502,'Summary sales'!$A15,SARIMURNI!$J$7:$J$502)</f>
        <v>2010.9899999999907</v>
      </c>
      <c r="Z15" s="326">
        <f>SUMIF(HLI!$B$7:$B$500,'Summary sales'!$A15,HLI!$J$7:$J$500)</f>
        <v>16003.049999999814</v>
      </c>
      <c r="AA15" s="332">
        <f>SUMIF(CERES!$B$7:$B$503,'Summary sales'!$A15,CERES!$J$7:$J$503)</f>
        <v>9608.1099999998696</v>
      </c>
      <c r="AB15" s="332">
        <f>SUMIF(ALT!$B$7:$B$126,'Summary sales'!$A15,ALT!$M$7:$M$126)</f>
        <v>1255.0479999999516</v>
      </c>
      <c r="AC15" s="326">
        <f>SUMIF(UJL!$B$8:$B$99,'Summary sales'!$A15,UJL!$O$8:$O$99)</f>
        <v>0</v>
      </c>
      <c r="AD15" s="326">
        <f ca="1">SUMIF(IDP!$B$7:$B$141,'Summary sales'!$A15,IDP!$O$7:$O$140)</f>
        <v>7852.32</v>
      </c>
      <c r="AE15" s="332">
        <f>SUMIF(PSD!$B$7:$B$500,'Summary sales'!$A15,PSD!$K$7:$K$500)</f>
        <v>0</v>
      </c>
      <c r="AF15" s="332">
        <f>SUMIF(EBM!$B$7:$B$500,'Summary sales'!$A15,EBM!$J$7:$J$500)</f>
        <v>72.126000000003842</v>
      </c>
      <c r="AG15" s="326">
        <f>SUMIF(CISF!$B$7:$B$500,'Summary sales'!$A15,CISF!$J$7:$J$500)</f>
        <v>3156.2999999998137</v>
      </c>
      <c r="AH15" s="326">
        <f>SUMIF(KGM!$B$5:$B$506,'Summary sales'!$A15,KGM!$O$5:$O$506)</f>
        <v>970.28999999992084</v>
      </c>
      <c r="AI15" s="326">
        <f>SUMIF(PUJ!$B$7:$B$503,'Summary sales'!$A15,PUJ!$J$7:$J$503)</f>
        <v>5005.7000000001863</v>
      </c>
      <c r="AJ15" s="326">
        <f>SUMIF(TORABIKACIKUPA!$B$7:$B$493,'Summary sales'!$A15,TORABIKACIKUPA!$L$7:$L$493)</f>
        <v>0</v>
      </c>
      <c r="AK15" s="326">
        <f>SUMIF(TORABIKAHF!$B$7:$B$504,'Summary sales'!$A15,TORABIKAHF!$L$7:$L$504)</f>
        <v>0</v>
      </c>
      <c r="AL15" s="326">
        <f>SUMIF(TORABIKAIC!$B$7:$B$492,'Summary sales'!$A15,TORABIKAIC!$L$7:$L$492)</f>
        <v>0</v>
      </c>
      <c r="AM15" s="326">
        <f>SUMIF(KALBEE!$B$7:$B$501,'Summary sales'!$A15,KALBEE!$J$7:$J$501)</f>
        <v>8973</v>
      </c>
      <c r="AN15" s="326">
        <f>SUMIF(TOYOBO!$B$7:$B$479,'Summary sales'!$A15,TOYOBO!$O$7:$O$479)</f>
        <v>0</v>
      </c>
      <c r="AO15" s="326">
        <f>SUMIF(GREENPULSE!$B$7:$B$487,'Summary sales'!$A15,GREENPULSE!$J$7:$J$487)</f>
        <v>579.78000000000065</v>
      </c>
      <c r="AP15" s="326">
        <f>SUMIF(CONCORD!$B$7:$B$487,'Summary sales'!$A15,CONCORD!$J$7:$J$487)</f>
        <v>0</v>
      </c>
      <c r="AQ15" s="326">
        <f>SUMIF(KSN!$B$7:$B$484,'Summary sales'!$A15,KSN!$J$7:$J$484)</f>
        <v>4566.9899999999907</v>
      </c>
      <c r="AR15" s="326">
        <f>SUMIF(UMI!$B$7:$B$501,'Summary sales'!$A15,UMI!$J$7:$J$501)</f>
        <v>11941.091000005603</v>
      </c>
      <c r="AS15" s="326">
        <f>SUMIF(IPT!$B$7:$B$502,'Summary sales'!$A15,IPT!$J$7:$J$502)</f>
        <v>1822.1900000004098</v>
      </c>
      <c r="AT15" s="326">
        <f>SUMIF(KBRU!$B$7:$B$501,'Summary sales'!$A15,KBRU!$J$7:$J$501)</f>
        <v>1023.2399999999907</v>
      </c>
      <c r="AU15" s="326">
        <f>SUMIF(AMI!$B$7:$B$501,'Summary sales'!$A15,AMI!$J$7:$J$501)</f>
        <v>8542.3300000000745</v>
      </c>
      <c r="AV15" s="326">
        <f>SUMIF(KA!$B$7:$B$501,'Summary sales'!$A15,KA!$J$7:$J$501)</f>
        <v>2982.8700000000536</v>
      </c>
      <c r="AW15" s="326">
        <f>SUMIF(KTN!$B$7:$B$500,'Summary sales'!$A15,KTN!$J$7:$J$500)</f>
        <v>1754.4799999999814</v>
      </c>
      <c r="AX15" s="326">
        <f>SUMIF(KSNR!$B$7:$B$497,'Summary sales'!$A15,KSNR!$J$7:$J$497)</f>
        <v>7024.390000000014</v>
      </c>
      <c r="AY15" s="326">
        <f>SUMIF(NIAGAGARAM!$B$7:$B$504,'Summary sales'!$A15,NIAGAGARAM!$J$7:$J$504)</f>
        <v>476.54999999993015</v>
      </c>
      <c r="AZ15" s="326">
        <f>SUMIF('PCI84'!$B$7:$B$501,'Summary sales'!$A15,'PCI84'!$J$7:$J$501)</f>
        <v>8706.6299999998882</v>
      </c>
      <c r="BA15" s="326">
        <f>SUMIF(PCIM!$B$7:$B$502,'Summary sales'!$A15,PCIM!$J$7:$J$502)</f>
        <v>2133.6999999999534</v>
      </c>
      <c r="BB15" s="326">
        <f>SUMIF(INDOFOOD!$B$7:$B$500,'Summary sales'!$A15,INDOFOOD!$J$7:$J$500)</f>
        <v>6918.7999999998137</v>
      </c>
      <c r="BC15" s="326">
        <f>SUMIF(HCI!$B$7:$B$502,'Summary sales'!$A15,HCI!$J$7:$J$502)</f>
        <v>10788.510000000009</v>
      </c>
      <c r="BD15" s="326">
        <f>SUMIF(DIC!$B$7:$B$501,'Summary sales'!$A15,DIC!$J$7:$J$501)</f>
        <v>6346.8400000003166</v>
      </c>
      <c r="BE15" s="326">
        <f>SUMIF(ASAHIMAS!$B$7:$B$500,'Summary sales'!$A15,ASAHIMAS!$J$7:$J$500)</f>
        <v>25191.070000000298</v>
      </c>
      <c r="BF15" s="326">
        <f>SUMIF('ABC KOGEN'!B14:B46,'Summary sales'!$A15,'ABC KOGEN'!J14:J46)</f>
        <v>6165.0400000000373</v>
      </c>
      <c r="BG15" s="326">
        <f>SUMIF(ADP!$B$7:$B$499,'Summary sales'!$A15,ADP!$J$7:$J$499)</f>
        <v>952.17999999999302</v>
      </c>
      <c r="BH15" s="326">
        <f>SUMIF(Tongtji!$B$8:$B$502,'Summary sales'!$A15,Tongtji!$J$8:$J$502)</f>
        <v>3381.2999999998137</v>
      </c>
      <c r="BI15" s="326">
        <f>SUMIF(CITYMALL!$B$7:$B$500,'Summary sales'!$A15,CITYMALL!$K$7:$K$500)</f>
        <v>0</v>
      </c>
      <c r="BJ15" s="326">
        <f>SUMIF(PERHUTANI!$B$7:$B$500,'Summary sales'!$A15,PERHUTANI!$J$7:$J$500)</f>
        <v>0</v>
      </c>
      <c r="BK15" s="326">
        <f>SUMIF(PA!$B$7:$B$500,'Summary sales'!$A15,PA!$J$7:$J$500)</f>
        <v>235.64000000001397</v>
      </c>
      <c r="BL15" s="326">
        <f>SUMIF(RPI!$B$7:$B$500,'Summary sales'!$A15,RPI!$J$7:$J$500)</f>
        <v>0</v>
      </c>
      <c r="BM15" s="326">
        <f>SUMIF(RB!$B$7:$B$500,'Summary sales'!$A15,RB!$J$7:$J$500)</f>
        <v>0</v>
      </c>
      <c r="BN15" s="326">
        <f>SUMIF(DJARUM!$B$7:$B$500,'Summary sales'!$A15,DJARUM!$J$7:$J$500)</f>
        <v>8971.4200000000128</v>
      </c>
      <c r="BO15" s="326">
        <f>SUMIF(GFATOM!$B$7:$B$500,'Summary sales'!$A15,GFATOM!$J$7:$J$500)</f>
        <v>2086.4199999999255</v>
      </c>
      <c r="BP15" s="326">
        <f>SUMIF(GFKULIT!$B$7:$B$500,'Summary sales'!$A15,GFKULIT!$J$7:$J$500)</f>
        <v>690.33000000007451</v>
      </c>
      <c r="BQ15" s="326">
        <f>SUMIF(PENTAWIRA!$B$7:$B$548,'Summary sales'!$A15,PENTAWIRA!$O$7:$O$548)</f>
        <v>16434.047999999999</v>
      </c>
      <c r="BR15" s="326">
        <f>SUMIF(HSK!$B$7:$B$500,'Summary sales'!$A15,HSK!$J$7:$J$500)</f>
        <v>0</v>
      </c>
      <c r="BS15" s="326">
        <f>SUMIF(SDM!$B$7:$B$500,'Summary sales'!$A15,SDM!$J$7:$J$500)</f>
        <v>850.26000000024214</v>
      </c>
      <c r="BT15" s="326">
        <f>SUMIF(CCS!$B$7:$B$500,'Summary sales'!$A15,CCS!$J$7:$J$500)</f>
        <v>0</v>
      </c>
      <c r="BU15" s="326">
        <f>SUMIF(JARGAS!$B$7:$B$500,'Summary sales'!$A15,JARGAS!$J$7:$J$500)</f>
        <v>2655.7000000000116</v>
      </c>
      <c r="BV15" s="326">
        <f>SUMIF(SBI!$B$7:$B$500,'Summary sales'!$A15,SBI!$J$7:$J$500)</f>
        <v>0</v>
      </c>
      <c r="BW15" s="326">
        <f>SUMIF(SPGLOBAL!$B$7:$B$500,'Summary sales'!$A15,SPGLOBAL!$J$7:$J$500)</f>
        <v>3447.2090000000317</v>
      </c>
    </row>
    <row r="16" spans="1:75">
      <c r="A16" s="297">
        <f t="shared" si="47"/>
        <v>46274</v>
      </c>
      <c r="B16" s="298">
        <f t="shared" ca="1" si="48"/>
        <v>1.1766930232348543</v>
      </c>
      <c r="C16" s="299">
        <f t="shared" si="46"/>
        <v>174716.47400000002</v>
      </c>
      <c r="D16" s="306">
        <v>104553.10999999997</v>
      </c>
      <c r="E16" s="301">
        <v>41736.87000000001</v>
      </c>
      <c r="F16" s="301">
        <v>5425.73</v>
      </c>
      <c r="G16" s="301">
        <v>0</v>
      </c>
      <c r="H16" s="301">
        <v>9901.2199999999993</v>
      </c>
      <c r="I16" s="327">
        <v>4126.8900000000003</v>
      </c>
      <c r="J16" s="301">
        <v>5025.8900000000003</v>
      </c>
      <c r="K16" s="327">
        <v>3946.7640000000001</v>
      </c>
      <c r="L16" s="327">
        <v>0</v>
      </c>
      <c r="M16" s="328">
        <f t="shared" ca="1" si="45"/>
        <v>205587.65599999385</v>
      </c>
      <c r="N16" s="329">
        <f>SUMIF(CLIN!$C$7:$C$500,'Summary sales'!$A16,CLIN!$J$7:$J$500)</f>
        <v>509.81999999983236</v>
      </c>
      <c r="O16" s="329">
        <f>SUMIF(KF!$B$7:$B$501,'Summary sales'!$A16,KF!$J$7:$J$501)</f>
        <v>2175.4599999999991</v>
      </c>
      <c r="P16" s="329">
        <f>SUMIF(MKG!$B$7:$B$500,'Summary sales'!$A16,MKG!$J$7:$J$500)</f>
        <v>1288.8900000001304</v>
      </c>
      <c r="Q16" s="329">
        <f>SUMIF(STM!$B$7:$B$501,'Summary sales'!$A16,STM!$J$7:$J$501)</f>
        <v>3594.6000000000931</v>
      </c>
      <c r="R16" s="329">
        <f>SUMIF(OAJ!$B$7:$B$500,'Summary sales'!$A16,OAJ!$J$7:$J$500)</f>
        <v>770.10999999998603</v>
      </c>
      <c r="S16" s="329">
        <f>SUMIF(NNI!$B$7:$B$500,'Summary sales'!$A16,NNI!$J$7:$J$500)</f>
        <v>0</v>
      </c>
      <c r="T16" s="329">
        <f>SUMIF(SHB!$B$7:$B$500,'Summary sales'!$A16,SHB!$J$7:$J$500)</f>
        <v>66.130000000004657</v>
      </c>
      <c r="U16" s="329">
        <f>SUMIF(GTL!$B$7:$B$500,'Summary sales'!$A16,GTL!$J$7:$J$500)</f>
        <v>1040.25</v>
      </c>
      <c r="V16" s="329">
        <f>SUMIF(TWK!$B$7:$B$501,'Summary sales'!$A16,TWK!$J$7:$J$501)</f>
        <v>776.32000000006519</v>
      </c>
      <c r="W16" s="329">
        <f>SUMIF(BYC!$B$7:$B$500,'Summary sales'!$A16,BYC!$J$7:$J$500)</f>
        <v>5662.140000000596</v>
      </c>
      <c r="X16" s="329">
        <f ca="1">SUMIF(GFIR!$B$7:$B$34,'Summary sales'!$A16,GFIR!$J$7:$J$34)+SUMIF(GFIR2!$B$7:$B$31,'Summary sales'!$A16,GFIR2!$J$7:$J$30)</f>
        <v>5337.410000000149</v>
      </c>
      <c r="Y16" s="329">
        <f>SUMIF(SARIMURNI!$B$7:$B$502,'Summary sales'!$A16,SARIMURNI!$J$7:$J$502)</f>
        <v>2077.1999999999534</v>
      </c>
      <c r="Z16" s="329">
        <f>SUMIF(HLI!$B$7:$B$500,'Summary sales'!$A16,HLI!$J$7:$J$500)</f>
        <v>15164.290000000037</v>
      </c>
      <c r="AA16" s="329">
        <f>SUMIF(CERES!$B$7:$B$503,'Summary sales'!$A16,CERES!$J$7:$J$503)</f>
        <v>10095.299999999814</v>
      </c>
      <c r="AB16" s="329">
        <f>SUMIF(ALT!$B$7:$B$126,'Summary sales'!$A16,ALT!$M$7:$M$126)</f>
        <v>1594.3479999999981</v>
      </c>
      <c r="AC16" s="329">
        <f>SUMIF(UJL!$B$8:$B$99,'Summary sales'!$A16,UJL!$O$8:$O$99)</f>
        <v>0</v>
      </c>
      <c r="AD16" s="329">
        <f ca="1">SUMIF(IDP!$B$7:$B$141,'Summary sales'!$A16,IDP!$O$7:$O$140)</f>
        <v>5546.34</v>
      </c>
      <c r="AE16" s="329">
        <f>SUMIF(PSD!$B$7:$B$500,'Summary sales'!$A16,PSD!$K$7:$K$500)</f>
        <v>0</v>
      </c>
      <c r="AF16" s="329">
        <f>SUMIF(EBM!$B$7:$B$500,'Summary sales'!$A16,EBM!$J$7:$J$500)</f>
        <v>73.910000000003492</v>
      </c>
      <c r="AG16" s="329">
        <f>SUMIF(CISF!$B$7:$B$500,'Summary sales'!$A16,CISF!$J$7:$J$500)</f>
        <v>2721.8999999999069</v>
      </c>
      <c r="AH16" s="329">
        <f>SUMIF(KGM!$B$5:$B$506,'Summary sales'!$A16,KGM!$O$5:$O$506)</f>
        <v>1005.4500000000698</v>
      </c>
      <c r="AI16" s="329">
        <f>SUMIF(PUJ!$B$7:$B$503,'Summary sales'!$A16,PUJ!$J$7:$J$503)</f>
        <v>5066.4000000003725</v>
      </c>
      <c r="AJ16" s="329">
        <f>SUMIF(TORABIKACIKUPA!$B$7:$B$493,'Summary sales'!$A16,TORABIKACIKUPA!$L$7:$L$493)</f>
        <v>0</v>
      </c>
      <c r="AK16" s="329">
        <f>SUMIF(TORABIKAHF!$B$7:$B$504,'Summary sales'!$A16,TORABIKAHF!$L$7:$L$504)</f>
        <v>0</v>
      </c>
      <c r="AL16" s="329">
        <f>SUMIF(TORABIKAIC!$B$7:$B$492,'Summary sales'!$A16,TORABIKAIC!$L$7:$L$492)</f>
        <v>0</v>
      </c>
      <c r="AM16" s="329">
        <f>SUMIF(KALBEE!$B$7:$B$501,'Summary sales'!$A16,KALBEE!$J$7:$J$501)</f>
        <v>8751.5999999996275</v>
      </c>
      <c r="AN16" s="329">
        <f>SUMIF(TOYOBO!$B$7:$B$479,'Summary sales'!$A16,TOYOBO!$O$7:$O$479)</f>
        <v>0</v>
      </c>
      <c r="AO16" s="329">
        <f>SUMIF(GREENPULSE!$B$7:$B$487,'Summary sales'!$A16,GREENPULSE!$J$7:$J$487)</f>
        <v>0</v>
      </c>
      <c r="AP16" s="329">
        <f>SUMIF(CONCORD!$B$7:$B$487,'Summary sales'!$A16,CONCORD!$J$7:$J$487)</f>
        <v>0</v>
      </c>
      <c r="AQ16" s="329">
        <f>SUMIF(KSN!$B$7:$B$484,'Summary sales'!$A16,KSN!$J$7:$J$484)</f>
        <v>4450.9799999999814</v>
      </c>
      <c r="AR16" s="329">
        <f>SUMIF(UMI!$B$7:$B$501,'Summary sales'!$A16,UMI!$J$7:$J$501)</f>
        <v>16839.541999995708</v>
      </c>
      <c r="AS16" s="329">
        <f>SUMIF(IPT!$B$7:$B$502,'Summary sales'!$A16,IPT!$J$7:$J$502)</f>
        <v>2097.0800000000745</v>
      </c>
      <c r="AT16" s="329">
        <f>SUMIF(KBRU!$B$7:$B$501,'Summary sales'!$A16,KBRU!$J$7:$J$501)</f>
        <v>959.43000000005122</v>
      </c>
      <c r="AU16" s="329">
        <f>SUMIF(AMI!$B$7:$B$501,'Summary sales'!$A16,AMI!$J$7:$J$501)</f>
        <v>8073.5</v>
      </c>
      <c r="AV16" s="329">
        <f>SUMIF(KA!$B$7:$B$501,'Summary sales'!$A16,KA!$J$7:$J$501)</f>
        <v>2803.5499999999884</v>
      </c>
      <c r="AW16" s="329">
        <f>SUMIF(KTN!$B$7:$B$500,'Summary sales'!$A16,KTN!$J$7:$J$500)</f>
        <v>2044.6099999998696</v>
      </c>
      <c r="AX16" s="329">
        <f>SUMIF(KSNR!$B$7:$B$497,'Summary sales'!$A16,KSNR!$J$7:$J$497)</f>
        <v>8728.1999999999534</v>
      </c>
      <c r="AY16" s="329">
        <f>SUMIF(NIAGAGARAM!$B$7:$B$504,'Summary sales'!$A16,NIAGAGARAM!$J$7:$J$504)</f>
        <v>506.54000000003725</v>
      </c>
      <c r="AZ16" s="329">
        <f>SUMIF('PCI84'!$B$7:$B$501,'Summary sales'!$A16,'PCI84'!$J$7:$J$501)</f>
        <v>10249.280000000261</v>
      </c>
      <c r="BA16" s="329">
        <f>SUMIF(PCIM!$B$7:$B$502,'Summary sales'!$A16,PCIM!$J$7:$J$502)</f>
        <v>1748.1000000000931</v>
      </c>
      <c r="BB16" s="329">
        <f>SUMIF(INDOFOOD!$B$7:$B$500,'Summary sales'!$A16,INDOFOOD!$J$7:$J$500)</f>
        <v>7478.6499999994412</v>
      </c>
      <c r="BC16" s="329">
        <f>SUMIF(HCI!$B$7:$B$502,'Summary sales'!$A16,HCI!$J$7:$J$502)</f>
        <v>12106.869999999879</v>
      </c>
      <c r="BD16" s="329">
        <f>SUMIF(DIC!$B$7:$B$501,'Summary sales'!$A16,DIC!$J$7:$J$501)</f>
        <v>5703.0599999995902</v>
      </c>
      <c r="BE16" s="329">
        <f>SUMIF(ASAHIMAS!$B$7:$B$500,'Summary sales'!$A16,ASAHIMAS!$J$7:$J$500)</f>
        <v>11620.729999998584</v>
      </c>
      <c r="BF16" s="329">
        <f>SUMIF('ABC KOGEN'!B15:B47,'Summary sales'!$A16,'ABC KOGEN'!J15:J47)</f>
        <v>6514.8699999996461</v>
      </c>
      <c r="BG16" s="329">
        <f>SUMIF(ADP!$B$7:$B$499,'Summary sales'!$A16,ADP!$J$7:$J$499)</f>
        <v>1208.5399999999936</v>
      </c>
      <c r="BH16" s="329">
        <f>SUMIF(Tongtji!$B$8:$B$502,'Summary sales'!$A16,Tongtji!$J$8:$J$502)</f>
        <v>2959.5</v>
      </c>
      <c r="BI16" s="329">
        <f>SUMIF(CITYMALL!$B$7:$B$500,'Summary sales'!$A16,CITYMALL!$K$7:$K$500)</f>
        <v>0</v>
      </c>
      <c r="BJ16" s="329">
        <f>SUMIF(PERHUTANI!$B$7:$B$500,'Summary sales'!$A16,PERHUTANI!$J$7:$J$500)</f>
        <v>0</v>
      </c>
      <c r="BK16" s="329">
        <f>SUMIF(PA!$B$7:$B$500,'Summary sales'!$A16,PA!$J$7:$J$500)</f>
        <v>230.77000000001863</v>
      </c>
      <c r="BL16" s="329">
        <f>SUMIF(RPI!$B$7:$B$500,'Summary sales'!$A16,RPI!$J$7:$J$500)</f>
        <v>0</v>
      </c>
      <c r="BM16" s="329">
        <f>SUMIF(RB!$B$7:$B$500,'Summary sales'!$A16,RB!$J$7:$J$500)</f>
        <v>0</v>
      </c>
      <c r="BN16" s="329">
        <f>SUMIF(DJARUM!$B$7:$B$500,'Summary sales'!$A16,DJARUM!$J$7:$J$500)</f>
        <v>2503.6600000000035</v>
      </c>
      <c r="BO16" s="329">
        <f>SUMIF(GFATOM!$B$7:$B$500,'Summary sales'!$A16,GFATOM!$J$7:$J$500)</f>
        <v>2552.6699999999255</v>
      </c>
      <c r="BP16" s="329">
        <f>SUMIF(GFKULIT!$B$7:$B$500,'Summary sales'!$A16,GFKULIT!$J$7:$J$500)</f>
        <v>1041.9699999999721</v>
      </c>
      <c r="BQ16" s="329">
        <f>SUMIF(PENTAWIRA!$B$7:$B$548,'Summary sales'!$A16,PENTAWIRA!$O$7:$O$548)</f>
        <v>7672.5740000000005</v>
      </c>
      <c r="BR16" s="329">
        <f>SUMIF(HSK!$B$7:$B$500,'Summary sales'!$A16,HSK!$J$7:$J$500)</f>
        <v>0</v>
      </c>
      <c r="BS16" s="329">
        <f>SUMIF(SDM!$B$7:$B$500,'Summary sales'!$A16,SDM!$J$7:$J$500)</f>
        <v>1262</v>
      </c>
      <c r="BT16" s="329">
        <f>SUMIF(CCS!$B$7:$B$500,'Summary sales'!$A16,CCS!$J$7:$J$500)</f>
        <v>0</v>
      </c>
      <c r="BU16" s="329">
        <f>SUMIF(JARGAS!$B$7:$B$500,'Summary sales'!$A16,JARGAS!$J$7:$J$500)</f>
        <v>2730.070000000007</v>
      </c>
      <c r="BV16" s="329">
        <f>SUMIF(SBI!$B$7:$B$500,'Summary sales'!$A16,SBI!$J$7:$J$500)</f>
        <v>0</v>
      </c>
      <c r="BW16" s="329">
        <f>SUMIF(SPGLOBAL!$B$7:$B$500,'Summary sales'!$A16,SPGLOBAL!$J$7:$J$500)</f>
        <v>8183.0420000001322</v>
      </c>
    </row>
    <row r="17" spans="1:76">
      <c r="A17" s="292">
        <f t="shared" si="47"/>
        <v>46275</v>
      </c>
      <c r="B17" s="302">
        <f t="shared" ca="1" si="48"/>
        <v>1.1774366057534318</v>
      </c>
      <c r="C17" s="303">
        <f t="shared" si="46"/>
        <v>168047.19</v>
      </c>
      <c r="D17" s="305">
        <v>105924.49</v>
      </c>
      <c r="E17" s="304">
        <v>39524.93</v>
      </c>
      <c r="F17" s="304">
        <v>7997.43</v>
      </c>
      <c r="G17" s="304">
        <v>0</v>
      </c>
      <c r="H17" s="296">
        <v>4558.08</v>
      </c>
      <c r="I17" s="323">
        <v>0</v>
      </c>
      <c r="J17" s="304">
        <v>10042.26</v>
      </c>
      <c r="K17" s="323">
        <v>0</v>
      </c>
      <c r="L17" s="323">
        <v>0</v>
      </c>
      <c r="M17" s="325">
        <f t="shared" ca="1" si="45"/>
        <v>197864.91300000204</v>
      </c>
      <c r="N17" s="326">
        <f>SUMIF(CLIN!$C$7:$C$500,'Summary sales'!$A17,CLIN!$J$7:$J$500)</f>
        <v>582.25</v>
      </c>
      <c r="O17" s="332">
        <f>SUMIF(KF!$B$7:$B$501,'Summary sales'!$A17,KF!$J$7:$J$501)</f>
        <v>1952.5400000000009</v>
      </c>
      <c r="P17" s="332">
        <f>SUMIF(MKG!$B$7:$B$500,'Summary sales'!$A17,MKG!$J$7:$J$500)</f>
        <v>1098.410000000149</v>
      </c>
      <c r="Q17" s="326">
        <f>SUMIF(STM!$B$7:$B$501,'Summary sales'!$A17,STM!$J$7:$J$501)</f>
        <v>3287.1000000000931</v>
      </c>
      <c r="R17" s="332">
        <f>SUMIF(OAJ!$B$7:$B$500,'Summary sales'!$A17,OAJ!$J$7:$J$500)</f>
        <v>1009.6700000000419</v>
      </c>
      <c r="S17" s="332">
        <f>SUMIF(NNI!$B$7:$B$500,'Summary sales'!$A17,NNI!$J$7:$J$500)</f>
        <v>1070.4599999999627</v>
      </c>
      <c r="T17" s="332">
        <f>SUMIF(SHB!$B$7:$B$500,'Summary sales'!$A17,SHB!$J$7:$J$500)</f>
        <v>15.479999999981374</v>
      </c>
      <c r="U17" s="332">
        <f>SUMIF(GTL!$B$7:$B$500,'Summary sales'!$A17,GTL!$J$7:$J$500)</f>
        <v>972.07999999995809</v>
      </c>
      <c r="V17" s="332">
        <f>SUMIF(TWK!$B$7:$B$501,'Summary sales'!$A17,TWK!$J$7:$J$501)</f>
        <v>746.60999999998603</v>
      </c>
      <c r="W17" s="326">
        <f>SUMIF(BYC!$B$7:$B$500,'Summary sales'!$A17,BYC!$J$7:$J$500)</f>
        <v>5127.109999999404</v>
      </c>
      <c r="X17" s="332">
        <f ca="1">SUMIF(GFIR!$B$7:$B$34,'Summary sales'!$A17,GFIR!$J$7:$J$34)+SUMIF(GFIR2!$B$7:$B$31,'Summary sales'!$A17,GFIR2!$J$7:$J$30)</f>
        <v>5556.9000000003725</v>
      </c>
      <c r="Y17" s="332">
        <f>SUMIF(SARIMURNI!$B$7:$B$502,'Summary sales'!$A17,SARIMURNI!$J$7:$J$502)</f>
        <v>2081.9000000001397</v>
      </c>
      <c r="Z17" s="326">
        <f>SUMIF(HLI!$B$7:$B$500,'Summary sales'!$A17,HLI!$J$7:$J$500)</f>
        <v>12573.839999999851</v>
      </c>
      <c r="AA17" s="332">
        <f>SUMIF(CERES!$B$7:$B$503,'Summary sales'!$A17,CERES!$J$7:$J$503)</f>
        <v>10388.080000000075</v>
      </c>
      <c r="AB17" s="332">
        <f>SUMIF(ALT!$B$7:$B$126,'Summary sales'!$A17,ALT!$M$7:$M$126)</f>
        <v>808.54300000006333</v>
      </c>
      <c r="AC17" s="326">
        <f>SUMIF(UJL!$B$8:$B$99,'Summary sales'!$A17,UJL!$O$8:$O$99)</f>
        <v>0</v>
      </c>
      <c r="AD17" s="326">
        <f ca="1">SUMIF(IDP!$B$7:$B$141,'Summary sales'!$A17,IDP!$O$7:$O$140)</f>
        <v>5682.51</v>
      </c>
      <c r="AE17" s="332">
        <f>SUMIF(PSD!$B$7:$B$500,'Summary sales'!$A17,PSD!$K$7:$K$500)</f>
        <v>0</v>
      </c>
      <c r="AF17" s="332">
        <f>SUMIF(EBM!$B$7:$B$500,'Summary sales'!$A17,EBM!$J$7:$J$500)</f>
        <v>71.089999999996508</v>
      </c>
      <c r="AG17" s="326">
        <f>SUMIF(CISF!$B$7:$B$500,'Summary sales'!$A17,CISF!$J$7:$J$500)</f>
        <v>3494.6000000000931</v>
      </c>
      <c r="AH17" s="326">
        <f>SUMIF(KGM!$B$5:$B$506,'Summary sales'!$A17,KGM!$O$5:$O$506)</f>
        <v>2024.7700000000186</v>
      </c>
      <c r="AI17" s="326">
        <f>SUMIF(PUJ!$B$7:$B$503,'Summary sales'!$A17,PUJ!$J$7:$J$503)</f>
        <v>4430.7999999998137</v>
      </c>
      <c r="AJ17" s="326">
        <f>SUMIF(TORABIKACIKUPA!$B$7:$B$493,'Summary sales'!$A17,TORABIKACIKUPA!$L$7:$L$493)</f>
        <v>0</v>
      </c>
      <c r="AK17" s="326">
        <f>SUMIF(TORABIKAHF!$B$7:$B$504,'Summary sales'!$A17,TORABIKAHF!$L$7:$L$504)</f>
        <v>0</v>
      </c>
      <c r="AL17" s="326">
        <f>SUMIF(TORABIKAIC!$B$7:$B$492,'Summary sales'!$A17,TORABIKAIC!$L$7:$L$492)</f>
        <v>0</v>
      </c>
      <c r="AM17" s="326">
        <f>SUMIF(KALBEE!$B$7:$B$501,'Summary sales'!$A17,KALBEE!$J$7:$J$501)</f>
        <v>3992</v>
      </c>
      <c r="AN17" s="326">
        <f>SUMIF(TOYOBO!$B$7:$B$479,'Summary sales'!$A17,TOYOBO!$O$7:$O$479)</f>
        <v>0</v>
      </c>
      <c r="AO17" s="326">
        <f>SUMIF(GREENPULSE!$B$7:$B$487,'Summary sales'!$A17,GREENPULSE!$J$7:$J$487)</f>
        <v>0</v>
      </c>
      <c r="AP17" s="326">
        <f>SUMIF(CONCORD!$B$7:$B$487,'Summary sales'!$A17,CONCORD!$J$7:$J$487)</f>
        <v>0</v>
      </c>
      <c r="AQ17" s="326">
        <f>SUMIF(KSN!$B$7:$B$484,'Summary sales'!$A17,KSN!$J$7:$J$484)</f>
        <v>4229.8900000001304</v>
      </c>
      <c r="AR17" s="326">
        <f>SUMIF(UMI!$B$7:$B$501,'Summary sales'!$A17,UMI!$J$7:$J$501)</f>
        <v>15689.63599999994</v>
      </c>
      <c r="AS17" s="326">
        <f>SUMIF(IPT!$B$7:$B$502,'Summary sales'!$A17,IPT!$J$7:$J$502)</f>
        <v>1943.4399999994785</v>
      </c>
      <c r="AT17" s="326">
        <f>SUMIF(KBRU!$B$7:$B$501,'Summary sales'!$A17,KBRU!$J$7:$J$501)</f>
        <v>41.959999999962747</v>
      </c>
      <c r="AU17" s="326">
        <f>SUMIF(AMI!$B$7:$B$501,'Summary sales'!$A17,AMI!$J$7:$J$501)</f>
        <v>8035.1200000010431</v>
      </c>
      <c r="AV17" s="326">
        <f>SUMIF(KA!$B$7:$B$501,'Summary sales'!$A17,KA!$J$7:$J$501)</f>
        <v>2995.1199999999953</v>
      </c>
      <c r="AW17" s="326">
        <f>SUMIF(KTN!$B$7:$B$500,'Summary sales'!$A17,KTN!$J$7:$J$500)</f>
        <v>1741.8000000000466</v>
      </c>
      <c r="AX17" s="326">
        <f>SUMIF(KSNR!$B$7:$B$497,'Summary sales'!$A17,KSNR!$J$7:$J$497)</f>
        <v>4390.8300000000745</v>
      </c>
      <c r="AY17" s="326">
        <f>SUMIF(NIAGAGARAM!$B$7:$B$504,'Summary sales'!$A17,NIAGAGARAM!$J$7:$J$504)</f>
        <v>505.79000000003725</v>
      </c>
      <c r="AZ17" s="326">
        <f>SUMIF('PCI84'!$B$7:$B$501,'Summary sales'!$A17,'PCI84'!$J$7:$J$501)</f>
        <v>10308.189999999478</v>
      </c>
      <c r="BA17" s="326">
        <f>SUMIF(PCIM!$B$7:$B$502,'Summary sales'!$A17,PCIM!$J$7:$J$502)</f>
        <v>2275.0699999998324</v>
      </c>
      <c r="BB17" s="326">
        <f>SUMIF(INDOFOOD!$B$7:$B$500,'Summary sales'!$A17,INDOFOOD!$J$7:$J$500)</f>
        <v>6021.0400000000373</v>
      </c>
      <c r="BC17" s="326">
        <f>SUMIF(HCI!$B$7:$B$502,'Summary sales'!$A17,HCI!$J$7:$J$502)</f>
        <v>11295.699999999953</v>
      </c>
      <c r="BD17" s="326">
        <f>SUMIF(DIC!$B$7:$B$501,'Summary sales'!$A17,DIC!$J$7:$J$501)</f>
        <v>4478.5900000003166</v>
      </c>
      <c r="BE17" s="326">
        <f>SUMIF(ASAHIMAS!$B$7:$B$500,'Summary sales'!$A17,ASAHIMAS!$J$7:$J$500)</f>
        <v>7166.1900000013411</v>
      </c>
      <c r="BF17" s="326">
        <f>SUMIF('ABC KOGEN'!B16:B48,'Summary sales'!$A17,'ABC KOGEN'!J16:J48)</f>
        <v>7108.2200000002049</v>
      </c>
      <c r="BG17" s="326">
        <f>SUMIF(ADP!$B$7:$B$499,'Summary sales'!$A17,ADP!$J$7:$J$499)</f>
        <v>1483.5900000000111</v>
      </c>
      <c r="BH17" s="326">
        <f>SUMIF(Tongtji!$B$8:$B$502,'Summary sales'!$A17,Tongtji!$J$8:$J$502)</f>
        <v>3734.6000000005588</v>
      </c>
      <c r="BI17" s="326">
        <f>SUMIF(CITYMALL!$B$7:$B$500,'Summary sales'!$A17,CITYMALL!$K$7:$K$500)</f>
        <v>0</v>
      </c>
      <c r="BJ17" s="326">
        <f>SUMIF(PERHUTANI!$B$7:$B$500,'Summary sales'!$A17,PERHUTANI!$J$7:$J$500)</f>
        <v>0</v>
      </c>
      <c r="BK17" s="326">
        <f>SUMIF(PA!$B$7:$B$500,'Summary sales'!$A17,PA!$J$7:$J$500)</f>
        <v>197.25</v>
      </c>
      <c r="BL17" s="326">
        <f>SUMIF(RPI!$B$7:$B$500,'Summary sales'!$A17,RPI!$J$7:$J$500)</f>
        <v>0</v>
      </c>
      <c r="BM17" s="326">
        <f>SUMIF(RB!$B$7:$B$500,'Summary sales'!$A17,RB!$J$7:$J$500)</f>
        <v>0</v>
      </c>
      <c r="BN17" s="326">
        <f>SUMIF(DJARUM!$B$7:$B$500,'Summary sales'!$A17,DJARUM!$J$7:$J$500)</f>
        <v>7652.359999999986</v>
      </c>
      <c r="BO17" s="326">
        <f>SUMIF(GFATOM!$B$7:$B$500,'Summary sales'!$A17,GFATOM!$J$7:$J$500)</f>
        <v>0</v>
      </c>
      <c r="BP17" s="326">
        <f>SUMIF(GFKULIT!$B$7:$B$500,'Summary sales'!$A17,GFKULIT!$J$7:$J$500)</f>
        <v>1334.4200000000419</v>
      </c>
      <c r="BQ17" s="326">
        <f>SUMIF(PENTAWIRA!$B$7:$B$548,'Summary sales'!$A17,PENTAWIRA!$O$7:$O$548)</f>
        <v>0</v>
      </c>
      <c r="BR17" s="326">
        <f>SUMIF(HSK!$B$7:$B$500,'Summary sales'!$A17,HSK!$J$7:$J$500)</f>
        <v>0</v>
      </c>
      <c r="BS17" s="326">
        <f>SUMIF(SDM!$B$7:$B$500,'Summary sales'!$A17,SDM!$J$7:$J$500)</f>
        <v>972.75999999977648</v>
      </c>
      <c r="BT17" s="326">
        <f>SUMIF(CCS!$B$7:$B$500,'Summary sales'!$A17,CCS!$J$7:$J$500)</f>
        <v>0</v>
      </c>
      <c r="BU17" s="326">
        <f>SUMIF(JARGAS!$B$7:$B$500,'Summary sales'!$A17,JARGAS!$J$7:$J$500)</f>
        <v>2896.5099999999511</v>
      </c>
      <c r="BV17" s="326">
        <f>SUMIF(SBI!$B$7:$B$500,'Summary sales'!$A17,SBI!$J$7:$J$500)</f>
        <v>0</v>
      </c>
      <c r="BW17" s="326">
        <f>SUMIF(SPGLOBAL!$B$7:$B$500,'Summary sales'!$A17,SPGLOBAL!$J$7:$J$500)</f>
        <v>24400.093999999808</v>
      </c>
    </row>
    <row r="18" spans="1:76">
      <c r="A18" s="297">
        <f t="shared" si="47"/>
        <v>46276</v>
      </c>
      <c r="B18" s="298">
        <f t="shared" ca="1" si="48"/>
        <v>0.96391109222405247</v>
      </c>
      <c r="C18" s="299">
        <f t="shared" si="46"/>
        <v>200801.70999999996</v>
      </c>
      <c r="D18" s="306">
        <v>112474.19999999997</v>
      </c>
      <c r="E18" s="301">
        <v>39163.82</v>
      </c>
      <c r="F18" s="301">
        <v>6054.69</v>
      </c>
      <c r="G18" s="301">
        <v>0</v>
      </c>
      <c r="H18" s="301">
        <v>10148.299999999999</v>
      </c>
      <c r="I18" s="327">
        <v>4212.54</v>
      </c>
      <c r="J18" s="301">
        <v>28748.16</v>
      </c>
      <c r="K18" s="327">
        <v>0</v>
      </c>
      <c r="L18" s="327">
        <v>0</v>
      </c>
      <c r="M18" s="328">
        <f t="shared" ca="1" si="45"/>
        <v>193554.99560655741</v>
      </c>
      <c r="N18" s="329">
        <f>SUMIF(CLIN!$C$7:$C$500,'Summary sales'!$A18,CLIN!$J$7:$J$500)</f>
        <v>706.30000000004657</v>
      </c>
      <c r="O18" s="329">
        <f>SUMIF(KF!$B$7:$B$501,'Summary sales'!$A18,KF!$J$7:$J$501)</f>
        <v>2269.75</v>
      </c>
      <c r="P18" s="329">
        <f>SUMIF(MKG!$B$7:$B$500,'Summary sales'!$A18,MKG!$J$7:$J$500)</f>
        <v>1083.0400000000373</v>
      </c>
      <c r="Q18" s="329">
        <f>SUMIF(STM!$B$7:$B$501,'Summary sales'!$A18,STM!$J$7:$J$501)</f>
        <v>3895.8999999999069</v>
      </c>
      <c r="R18" s="329">
        <f>SUMIF(OAJ!$B$7:$B$500,'Summary sales'!$A18,OAJ!$J$7:$J$500)</f>
        <v>1105.9699999999721</v>
      </c>
      <c r="S18" s="329">
        <f>SUMIF(NNI!$B$7:$B$500,'Summary sales'!$A18,NNI!$J$7:$J$500)</f>
        <v>4.7300000004470348</v>
      </c>
      <c r="T18" s="329">
        <f>SUMIF(SHB!$B$7:$B$500,'Summary sales'!$A18,SHB!$J$7:$J$500)</f>
        <v>32.620000000024447</v>
      </c>
      <c r="U18" s="329">
        <f>SUMIF(GTL!$B$7:$B$500,'Summary sales'!$A18,GTL!$J$7:$J$500)</f>
        <v>970.60999999998603</v>
      </c>
      <c r="V18" s="329">
        <f>SUMIF(TWK!$B$7:$B$501,'Summary sales'!$A18,TWK!$J$7:$J$501)</f>
        <v>692.61999999999534</v>
      </c>
      <c r="W18" s="329">
        <f>SUMIF(BYC!$B$7:$B$500,'Summary sales'!$A18,BYC!$J$7:$J$500)</f>
        <v>4749.7100000008941</v>
      </c>
      <c r="X18" s="329">
        <f ca="1">SUMIF(GFIR!$B$7:$B$34,'Summary sales'!$A18,GFIR!$J$7:$J$34)+SUMIF(GFIR2!$B$7:$B$31,'Summary sales'!$A18,GFIR2!$J$7:$J$30)</f>
        <v>5302.5599999995902</v>
      </c>
      <c r="Y18" s="329">
        <f>SUMIF(SARIMURNI!$B$7:$B$502,'Summary sales'!$A18,SARIMURNI!$J$7:$J$502)</f>
        <v>1561.9299999999348</v>
      </c>
      <c r="Z18" s="329">
        <f>SUMIF(HLI!$B$7:$B$500,'Summary sales'!$A18,HLI!$J$7:$J$500)</f>
        <v>12336.39000000013</v>
      </c>
      <c r="AA18" s="329">
        <f>SUMIF(CERES!$B$7:$B$503,'Summary sales'!$A18,CERES!$J$7:$J$503)</f>
        <v>8647.0800000000745</v>
      </c>
      <c r="AB18" s="329">
        <f>SUMIF(ALT!$B$7:$B$126,'Summary sales'!$A18,ALT!$M$7:$M$126)</f>
        <v>1279.9889999999432</v>
      </c>
      <c r="AC18" s="329">
        <f>SUMIF(UJL!$B$8:$B$99,'Summary sales'!$A18,UJL!$O$8:$O$99)</f>
        <v>0</v>
      </c>
      <c r="AD18" s="329">
        <f ca="1">SUMIF(IDP!$B$7:$B$141,'Summary sales'!$A18,IDP!$O$7:$O$140)</f>
        <v>6985.3816065573774</v>
      </c>
      <c r="AE18" s="329">
        <f>SUMIF(PSD!$B$7:$B$500,'Summary sales'!$A18,PSD!$K$7:$K$500)</f>
        <v>0</v>
      </c>
      <c r="AF18" s="329">
        <f>SUMIF(EBM!$B$7:$B$500,'Summary sales'!$A18,EBM!$J$7:$J$500)</f>
        <v>79.769999999989523</v>
      </c>
      <c r="AG18" s="329">
        <f>SUMIF(CISF!$B$7:$B$500,'Summary sales'!$A18,CISF!$J$7:$J$500)</f>
        <v>2555</v>
      </c>
      <c r="AH18" s="329">
        <f>SUMIF(KGM!$B$5:$B$506,'Summary sales'!$A18,KGM!$O$5:$O$506)</f>
        <v>962.42999999993481</v>
      </c>
      <c r="AI18" s="329">
        <f>SUMIF(PUJ!$B$7:$B$503,'Summary sales'!$A18,PUJ!$J$7:$J$503)</f>
        <v>3699.2999999998137</v>
      </c>
      <c r="AJ18" s="329">
        <f>SUMIF(TORABIKACIKUPA!$B$7:$B$493,'Summary sales'!$A18,TORABIKACIKUPA!$L$7:$L$493)</f>
        <v>0</v>
      </c>
      <c r="AK18" s="329">
        <f>SUMIF(TORABIKAHF!$B$7:$B$504,'Summary sales'!$A18,TORABIKAHF!$L$7:$L$504)</f>
        <v>0</v>
      </c>
      <c r="AL18" s="329">
        <f>SUMIF(TORABIKAIC!$B$7:$B$492,'Summary sales'!$A18,TORABIKAIC!$L$7:$L$492)</f>
        <v>0</v>
      </c>
      <c r="AM18" s="329">
        <f>SUMIF(KALBEE!$B$7:$B$501,'Summary sales'!$A18,KALBEE!$J$7:$J$501)</f>
        <v>1984</v>
      </c>
      <c r="AN18" s="329">
        <f>SUMIF(TOYOBO!$B$7:$B$479,'Summary sales'!$A18,TOYOBO!$O$7:$O$479)</f>
        <v>0</v>
      </c>
      <c r="AO18" s="329">
        <f>SUMIF(GREENPULSE!$B$7:$B$487,'Summary sales'!$A18,GREENPULSE!$J$7:$J$487)</f>
        <v>0</v>
      </c>
      <c r="AP18" s="329">
        <f>SUMIF(CONCORD!$B$7:$B$487,'Summary sales'!$A18,CONCORD!$J$7:$J$487)</f>
        <v>0</v>
      </c>
      <c r="AQ18" s="329">
        <f>SUMIF(KSN!$B$7:$B$484,'Summary sales'!$A18,KSN!$J$7:$J$484)</f>
        <v>4137.8699999998789</v>
      </c>
      <c r="AR18" s="329">
        <f>SUMIF(UMI!$B$7:$B$501,'Summary sales'!$A18,UMI!$J$7:$J$501)</f>
        <v>17657.53599999845</v>
      </c>
      <c r="AS18" s="329">
        <f>SUMIF(IPT!$B$7:$B$502,'Summary sales'!$A18,IPT!$J$7:$J$502)</f>
        <v>2348.5</v>
      </c>
      <c r="AT18" s="329">
        <f>SUMIF(KBRU!$B$7:$B$501,'Summary sales'!$A18,KBRU!$J$7:$J$501)</f>
        <v>938.9100000000326</v>
      </c>
      <c r="AU18" s="329">
        <f>SUMIF(AMI!$B$7:$B$501,'Summary sales'!$A18,AMI!$J$7:$J$501)</f>
        <v>7416.6199999991804</v>
      </c>
      <c r="AV18" s="329">
        <f>SUMIF(KA!$B$7:$B$501,'Summary sales'!$A18,KA!$J$7:$J$501)</f>
        <v>2972.5</v>
      </c>
      <c r="AW18" s="329">
        <f>SUMIF(KTN!$B$7:$B$500,'Summary sales'!$A18,KTN!$J$7:$J$500)</f>
        <v>1596.0700000000652</v>
      </c>
      <c r="AX18" s="329">
        <f>SUMIF(KSNR!$B$7:$B$497,'Summary sales'!$A18,KSNR!$J$7:$J$497)</f>
        <v>5591.1699999999255</v>
      </c>
      <c r="AY18" s="329">
        <f>SUMIF(NIAGAGARAM!$B$7:$B$504,'Summary sales'!$A18,NIAGAGARAM!$J$7:$J$504)</f>
        <v>97.770000000018626</v>
      </c>
      <c r="AZ18" s="329">
        <f>SUMIF('PCI84'!$B$7:$B$501,'Summary sales'!$A18,'PCI84'!$J$7:$J$501)</f>
        <v>11311.88000000082</v>
      </c>
      <c r="BA18" s="329">
        <f>SUMIF(PCIM!$B$7:$B$502,'Summary sales'!$A18,PCIM!$J$7:$J$502)</f>
        <v>2562.8400000000838</v>
      </c>
      <c r="BB18" s="329">
        <f>SUMIF(INDOFOOD!$B$7:$B$500,'Summary sales'!$A18,INDOFOOD!$J$7:$J$500)</f>
        <v>4480.5100000007078</v>
      </c>
      <c r="BC18" s="329">
        <f>SUMIF(HCI!$B$7:$B$502,'Summary sales'!$A18,HCI!$J$7:$J$502)</f>
        <v>10826.130000000121</v>
      </c>
      <c r="BD18" s="329">
        <f>SUMIF(DIC!$B$7:$B$501,'Summary sales'!$A18,DIC!$J$7:$J$501)</f>
        <v>2682.7099999999627</v>
      </c>
      <c r="BE18" s="329">
        <f>SUMIF(ASAHIMAS!$B$7:$B$500,'Summary sales'!$A18,ASAHIMAS!$J$7:$J$500)</f>
        <v>5386.160000000149</v>
      </c>
      <c r="BF18" s="329">
        <f>SUMIF('ABC KOGEN'!B17:B49,'Summary sales'!$A18,'ABC KOGEN'!J17:J49)</f>
        <v>4727.8999999999069</v>
      </c>
      <c r="BG18" s="329">
        <f>SUMIF(ADP!$B$7:$B$499,'Summary sales'!$A18,ADP!$J$7:$J$499)</f>
        <v>990.36999999999534</v>
      </c>
      <c r="BH18" s="329">
        <f>SUMIF(Tongtji!$B$8:$B$502,'Summary sales'!$A18,Tongtji!$J$8:$J$502)</f>
        <v>3046.2999999998137</v>
      </c>
      <c r="BI18" s="329">
        <f>SUMIF(CITYMALL!$B$7:$B$500,'Summary sales'!$A18,CITYMALL!$K$7:$K$500)</f>
        <v>0</v>
      </c>
      <c r="BJ18" s="329">
        <f>SUMIF(PERHUTANI!$B$7:$B$500,'Summary sales'!$A18,PERHUTANI!$J$7:$J$500)</f>
        <v>0</v>
      </c>
      <c r="BK18" s="329">
        <f>SUMIF(PA!$B$7:$B$500,'Summary sales'!$A18,PA!$J$7:$J$500)</f>
        <v>205.02999999991152</v>
      </c>
      <c r="BL18" s="329">
        <f>SUMIF(RPI!$B$7:$B$500,'Summary sales'!$A18,RPI!$J$7:$J$500)</f>
        <v>0</v>
      </c>
      <c r="BM18" s="329">
        <f>SUMIF(RB!$B$7:$B$500,'Summary sales'!$A18,RB!$J$7:$J$500)</f>
        <v>0</v>
      </c>
      <c r="BN18" s="329">
        <f>SUMIF(DJARUM!$B$7:$B$500,'Summary sales'!$A18,DJARUM!$J$7:$J$500)</f>
        <v>3769.2300000000105</v>
      </c>
      <c r="BO18" s="329">
        <f>SUMIF(GFATOM!$B$7:$B$500,'Summary sales'!$A18,GFATOM!$J$7:$J$500)</f>
        <v>2707.3000000000466</v>
      </c>
      <c r="BP18" s="329">
        <f>SUMIF(GFKULIT!$B$7:$B$500,'Summary sales'!$A18,GFKULIT!$J$7:$J$500)</f>
        <v>2271.2099999999627</v>
      </c>
      <c r="BQ18" s="329">
        <f>SUMIF(PENTAWIRA!$B$7:$B$548,'Summary sales'!$A18,PENTAWIRA!$O$7:$O$548)</f>
        <v>0</v>
      </c>
      <c r="BR18" s="329">
        <f>SUMIF(HSK!$B$7:$B$500,'Summary sales'!$A18,HSK!$J$7:$J$500)</f>
        <v>0</v>
      </c>
      <c r="BS18" s="329">
        <f>SUMIF(SDM!$B$7:$B$500,'Summary sales'!$A18,SDM!$J$7:$J$500)</f>
        <v>893.10000000009313</v>
      </c>
      <c r="BT18" s="329">
        <f>SUMIF(CCS!$B$7:$B$500,'Summary sales'!$A18,CCS!$J$7:$J$500)</f>
        <v>0</v>
      </c>
      <c r="BU18" s="329">
        <f>SUMIF(JARGAS!$B$7:$B$500,'Summary sales'!$A18,JARGAS!$J$7:$J$500)</f>
        <v>2788.9900000000489</v>
      </c>
      <c r="BV18" s="329">
        <f>SUMIF(SBI!$B$7:$B$500,'Summary sales'!$A18,SBI!$J$7:$J$500)</f>
        <v>0</v>
      </c>
      <c r="BW18" s="329">
        <f>SUMIF(SPGLOBAL!$B$7:$B$500,'Summary sales'!$A18,SPGLOBAL!$J$7:$J$500)</f>
        <v>31243.309000000125</v>
      </c>
    </row>
    <row r="19" spans="1:76">
      <c r="A19" s="292">
        <f t="shared" si="47"/>
        <v>46277</v>
      </c>
      <c r="B19" s="293">
        <f t="shared" ca="1" si="48"/>
        <v>0.80957949222444825</v>
      </c>
      <c r="C19" s="303">
        <f t="shared" si="46"/>
        <v>193542.19999999998</v>
      </c>
      <c r="D19" s="295">
        <v>106820.84</v>
      </c>
      <c r="E19" s="304">
        <v>42346.78</v>
      </c>
      <c r="F19" s="304">
        <v>5298.43</v>
      </c>
      <c r="G19" s="304">
        <v>0</v>
      </c>
      <c r="H19" s="304">
        <v>0</v>
      </c>
      <c r="I19" s="323">
        <v>0</v>
      </c>
      <c r="J19" s="304">
        <v>39076.15</v>
      </c>
      <c r="K19" s="323">
        <v>0</v>
      </c>
      <c r="L19" s="323">
        <v>0</v>
      </c>
      <c r="M19" s="325">
        <f t="shared" ca="1" si="45"/>
        <v>156687.79600000259</v>
      </c>
      <c r="N19" s="326">
        <f>SUMIF(CLIN!$C$7:$C$500,'Summary sales'!$A19,CLIN!$J$7:$J$500)</f>
        <v>632.25</v>
      </c>
      <c r="O19" s="332">
        <f>SUMIF(KF!$B$7:$B$501,'Summary sales'!$A19,KF!$J$7:$J$501)</f>
        <v>628.54999999999927</v>
      </c>
      <c r="P19" s="332">
        <f>SUMIF(MKG!$B$7:$B$500,'Summary sales'!$A19,MKG!$J$7:$J$500)</f>
        <v>874.75999999977648</v>
      </c>
      <c r="Q19" s="326">
        <f>SUMIF(STM!$B$7:$B$501,'Summary sales'!$A19,STM!$J$7:$J$501)</f>
        <v>1150.3999999999069</v>
      </c>
      <c r="R19" s="326">
        <f>SUMIF(OAJ!$B$7:$B$500,'Summary sales'!$A19,OAJ!$J$7:$J$500)</f>
        <v>768.83000000007451</v>
      </c>
      <c r="S19" s="326">
        <f>SUMIF(NNI!$B$7:$B$500,'Summary sales'!$A19,NNI!$J$7:$J$500)</f>
        <v>1160.9499999992549</v>
      </c>
      <c r="T19" s="332">
        <f>SUMIF(SHB!$B$7:$B$500,'Summary sales'!$A19,SHB!$J$7:$J$500)</f>
        <v>0</v>
      </c>
      <c r="U19" s="332">
        <f>SUMIF(GTL!$B$7:$B$500,'Summary sales'!$A19,GTL!$J$7:$J$500)</f>
        <v>644.09000000008382</v>
      </c>
      <c r="V19" s="332">
        <f>SUMIF(TWK!$B$7:$B$501,'Summary sales'!$A19,TWK!$J$7:$J$501)</f>
        <v>377.88000000000466</v>
      </c>
      <c r="W19" s="326">
        <f>SUMIF(BYC!$B$7:$B$500,'Summary sales'!$A19,BYC!$J$7:$J$500)</f>
        <v>0</v>
      </c>
      <c r="X19" s="332">
        <f ca="1">SUMIF(GFIR!$B$7:$B$34,'Summary sales'!$A19,GFIR!$J$7:$J$34)+SUMIF(GFIR2!$B$7:$B$31,'Summary sales'!$A19,GFIR2!$J$7:$J$30)</f>
        <v>3536.9700000006706</v>
      </c>
      <c r="Y19" s="332">
        <f>SUMIF(SARIMURNI!$B$7:$B$502,'Summary sales'!$A19,SARIMURNI!$J$7:$J$502)</f>
        <v>257.07000000006519</v>
      </c>
      <c r="Z19" s="326">
        <f>SUMIF(HLI!$B$7:$B$500,'Summary sales'!$A19,HLI!$J$7:$J$500)</f>
        <v>12467.469999999739</v>
      </c>
      <c r="AA19" s="332">
        <f>SUMIF(CERES!$B$7:$B$503,'Summary sales'!$A19,CERES!$J$7:$J$503)</f>
        <v>6387.3300000000745</v>
      </c>
      <c r="AB19" s="332">
        <f>SUMIF(ALT!$B$7:$B$126,'Summary sales'!$A19,ALT!$M$7:$M$126)</f>
        <v>463.09799999999814</v>
      </c>
      <c r="AC19" s="326">
        <f>SUMIF(UJL!$B$8:$B$99,'Summary sales'!$A19,UJL!$O$8:$O$99)</f>
        <v>0</v>
      </c>
      <c r="AD19" s="332">
        <f ca="1">SUMIF(IDP!$B$7:$B$141,'Summary sales'!$A19,IDP!$O$7:$O$140)</f>
        <v>2802.76</v>
      </c>
      <c r="AE19" s="332">
        <f>SUMIF(PSD!$B$7:$B$500,'Summary sales'!$A19,PSD!$K$7:$K$500)</f>
        <v>0</v>
      </c>
      <c r="AF19" s="332">
        <f>SUMIF(EBM!$B$7:$B$500,'Summary sales'!$A19,EBM!$J$7:$J$500)</f>
        <v>81.460000000006403</v>
      </c>
      <c r="AG19" s="326">
        <f>SUMIF(CISF!$B$7:$B$500,'Summary sales'!$A19,CISF!$J$7:$J$500)</f>
        <v>3694.2999999998137</v>
      </c>
      <c r="AH19" s="326">
        <f>SUMIF(KGM!$B$5:$B$506,'Summary sales'!$A19,KGM!$O$5:$O$506)</f>
        <v>1869.8699999999953</v>
      </c>
      <c r="AI19" s="326">
        <f>SUMIF(PUJ!$B$7:$B$503,'Summary sales'!$A19,PUJ!$J$7:$J$503)</f>
        <v>2826.2999999998137</v>
      </c>
      <c r="AJ19" s="326">
        <f>SUMIF(TORABIKACIKUPA!$B$7:$B$493,'Summary sales'!$A19,TORABIKACIKUPA!$L$7:$L$493)</f>
        <v>0</v>
      </c>
      <c r="AK19" s="326">
        <f>SUMIF(TORABIKAHF!$B$7:$B$504,'Summary sales'!$A19,TORABIKAHF!$L$7:$L$504)</f>
        <v>0</v>
      </c>
      <c r="AL19" s="326">
        <f>SUMIF(TORABIKAIC!$B$7:$B$492,'Summary sales'!$A19,TORABIKAIC!$L$7:$L$492)</f>
        <v>0</v>
      </c>
      <c r="AM19" s="326">
        <f>SUMIF(KALBEE!$B$7:$B$501,'Summary sales'!$A19,KALBEE!$J$7:$J$501)</f>
        <v>3447.7000000001863</v>
      </c>
      <c r="AN19" s="326">
        <f>SUMIF(TOYOBO!$B$7:$B$479,'Summary sales'!$A19,TOYOBO!$O$7:$O$479)</f>
        <v>0</v>
      </c>
      <c r="AO19" s="326">
        <f>SUMIF(GREENPULSE!$B$7:$B$487,'Summary sales'!$A19,GREENPULSE!$J$7:$J$487)</f>
        <v>0</v>
      </c>
      <c r="AP19" s="326">
        <f>SUMIF(CONCORD!$B$7:$B$487,'Summary sales'!$A19,CONCORD!$J$7:$J$487)</f>
        <v>0</v>
      </c>
      <c r="AQ19" s="326">
        <f>SUMIF(KSN!$B$7:$B$484,'Summary sales'!$A19,KSN!$J$7:$J$484)</f>
        <v>4317.2299999999814</v>
      </c>
      <c r="AR19" s="326">
        <f>SUMIF(UMI!$B$7:$B$501,'Summary sales'!$A19,UMI!$J$7:$J$501)</f>
        <v>15777.966000005603</v>
      </c>
      <c r="AS19" s="326">
        <f>SUMIF(IPT!$B$7:$B$502,'Summary sales'!$A19,IPT!$J$7:$J$502)</f>
        <v>1969.2800000002608</v>
      </c>
      <c r="AT19" s="326">
        <f>SUMIF(KBRU!$B$7:$B$501,'Summary sales'!$A19,KBRU!$J$7:$J$501)</f>
        <v>0</v>
      </c>
      <c r="AU19" s="326">
        <f>SUMIF(AMI!$B$7:$B$501,'Summary sales'!$A19,AMI!$J$7:$J$501)</f>
        <v>4478.5999999996275</v>
      </c>
      <c r="AV19" s="326">
        <f>SUMIF(KA!$B$7:$B$501,'Summary sales'!$A19,KA!$J$7:$J$501)</f>
        <v>0</v>
      </c>
      <c r="AW19" s="326">
        <f>SUMIF(KTN!$B$7:$B$500,'Summary sales'!$A19,KTN!$J$7:$J$500)</f>
        <v>1829.4099999999162</v>
      </c>
      <c r="AX19" s="326">
        <f>SUMIF(KSNR!$B$7:$B$497,'Summary sales'!$A19,KSNR!$J$7:$J$497)</f>
        <v>5457.25</v>
      </c>
      <c r="AY19" s="326">
        <f>SUMIF(NIAGAGARAM!$B$7:$B$504,'Summary sales'!$A19,NIAGAGARAM!$J$7:$J$504)</f>
        <v>0</v>
      </c>
      <c r="AZ19" s="326">
        <f>SUMIF('PCI84'!$B$7:$B$501,'Summary sales'!$A19,'PCI84'!$J$7:$J$501)</f>
        <v>9219.6899999994785</v>
      </c>
      <c r="BA19" s="326">
        <f>SUMIF(PCIM!$B$7:$B$502,'Summary sales'!$A19,PCIM!$J$7:$J$502)</f>
        <v>2549.5400000000373</v>
      </c>
      <c r="BB19" s="326">
        <f>SUMIF(INDOFOOD!$B$7:$B$500,'Summary sales'!$A19,INDOFOOD!$J$7:$J$500)</f>
        <v>4662.6999999992549</v>
      </c>
      <c r="BC19" s="326">
        <f>SUMIF(HCI!$B$7:$B$502,'Summary sales'!$A19,HCI!$J$7:$J$502)</f>
        <v>3410.2800000000279</v>
      </c>
      <c r="BD19" s="326">
        <f>SUMIF(DIC!$B$7:$B$501,'Summary sales'!$A19,DIC!$J$7:$J$501)</f>
        <v>3505.5499999998137</v>
      </c>
      <c r="BE19" s="326">
        <f>SUMIF(ASAHIMAS!$B$7:$B$500,'Summary sales'!$A19,ASAHIMAS!$J$7:$J$500)</f>
        <v>4326.7799999993294</v>
      </c>
      <c r="BF19" s="326">
        <f>SUMIF('ABC KOGEN'!B18:B50,'Summary sales'!$A19,'ABC KOGEN'!J18:J50)</f>
        <v>10801.64000000013</v>
      </c>
      <c r="BG19" s="326">
        <f>SUMIF(ADP!$B$7:$B$499,'Summary sales'!$A19,ADP!$J$7:$J$499)</f>
        <v>54.149999999994179</v>
      </c>
      <c r="BH19" s="326">
        <f>SUMIF(Tongtji!$B$8:$B$502,'Summary sales'!$A19,Tongtji!$J$8:$J$502)</f>
        <v>1618.5999999996275</v>
      </c>
      <c r="BI19" s="326">
        <f>SUMIF(CITYMALL!$B$7:$B$500,'Summary sales'!$A19,CITYMALL!$K$7:$K$500)</f>
        <v>0</v>
      </c>
      <c r="BJ19" s="326">
        <f>SUMIF(PERHUTANI!$B$7:$B$500,'Summary sales'!$A19,PERHUTANI!$J$7:$J$500)</f>
        <v>0</v>
      </c>
      <c r="BK19" s="326">
        <f>SUMIF(PA!$B$7:$B$500,'Summary sales'!$A19,PA!$J$7:$J$500)</f>
        <v>236.45000000006985</v>
      </c>
      <c r="BL19" s="326">
        <f>SUMIF(RPI!$B$7:$B$500,'Summary sales'!$A19,RPI!$J$7:$J$500)</f>
        <v>0</v>
      </c>
      <c r="BM19" s="326">
        <f>SUMIF(RB!$B$7:$B$500,'Summary sales'!$A19,RB!$J$7:$J$500)</f>
        <v>0</v>
      </c>
      <c r="BN19" s="326">
        <f>SUMIF(DJARUM!$B$7:$B$500,'Summary sales'!$A19,DJARUM!$J$7:$J$500)</f>
        <v>1359.4499999999825</v>
      </c>
      <c r="BO19" s="326">
        <f>SUMIF(GFATOM!$B$7:$B$500,'Summary sales'!$A19,GFATOM!$J$7:$J$500)</f>
        <v>135.41000000014901</v>
      </c>
      <c r="BP19" s="326">
        <f>SUMIF(GFKULIT!$B$7:$B$500,'Summary sales'!$A19,GFKULIT!$J$7:$J$500)</f>
        <v>618.44999999995343</v>
      </c>
      <c r="BQ19" s="326">
        <f>SUMIF(PENTAWIRA!$B$7:$B$548,'Summary sales'!$A19,PENTAWIRA!$O$7:$O$548)</f>
        <v>0</v>
      </c>
      <c r="BR19" s="326">
        <f>SUMIF(HSK!$B$7:$B$500,'Summary sales'!$A19,HSK!$J$7:$J$500)</f>
        <v>0</v>
      </c>
      <c r="BS19" s="326">
        <f>SUMIF(SDM!$B$7:$B$500,'Summary sales'!$A19,SDM!$J$7:$J$500)</f>
        <v>0</v>
      </c>
      <c r="BT19" s="326">
        <f>SUMIF(CCS!$B$7:$B$500,'Summary sales'!$A19,CCS!$J$7:$J$500)</f>
        <v>0</v>
      </c>
      <c r="BU19" s="326">
        <f>SUMIF(JARGAS!$B$7:$B$500,'Summary sales'!$A19,JARGAS!$J$7:$J$500)</f>
        <v>2778.789999999979</v>
      </c>
      <c r="BV19" s="326">
        <f>SUMIF(SBI!$B$7:$B$500,'Summary sales'!$A19,SBI!$J$7:$J$500)</f>
        <v>0</v>
      </c>
      <c r="BW19" s="326">
        <f>SUMIF(SPGLOBAL!$B$7:$B$500,'Summary sales'!$A19,SPGLOBAL!$J$7:$J$500)</f>
        <v>33508.541999999899</v>
      </c>
    </row>
    <row r="20" spans="1:76">
      <c r="A20" s="297">
        <f t="shared" si="47"/>
        <v>46278</v>
      </c>
      <c r="B20" s="298">
        <f t="shared" ca="1" si="48"/>
        <v>0.79424050429871285</v>
      </c>
      <c r="C20" s="299">
        <f t="shared" si="46"/>
        <v>188401.356</v>
      </c>
      <c r="D20" s="300">
        <v>107521.04</v>
      </c>
      <c r="E20" s="301">
        <v>39372.270000000004</v>
      </c>
      <c r="F20" s="301">
        <v>2607.2399999999998</v>
      </c>
      <c r="G20" s="301">
        <v>0</v>
      </c>
      <c r="H20" s="301">
        <v>5074.1499999999996</v>
      </c>
      <c r="I20" s="327">
        <v>0</v>
      </c>
      <c r="J20" s="301">
        <v>29807.230000000003</v>
      </c>
      <c r="K20" s="327">
        <v>4019.4259999999999</v>
      </c>
      <c r="L20" s="327">
        <v>0</v>
      </c>
      <c r="M20" s="328">
        <f t="shared" ca="1" si="45"/>
        <v>149635.98800000132</v>
      </c>
      <c r="N20" s="329">
        <f>SUMIF(CLIN!$C$7:$C$500,'Summary sales'!$A20,CLIN!$J$7:$J$500)</f>
        <v>505.89999999990687</v>
      </c>
      <c r="O20" s="329">
        <f>SUMIF(KF!$B$7:$B$501,'Summary sales'!$A20,KF!$J$7:$J$501)</f>
        <v>77.680000000000291</v>
      </c>
      <c r="P20" s="329">
        <f>SUMIF(MKG!$B$7:$B$500,'Summary sales'!$A20,MKG!$J$7:$J$500)</f>
        <v>517.66000000014901</v>
      </c>
      <c r="Q20" s="329">
        <f>SUMIF(STM!$B$7:$B$501,'Summary sales'!$A20,STM!$J$7:$J$501)</f>
        <v>0</v>
      </c>
      <c r="R20" s="329">
        <f>SUMIF(OAJ!$B$7:$B$500,'Summary sales'!$A20,OAJ!$J$7:$J$500)</f>
        <v>407.5899999999674</v>
      </c>
      <c r="S20" s="329">
        <f>SUMIF(NNI!$B$7:$B$500,'Summary sales'!$A20,NNI!$J$7:$J$500)</f>
        <v>270.52000000048429</v>
      </c>
      <c r="T20" s="329">
        <f>SUMIF(SHB!$B$7:$B$500,'Summary sales'!$A20,SHB!$J$7:$J$500)</f>
        <v>168.22000000000116</v>
      </c>
      <c r="U20" s="329">
        <f>SUMIF(GTL!$B$7:$B$500,'Summary sales'!$A20,GTL!$J$7:$J$500)</f>
        <v>806.17999999993481</v>
      </c>
      <c r="V20" s="329">
        <f>SUMIF(TWK!$B$7:$B$501,'Summary sales'!$A20,TWK!$J$7:$J$501)</f>
        <v>355.8399999999674</v>
      </c>
      <c r="W20" s="329">
        <f>SUMIF(BYC!$B$7:$B$500,'Summary sales'!$A20,BYC!$J$7:$J$500)</f>
        <v>0</v>
      </c>
      <c r="X20" s="329">
        <f ca="1">SUMIF(GFIR!$B$7:$B$34,'Summary sales'!$A20,GFIR!$J$7:$J$34)+SUMIF(GFIR2!$B$7:$B$31,'Summary sales'!$A20,GFIR2!$J$7:$J$30)</f>
        <v>2955.3299999991432</v>
      </c>
      <c r="Y20" s="329">
        <f>SUMIF(SARIMURNI!$B$7:$B$502,'Summary sales'!$A20,SARIMURNI!$J$7:$J$502)</f>
        <v>47.209999999962747</v>
      </c>
      <c r="Z20" s="329">
        <f>SUMIF(HLI!$B$7:$B$500,'Summary sales'!$A20,HLI!$J$7:$J$500)</f>
        <v>14791.240000000224</v>
      </c>
      <c r="AA20" s="329">
        <f>SUMIF(CERES!$B$7:$B$503,'Summary sales'!$A20,CERES!$J$7:$J$503)</f>
        <v>4953.5400000000373</v>
      </c>
      <c r="AB20" s="329">
        <f>SUMIF(ALT!$B$7:$B$126,'Summary sales'!$A20,ALT!$M$7:$M$126)</f>
        <v>0</v>
      </c>
      <c r="AC20" s="329">
        <f>SUMIF(UJL!$B$8:$B$99,'Summary sales'!$A20,UJL!$O$8:$O$99)</f>
        <v>0</v>
      </c>
      <c r="AD20" s="329">
        <f ca="1">SUMIF(IDP!$B$7:$B$141,'Summary sales'!$A20,IDP!$O$7:$O$140)</f>
        <v>0</v>
      </c>
      <c r="AE20" s="329">
        <f>SUMIF(PSD!$B$7:$B$500,'Summary sales'!$A20,PSD!$K$7:$K$500)</f>
        <v>0</v>
      </c>
      <c r="AF20" s="329">
        <f>SUMIF(EBM!$B$7:$B$500,'Summary sales'!$A20,EBM!$J$7:$J$500)</f>
        <v>75</v>
      </c>
      <c r="AG20" s="329">
        <f>SUMIF(CISF!$B$7:$B$500,'Summary sales'!$A20,CISF!$J$7:$J$500)</f>
        <v>261.60000000009313</v>
      </c>
      <c r="AH20" s="329">
        <f>SUMIF(KGM!$B$5:$B$506,'Summary sales'!$A20,KGM!$O$5:$O$506)</f>
        <v>903.38000000000466</v>
      </c>
      <c r="AI20" s="329">
        <f>SUMIF(PUJ!$B$7:$B$503,'Summary sales'!$A20,PUJ!$J$7:$J$503)</f>
        <v>0</v>
      </c>
      <c r="AJ20" s="329">
        <f>SUMIF(TORABIKACIKUPA!$B$7:$B$493,'Summary sales'!$A20,TORABIKACIKUPA!$L$7:$L$493)</f>
        <v>0</v>
      </c>
      <c r="AK20" s="329">
        <f>SUMIF(TORABIKAHF!$B$7:$B$504,'Summary sales'!$A20,TORABIKAHF!$L$7:$L$504)</f>
        <v>0</v>
      </c>
      <c r="AL20" s="329">
        <f>SUMIF(TORABIKAIC!$B$7:$B$492,'Summary sales'!$A20,TORABIKAIC!$L$7:$L$492)</f>
        <v>0</v>
      </c>
      <c r="AM20" s="329">
        <f>SUMIF(KALBEE!$B$7:$B$501,'Summary sales'!$A20,KALBEE!$J$7:$J$501)</f>
        <v>5430.7999999998137</v>
      </c>
      <c r="AN20" s="329">
        <f>SUMIF(TOYOBO!$B$7:$B$479,'Summary sales'!$A20,TOYOBO!$O$7:$O$479)</f>
        <v>0</v>
      </c>
      <c r="AO20" s="329">
        <f>SUMIF(GREENPULSE!$B$7:$B$487,'Summary sales'!$A20,GREENPULSE!$J$7:$J$487)</f>
        <v>0</v>
      </c>
      <c r="AP20" s="329">
        <f>SUMIF(CONCORD!$B$7:$B$487,'Summary sales'!$A20,CONCORD!$J$7:$J$487)</f>
        <v>0</v>
      </c>
      <c r="AQ20" s="329">
        <f>SUMIF(KSN!$B$7:$B$484,'Summary sales'!$A20,KSN!$J$7:$J$484)</f>
        <v>2483.190000000177</v>
      </c>
      <c r="AR20" s="329">
        <f>SUMIF(UMI!$B$7:$B$501,'Summary sales'!$A20,UMI!$J$7:$J$501)</f>
        <v>8855.0029999986291</v>
      </c>
      <c r="AS20" s="329">
        <f>SUMIF(IPT!$B$7:$B$502,'Summary sales'!$A20,IPT!$J$7:$J$502)</f>
        <v>1697.570000000298</v>
      </c>
      <c r="AT20" s="329">
        <f>SUMIF(KBRU!$B$7:$B$501,'Summary sales'!$A20,KBRU!$J$7:$J$501)</f>
        <v>0</v>
      </c>
      <c r="AU20" s="329">
        <f>SUMIF(AMI!$B$7:$B$501,'Summary sales'!$A20,AMI!$J$7:$J$501)</f>
        <v>2820.640000000596</v>
      </c>
      <c r="AV20" s="329">
        <f>SUMIF(KA!$B$7:$B$501,'Summary sales'!$A20,KA!$J$7:$J$501)</f>
        <v>0</v>
      </c>
      <c r="AW20" s="329">
        <f>SUMIF(KTN!$B$7:$B$500,'Summary sales'!$A20,KTN!$J$7:$J$500)</f>
        <v>1716.3500000000931</v>
      </c>
      <c r="AX20" s="329">
        <f>SUMIF(KSNR!$B$7:$B$497,'Summary sales'!$A20,KSNR!$J$7:$J$497)</f>
        <v>5661.8300000000745</v>
      </c>
      <c r="AY20" s="329">
        <f>SUMIF(NIAGAGARAM!$B$7:$B$504,'Summary sales'!$A20,NIAGAGARAM!$J$7:$J$504)</f>
        <v>0</v>
      </c>
      <c r="AZ20" s="329">
        <f>SUMIF('PCI84'!$B$7:$B$501,'Summary sales'!$A20,'PCI84'!$J$7:$J$501)</f>
        <v>10597.419999999925</v>
      </c>
      <c r="BA20" s="329">
        <f>SUMIF(PCIM!$B$7:$B$502,'Summary sales'!$A20,PCIM!$J$7:$J$502)</f>
        <v>2539.8100000000559</v>
      </c>
      <c r="BB20" s="329">
        <f>SUMIF(INDOFOOD!$B$7:$B$500,'Summary sales'!$A20,INDOFOOD!$J$7:$J$500)</f>
        <v>6986.6700000008568</v>
      </c>
      <c r="BC20" s="329">
        <f>SUMIF(HCI!$B$7:$B$502,'Summary sales'!$A20,HCI!$J$7:$J$502)</f>
        <v>361.22999999998137</v>
      </c>
      <c r="BD20" s="329">
        <f>SUMIF(DIC!$B$7:$B$501,'Summary sales'!$A20,DIC!$J$7:$J$501)</f>
        <v>6073.5300000002608</v>
      </c>
      <c r="BE20" s="329">
        <f>SUMIF(ASAHIMAS!$B$7:$B$500,'Summary sales'!$A20,ASAHIMAS!$J$7:$J$500)</f>
        <v>16517.480000000447</v>
      </c>
      <c r="BF20" s="329">
        <f>SUMIF('ABC KOGEN'!B19:B51,'Summary sales'!$A20,'ABC KOGEN'!J19:J51)</f>
        <v>8721.589999999851</v>
      </c>
      <c r="BG20" s="329">
        <f>SUMIF(ADP!$B$7:$B$499,'Summary sales'!$A20,ADP!$J$7:$J$499)</f>
        <v>0</v>
      </c>
      <c r="BH20" s="329">
        <f>SUMIF(Tongtji!$B$8:$B$502,'Summary sales'!$A20,Tongtji!$J$8:$J$502)</f>
        <v>2311.1000000005588</v>
      </c>
      <c r="BI20" s="329">
        <f>SUMIF(CITYMALL!$B$7:$B$500,'Summary sales'!$A20,CITYMALL!$K$7:$K$500)</f>
        <v>0</v>
      </c>
      <c r="BJ20" s="329">
        <f>SUMIF(PERHUTANI!$B$7:$B$500,'Summary sales'!$A20,PERHUTANI!$J$7:$J$500)</f>
        <v>0</v>
      </c>
      <c r="BK20" s="329">
        <f>SUMIF(PA!$B$7:$B$500,'Summary sales'!$A20,PA!$J$7:$J$500)</f>
        <v>236.57999999995809</v>
      </c>
      <c r="BL20" s="329">
        <f>SUMIF(RPI!$B$7:$B$500,'Summary sales'!$A20,RPI!$J$7:$J$500)</f>
        <v>0</v>
      </c>
      <c r="BM20" s="329">
        <f>SUMIF(RB!$B$7:$B$500,'Summary sales'!$A20,RB!$J$7:$J$500)</f>
        <v>0</v>
      </c>
      <c r="BN20" s="329">
        <f>SUMIF(DJARUM!$B$7:$B$500,'Summary sales'!$A20,DJARUM!$J$7:$J$500)</f>
        <v>708.72000000000116</v>
      </c>
      <c r="BO20" s="329">
        <f>SUMIF(GFATOM!$B$7:$B$500,'Summary sales'!$A20,GFATOM!$J$7:$J$500)</f>
        <v>77.199999999953434</v>
      </c>
      <c r="BP20" s="329">
        <f>SUMIF(GFKULIT!$B$7:$B$500,'Summary sales'!$A20,GFKULIT!$J$7:$J$500)</f>
        <v>0</v>
      </c>
      <c r="BQ20" s="329">
        <f>SUMIF(PENTAWIRA!$B$7:$B$548,'Summary sales'!$A20,PENTAWIRA!$O$7:$O$548)</f>
        <v>4019.4259999999999</v>
      </c>
      <c r="BR20" s="329">
        <f>SUMIF(HSK!$B$7:$B$500,'Summary sales'!$A20,HSK!$J$7:$J$500)</f>
        <v>0</v>
      </c>
      <c r="BS20" s="329">
        <f>SUMIF(SDM!$B$7:$B$500,'Summary sales'!$A20,SDM!$J$7:$J$500)</f>
        <v>0</v>
      </c>
      <c r="BT20" s="329">
        <f>SUMIF(CCS!$B$7:$B$500,'Summary sales'!$A20,CCS!$J$7:$J$500)</f>
        <v>0</v>
      </c>
      <c r="BU20" s="329">
        <f>SUMIF(JARGAS!$B$7:$B$500,'Summary sales'!$A20,JARGAS!$J$7:$J$500)</f>
        <v>2565.5899999999674</v>
      </c>
      <c r="BV20" s="329">
        <f>SUMIF(SBI!$B$7:$B$500,'Summary sales'!$A20,SBI!$J$7:$J$500)</f>
        <v>2416.3999999999069</v>
      </c>
      <c r="BW20" s="329">
        <f>SUMIF(SPGLOBAL!$B$7:$B$500,'Summary sales'!$A20,SPGLOBAL!$J$7:$J$500)</f>
        <v>29740.969000000041</v>
      </c>
      <c r="BX20" s="208"/>
    </row>
    <row r="21" spans="1:76">
      <c r="A21" s="292">
        <f t="shared" si="47"/>
        <v>46279</v>
      </c>
      <c r="B21" s="302">
        <f t="shared" ca="1" si="48"/>
        <v>1.2413300120565178</v>
      </c>
      <c r="C21" s="303">
        <f t="shared" si="46"/>
        <v>180160.83299999998</v>
      </c>
      <c r="D21" s="295">
        <v>91657.540000000008</v>
      </c>
      <c r="E21" s="304">
        <v>41924.959999999999</v>
      </c>
      <c r="F21" s="296">
        <v>9009.24</v>
      </c>
      <c r="G21" s="304">
        <v>0</v>
      </c>
      <c r="H21" s="304">
        <v>0</v>
      </c>
      <c r="I21" s="323">
        <v>3440.97</v>
      </c>
      <c r="J21" s="304">
        <v>29906.28</v>
      </c>
      <c r="K21" s="323">
        <v>4221.8429999999998</v>
      </c>
      <c r="L21" s="323">
        <v>0</v>
      </c>
      <c r="M21" s="325">
        <f t="shared" ca="1" si="45"/>
        <v>223639.04900000227</v>
      </c>
      <c r="N21" s="326">
        <f>SUMIF(CLIN!$C$7:$C$500,'Summary sales'!$A21,CLIN!$J$7:$J$500)</f>
        <v>696.06000000005588</v>
      </c>
      <c r="O21" s="332">
        <f>SUMIF(KF!$B$7:$B$501,'Summary sales'!$A21,KF!$J$7:$J$501)</f>
        <v>2315.7400000000016</v>
      </c>
      <c r="P21" s="332">
        <f>SUMIF(MKG!$B$7:$B$500,'Summary sales'!$A21,MKG!$J$7:$J$500)</f>
        <v>1444.2900000000373</v>
      </c>
      <c r="Q21" s="326">
        <f>SUMIF(STM!$B$7:$B$501,'Summary sales'!$A21,STM!$J$7:$J$501)</f>
        <v>2572.8999999999069</v>
      </c>
      <c r="R21" s="332">
        <f>SUMIF(OAJ!$B$7:$B$500,'Summary sales'!$A21,OAJ!$J$7:$J$500)</f>
        <v>935.73999999999069</v>
      </c>
      <c r="S21" s="332">
        <f>SUMIF(NNI!$B$7:$B$500,'Summary sales'!$A21,NNI!$J$7:$J$500)</f>
        <v>1087</v>
      </c>
      <c r="T21" s="332">
        <f>SUMIF(SHB!$B$7:$B$500,'Summary sales'!$A21,SHB!$J$7:$J$500)</f>
        <v>329.06999999997788</v>
      </c>
      <c r="U21" s="332">
        <f>SUMIF(GTL!$B$7:$B$500,'Summary sales'!$A21,GTL!$J$7:$J$500)</f>
        <v>945.36999999999534</v>
      </c>
      <c r="V21" s="332">
        <f>SUMIF(TWK!$B$7:$B$501,'Summary sales'!$A21,TWK!$J$7:$J$501)</f>
        <v>716.54000000003725</v>
      </c>
      <c r="W21" s="326">
        <f>SUMIF(BYC!$B$7:$B$500,'Summary sales'!$A21,BYC!$J$7:$J$500)</f>
        <v>6573.25</v>
      </c>
      <c r="X21" s="332">
        <f ca="1">SUMIF(GFIR!$B$7:$B$34,'Summary sales'!$A21,GFIR!$J$7:$J$34)+SUMIF(GFIR2!$B$7:$B$31,'Summary sales'!$A21,GFIR2!$J$7:$J$30)</f>
        <v>5017.1300000008196</v>
      </c>
      <c r="Y21" s="332">
        <f>SUMIF(SARIMURNI!$B$7:$B$502,'Summary sales'!$A21,SARIMURNI!$J$7:$J$502)</f>
        <v>651.57999999984168</v>
      </c>
      <c r="Z21" s="326">
        <f>SUMIF(HLI!$B$7:$B$500,'Summary sales'!$A21,HLI!$J$7:$J$500)</f>
        <v>15743.299999999814</v>
      </c>
      <c r="AA21" s="332">
        <f>SUMIF(CERES!$B$7:$B$503,'Summary sales'!$A21,CERES!$J$7:$J$503)</f>
        <v>10498.540000000037</v>
      </c>
      <c r="AB21" s="332">
        <f>SUMIF(ALT!$B$7:$B$126,'Summary sales'!$A21,ALT!$M$7:$M$126)</f>
        <v>732.30299999995623</v>
      </c>
      <c r="AC21" s="326">
        <f>SUMIF(UJL!$B$8:$B$99,'Summary sales'!$A21,UJL!$O$8:$O$99)</f>
        <v>0</v>
      </c>
      <c r="AD21" s="326">
        <f ca="1">SUMIF(IDP!$B$7:$B$141,'Summary sales'!$A21,IDP!$O$7:$O$140)</f>
        <v>7761.82</v>
      </c>
      <c r="AE21" s="332">
        <f>SUMIF(PSD!$B$7:$B$500,'Summary sales'!$A21,PSD!$K$7:$K$500)</f>
        <v>0</v>
      </c>
      <c r="AF21" s="332">
        <f>SUMIF(EBM!$B$7:$B$500,'Summary sales'!$A21,EBM!$J$7:$J$500)</f>
        <v>72</v>
      </c>
      <c r="AG21" s="326">
        <f>SUMIF(CISF!$B$7:$B$500,'Summary sales'!$A21,CISF!$J$7:$J$500)</f>
        <v>3467.2000000001863</v>
      </c>
      <c r="AH21" s="326">
        <f>SUMIF(KGM!$B$5:$B$506,'Summary sales'!$A21,KGM!$O$5:$O$506)</f>
        <v>933.71000000007916</v>
      </c>
      <c r="AI21" s="326">
        <f>SUMIF(PUJ!$B$7:$B$503,'Summary sales'!$A21,PUJ!$J$7:$J$503)</f>
        <v>4135</v>
      </c>
      <c r="AJ21" s="326">
        <f>SUMIF(TORABIKACIKUPA!$B$7:$B$493,'Summary sales'!$A21,TORABIKACIKUPA!$L$7:$L$493)</f>
        <v>0</v>
      </c>
      <c r="AK21" s="326">
        <f>SUMIF(TORABIKAHF!$B$7:$B$504,'Summary sales'!$A21,TORABIKAHF!$L$7:$L$504)</f>
        <v>0</v>
      </c>
      <c r="AL21" s="326">
        <f>SUMIF(TORABIKAIC!$B$7:$B$492,'Summary sales'!$A21,TORABIKAIC!$L$7:$L$492)</f>
        <v>0</v>
      </c>
      <c r="AM21" s="326">
        <f>SUMIF(KALBEE!$B$7:$B$501,'Summary sales'!$A21,KALBEE!$J$7:$J$501)</f>
        <v>7354.6000000000931</v>
      </c>
      <c r="AN21" s="326">
        <f>SUMIF(TOYOBO!$B$7:$B$479,'Summary sales'!$A21,TOYOBO!$O$7:$O$479)</f>
        <v>0</v>
      </c>
      <c r="AO21" s="326">
        <f>SUMIF(GREENPULSE!$B$7:$B$487,'Summary sales'!$A21,GREENPULSE!$J$7:$J$487)</f>
        <v>0</v>
      </c>
      <c r="AP21" s="326">
        <f>SUMIF(CONCORD!$B$7:$B$487,'Summary sales'!$A21,CONCORD!$J$7:$J$487)</f>
        <v>0</v>
      </c>
      <c r="AQ21" s="326">
        <f>SUMIF(KSN!$B$7:$B$484,'Summary sales'!$A21,KSN!$J$7:$J$484)</f>
        <v>4063.7600000000093</v>
      </c>
      <c r="AR21" s="326">
        <f>SUMIF(UMI!$B$7:$B$501,'Summary sales'!$A21,UMI!$J$7:$J$501)</f>
        <v>18319.563000001013</v>
      </c>
      <c r="AS21" s="326">
        <f>SUMIF(IPT!$B$7:$B$502,'Summary sales'!$A21,IPT!$J$7:$J$502)</f>
        <v>2069.0499999998137</v>
      </c>
      <c r="AT21" s="326">
        <f>SUMIF(KBRU!$B$7:$B$501,'Summary sales'!$A21,KBRU!$J$7:$J$501)</f>
        <v>0</v>
      </c>
      <c r="AU21" s="326">
        <f>SUMIF(AMI!$B$7:$B$501,'Summary sales'!$A21,AMI!$J$7:$J$501)</f>
        <v>8813.9900000002235</v>
      </c>
      <c r="AV21" s="326">
        <f>SUMIF(KA!$B$7:$B$501,'Summary sales'!$A21,KA!$J$7:$J$501)</f>
        <v>2887.1300000000047</v>
      </c>
      <c r="AW21" s="326">
        <f>SUMIF(KTN!$B$7:$B$500,'Summary sales'!$A21,KTN!$J$7:$J$500)</f>
        <v>1311.8999999999069</v>
      </c>
      <c r="AX21" s="326">
        <f>SUMIF(KSNR!$B$7:$B$497,'Summary sales'!$A21,KSNR!$J$7:$J$497)</f>
        <v>3282.359999999986</v>
      </c>
      <c r="AY21" s="326">
        <f>SUMIF(NIAGAGARAM!$B$7:$B$504,'Summary sales'!$A21,NIAGAGARAM!$J$7:$J$504)</f>
        <v>615.78999999992084</v>
      </c>
      <c r="AZ21" s="326">
        <f>SUMIF('PCI84'!$B$7:$B$501,'Summary sales'!$A21,'PCI84'!$J$7:$J$501)</f>
        <v>10694.020000000484</v>
      </c>
      <c r="BA21" s="326">
        <f>SUMIF(PCIM!$B$7:$B$502,'Summary sales'!$A21,PCIM!$J$7:$J$502)</f>
        <v>3125.2800000000279</v>
      </c>
      <c r="BB21" s="326">
        <f>SUMIF(INDOFOOD!$B$7:$B$500,'Summary sales'!$A21,INDOFOOD!$J$7:$J$500)</f>
        <v>6113.5499999998137</v>
      </c>
      <c r="BC21" s="326">
        <f>SUMIF(HCI!$B$7:$B$502,'Summary sales'!$A21,HCI!$J$7:$J$502)</f>
        <v>5916.9899999999907</v>
      </c>
      <c r="BD21" s="326">
        <f>SUMIF(DIC!$B$7:$B$501,'Summary sales'!$A21,DIC!$J$7:$J$501)</f>
        <v>7222.1699999999255</v>
      </c>
      <c r="BE21" s="326">
        <f>SUMIF(ASAHIMAS!$B$7:$B$500,'Summary sales'!$A21,ASAHIMAS!$J$7:$J$500)</f>
        <v>20492.75</v>
      </c>
      <c r="BF21" s="326">
        <f>SUMIF('ABC KOGEN'!B20:B52,'Summary sales'!$A21,'ABC KOGEN'!J20:J52)</f>
        <v>7518.7700000000186</v>
      </c>
      <c r="BG21" s="326">
        <f>SUMIF(ADP!$B$7:$B$499,'Summary sales'!$A21,ADP!$J$7:$J$499)</f>
        <v>838.97000000000116</v>
      </c>
      <c r="BH21" s="326">
        <f>SUMIF(Tongtji!$B$8:$B$502,'Summary sales'!$A21,Tongtji!$J$8:$J$502)</f>
        <v>3657.5</v>
      </c>
      <c r="BI21" s="326">
        <f>SUMIF(CITYMALL!$B$7:$B$500,'Summary sales'!$A21,CITYMALL!$K$7:$K$500)</f>
        <v>0</v>
      </c>
      <c r="BJ21" s="326">
        <f>SUMIF(PERHUTANI!$B$7:$B$500,'Summary sales'!$A21,PERHUTANI!$J$7:$J$500)</f>
        <v>0</v>
      </c>
      <c r="BK21" s="326">
        <f>SUMIF(PA!$B$7:$B$500,'Summary sales'!$A21,PA!$J$7:$J$500)</f>
        <v>451.32000000006519</v>
      </c>
      <c r="BL21" s="326">
        <f>SUMIF(RPI!$B$7:$B$500,'Summary sales'!$A21,RPI!$J$7:$J$500)</f>
        <v>0</v>
      </c>
      <c r="BM21" s="326">
        <f>SUMIF(RB!$B$7:$B$500,'Summary sales'!$A21,RB!$J$7:$J$500)</f>
        <v>0</v>
      </c>
      <c r="BN21" s="326">
        <f>SUMIF(DJARUM!$B$7:$B$500,'Summary sales'!$A21,DJARUM!$J$7:$J$500)</f>
        <v>4320.6199999999953</v>
      </c>
      <c r="BO21" s="326">
        <f>SUMIF(GFATOM!$B$7:$B$500,'Summary sales'!$A21,GFATOM!$J$7:$J$500)</f>
        <v>2374.5999999998603</v>
      </c>
      <c r="BP21" s="326">
        <f>SUMIF(GFKULIT!$B$7:$B$500,'Summary sales'!$A21,GFKULIT!$J$7:$J$500)</f>
        <v>0</v>
      </c>
      <c r="BQ21" s="326">
        <f>SUMIF(PENTAWIRA!$B$7:$B$548,'Summary sales'!$A21,PENTAWIRA!$O$7:$O$548)</f>
        <v>4221.8429999999998</v>
      </c>
      <c r="BR21" s="326">
        <f>SUMIF(HSK!$B$7:$B$500,'Summary sales'!$A21,HSK!$J$7:$J$500)</f>
        <v>0</v>
      </c>
      <c r="BS21" s="326">
        <f>SUMIF(SDM!$B$7:$B$500,'Summary sales'!$A21,SDM!$J$7:$J$500)</f>
        <v>970.49000000022352</v>
      </c>
      <c r="BT21" s="326">
        <f>SUMIF(CCS!$B$7:$B$500,'Summary sales'!$A21,CCS!$J$7:$J$500)</f>
        <v>0</v>
      </c>
      <c r="BU21" s="326">
        <f>SUMIF(JARGAS!$B$7:$B$500,'Summary sales'!$A21,JARGAS!$J$7:$J$500)</f>
        <v>2651.3700000000536</v>
      </c>
      <c r="BV21" s="326">
        <f>SUMIF(SBI!$B$7:$B$500,'Summary sales'!$A21,SBI!$J$7:$J$500)</f>
        <v>424.95000000018626</v>
      </c>
      <c r="BW21" s="326">
        <f>SUMIF(SPGLOBAL!$B$7:$B$500,'Summary sales'!$A21,SPGLOBAL!$J$7:$J$500)</f>
        <v>27297.169999999925</v>
      </c>
    </row>
    <row r="22" spans="1:76">
      <c r="A22" s="297">
        <f t="shared" si="47"/>
        <v>46280</v>
      </c>
      <c r="B22" s="298">
        <f t="shared" ca="1" si="48"/>
        <v>1.1962036832261163</v>
      </c>
      <c r="C22" s="299">
        <f t="shared" si="46"/>
        <v>189502.89</v>
      </c>
      <c r="D22" s="300">
        <v>110712.41</v>
      </c>
      <c r="E22" s="301">
        <v>36475.380000000005</v>
      </c>
      <c r="F22" s="301">
        <v>2430.88</v>
      </c>
      <c r="G22" s="301">
        <v>0</v>
      </c>
      <c r="H22" s="301">
        <v>4950.6099999999997</v>
      </c>
      <c r="I22" s="327">
        <v>4292.03</v>
      </c>
      <c r="J22" s="301">
        <v>26378.66</v>
      </c>
      <c r="K22" s="327">
        <v>4262.92</v>
      </c>
      <c r="L22" s="327">
        <v>0</v>
      </c>
      <c r="M22" s="328">
        <f t="shared" ca="1" si="45"/>
        <v>226684.05499999359</v>
      </c>
      <c r="N22" s="329">
        <f>SUMIF(CLIN!$C$7:$C$500,'Summary sales'!$A22,CLIN!$J$7:$J$500)</f>
        <v>678.89000000013039</v>
      </c>
      <c r="O22" s="329">
        <f>SUMIF(KF!$B$7:$B$501,'Summary sales'!$A22,KF!$J$7:$J$501)</f>
        <v>2444.9799999999996</v>
      </c>
      <c r="P22" s="329">
        <f>SUMIF(MKG!$B$7:$B$500,'Summary sales'!$A22,MKG!$J$7:$J$500)</f>
        <v>1227.3700000001118</v>
      </c>
      <c r="Q22" s="329">
        <f>SUMIF(STM!$B$7:$B$501,'Summary sales'!$A22,STM!$J$7:$J$501)</f>
        <v>3249.7000000001863</v>
      </c>
      <c r="R22" s="329">
        <f>SUMIF(OAJ!$B$7:$B$500,'Summary sales'!$A22,OAJ!$J$7:$J$500)</f>
        <v>969.76000000000931</v>
      </c>
      <c r="S22" s="329">
        <f>SUMIF(NNI!$B$7:$B$500,'Summary sales'!$A22,NNI!$J$7:$J$500)</f>
        <v>812.24000000022352</v>
      </c>
      <c r="T22" s="329">
        <f>SUMIF(SHB!$B$7:$B$500,'Summary sales'!$A22,SHB!$J$7:$J$500)</f>
        <v>278.02000000001863</v>
      </c>
      <c r="U22" s="329">
        <f>SUMIF(GTL!$B$7:$B$500,'Summary sales'!$A22,GTL!$J$7:$J$500)</f>
        <v>1078.25</v>
      </c>
      <c r="V22" s="329">
        <f>SUMIF(TWK!$B$7:$B$501,'Summary sales'!$A22,TWK!$J$7:$J$501)</f>
        <v>741.15000000002328</v>
      </c>
      <c r="W22" s="329">
        <f>SUMIF(BYC!$B$7:$B$500,'Summary sales'!$A22,BYC!$J$7:$J$500)</f>
        <v>6139.6699999999255</v>
      </c>
      <c r="X22" s="329">
        <f ca="1">SUMIF(GFIR!$B$7:$B$34,'Summary sales'!$A22,GFIR!$J$7:$J$34)+SUMIF(GFIR2!$B$7:$B$31,'Summary sales'!$A22,GFIR2!$J$7:$J$30)</f>
        <v>7964.929999999702</v>
      </c>
      <c r="Y22" s="329">
        <f>SUMIF(SARIMURNI!$B$7:$B$502,'Summary sales'!$A22,SARIMURNI!$J$7:$J$502)</f>
        <v>622.23999999999069</v>
      </c>
      <c r="Z22" s="329">
        <f>SUMIF(HLI!$B$7:$B$500,'Summary sales'!$A22,HLI!$J$7:$J$500)</f>
        <v>16083.540000000037</v>
      </c>
      <c r="AA22" s="329">
        <f>SUMIF(CERES!$B$7:$B$503,'Summary sales'!$A22,CERES!$J$7:$J$503)</f>
        <v>10480.629999999888</v>
      </c>
      <c r="AB22" s="329">
        <f>SUMIF(ALT!$B$7:$B$126,'Summary sales'!$A22,ALT!$M$7:$M$126)</f>
        <v>1494.9450000000652</v>
      </c>
      <c r="AC22" s="329">
        <f>SUMIF(UJL!$B$8:$B$99,'Summary sales'!$A22,UJL!$O$8:$O$99)</f>
        <v>0</v>
      </c>
      <c r="AD22" s="329">
        <f ca="1">SUMIF(IDP!$B$7:$B$141,'Summary sales'!$A22,IDP!$O$7:$O$140)</f>
        <v>5415.29</v>
      </c>
      <c r="AE22" s="329">
        <f>SUMIF(PSD!$B$7:$B$500,'Summary sales'!$A22,PSD!$K$7:$K$500)</f>
        <v>0</v>
      </c>
      <c r="AF22" s="329">
        <f>SUMIF(EBM!$B$7:$B$500,'Summary sales'!$A22,EBM!$J$7:$J$500)</f>
        <v>54.360000000000582</v>
      </c>
      <c r="AG22" s="329">
        <f>SUMIF(CISF!$B$7:$B$500,'Summary sales'!$A22,CISF!$J$7:$J$500)</f>
        <v>3854.7999999998137</v>
      </c>
      <c r="AH22" s="329">
        <f>SUMIF(KGM!$B$5:$B$506,'Summary sales'!$A22,KGM!$O$5:$O$506)</f>
        <v>1830.9799999999814</v>
      </c>
      <c r="AI22" s="329">
        <f>SUMIF(PUJ!$B$7:$B$503,'Summary sales'!$A22,PUJ!$J$7:$J$503)</f>
        <v>3947</v>
      </c>
      <c r="AJ22" s="329">
        <f>SUMIF(TORABIKACIKUPA!$B$7:$B$493,'Summary sales'!$A22,TORABIKACIKUPA!$L$7:$L$493)</f>
        <v>0</v>
      </c>
      <c r="AK22" s="329">
        <f>SUMIF(TORABIKAHF!$B$7:$B$504,'Summary sales'!$A22,TORABIKAHF!$L$7:$L$504)</f>
        <v>0</v>
      </c>
      <c r="AL22" s="329">
        <f>SUMIF(TORABIKAIC!$B$7:$B$492,'Summary sales'!$A22,TORABIKAIC!$L$7:$L$492)</f>
        <v>0</v>
      </c>
      <c r="AM22" s="329">
        <f>SUMIF(KALBEE!$B$7:$B$501,'Summary sales'!$A22,KALBEE!$J$7:$J$501)</f>
        <v>4603.1000000000931</v>
      </c>
      <c r="AN22" s="329">
        <f>SUMIF(TOYOBO!$B$7:$B$479,'Summary sales'!$A22,TOYOBO!$O$7:$O$479)</f>
        <v>0</v>
      </c>
      <c r="AO22" s="329">
        <f>SUMIF(GREENPULSE!$B$7:$B$487,'Summary sales'!$A22,GREENPULSE!$J$7:$J$487)</f>
        <v>249.54000000000087</v>
      </c>
      <c r="AP22" s="329">
        <f>SUMIF(CONCORD!$B$7:$B$487,'Summary sales'!$A22,CONCORD!$J$7:$J$487)</f>
        <v>0</v>
      </c>
      <c r="AQ22" s="329">
        <f>SUMIF(KSN!$B$7:$B$484,'Summary sales'!$A22,KSN!$J$7:$J$484)</f>
        <v>4174.1299999998882</v>
      </c>
      <c r="AR22" s="329">
        <f>SUMIF(UMI!$B$7:$B$501,'Summary sales'!$A22,UMI!$J$7:$J$501)</f>
        <v>20477.188999995589</v>
      </c>
      <c r="AS22" s="329">
        <f>SUMIF(IPT!$B$7:$B$502,'Summary sales'!$A22,IPT!$J$7:$J$502)</f>
        <v>1961.7099999999627</v>
      </c>
      <c r="AT22" s="329">
        <f>SUMIF(KBRU!$B$7:$B$501,'Summary sales'!$A22,KBRU!$J$7:$J$501)</f>
        <v>1011.5600000000559</v>
      </c>
      <c r="AU22" s="329">
        <f>SUMIF(AMI!$B$7:$B$501,'Summary sales'!$A22,AMI!$J$7:$J$501)</f>
        <v>7950.429999999702</v>
      </c>
      <c r="AV22" s="329">
        <f>SUMIF(KA!$B$7:$B$501,'Summary sales'!$A22,KA!$J$7:$J$501)</f>
        <v>3156.5899999999674</v>
      </c>
      <c r="AW22" s="329">
        <f>SUMIF(KTN!$B$7:$B$500,'Summary sales'!$A22,KTN!$J$7:$J$500)</f>
        <v>1270.8600000001024</v>
      </c>
      <c r="AX22" s="329">
        <f>SUMIF(KSNR!$B$7:$B$497,'Summary sales'!$A22,KSNR!$J$7:$J$497)</f>
        <v>3130.1199999999953</v>
      </c>
      <c r="AY22" s="329">
        <f>SUMIF(NIAGAGARAM!$B$7:$B$504,'Summary sales'!$A22,NIAGAGARAM!$J$7:$J$504)</f>
        <v>492.88000000000466</v>
      </c>
      <c r="AZ22" s="329">
        <f>SUMIF('PCI84'!$B$7:$B$501,'Summary sales'!$A22,'PCI84'!$J$7:$J$501)</f>
        <v>12183.229999999516</v>
      </c>
      <c r="BA22" s="329">
        <f>SUMIF(PCIM!$B$7:$B$502,'Summary sales'!$A22,PCIM!$J$7:$J$502)</f>
        <v>3107.4399999999441</v>
      </c>
      <c r="BB22" s="329">
        <f>SUMIF(INDOFOOD!$B$7:$B$500,'Summary sales'!$A22,INDOFOOD!$J$7:$J$500)</f>
        <v>5677.9699999997392</v>
      </c>
      <c r="BC22" s="329">
        <f>SUMIF(HCI!$B$7:$B$502,'Summary sales'!$A22,HCI!$J$7:$J$502)</f>
        <v>9518.3799999998882</v>
      </c>
      <c r="BD22" s="329">
        <f>SUMIF(DIC!$B$7:$B$501,'Summary sales'!$A22,DIC!$J$7:$J$501)</f>
        <v>6173.0600000000559</v>
      </c>
      <c r="BE22" s="329">
        <f>SUMIF(ASAHIMAS!$B$7:$B$500,'Summary sales'!$A22,ASAHIMAS!$J$7:$J$500)</f>
        <v>15766.689999999478</v>
      </c>
      <c r="BF22" s="329">
        <f>SUMIF('ABC KOGEN'!B21:B53,'Summary sales'!$A22,'ABC KOGEN'!J21:J53)</f>
        <v>2875.25</v>
      </c>
      <c r="BG22" s="329">
        <f>SUMIF(ADP!$B$7:$B$499,'Summary sales'!$A22,ADP!$J$7:$J$499)</f>
        <v>320.63000000000466</v>
      </c>
      <c r="BH22" s="329">
        <f>SUMIF(Tongtji!$B$8:$B$502,'Summary sales'!$A22,Tongtji!$J$8:$J$502)</f>
        <v>3488.8999999994412</v>
      </c>
      <c r="BI22" s="329">
        <f>SUMIF(CITYMALL!$B$7:$B$500,'Summary sales'!$A22,CITYMALL!$K$7:$K$500)</f>
        <v>0</v>
      </c>
      <c r="BJ22" s="329">
        <f>SUMIF(PERHUTANI!$B$7:$B$500,'Summary sales'!$A22,PERHUTANI!$J$7:$J$500)</f>
        <v>0</v>
      </c>
      <c r="BK22" s="329">
        <f>SUMIF(PA!$B$7:$B$500,'Summary sales'!$A22,PA!$J$7:$J$500)</f>
        <v>384.05999999993946</v>
      </c>
      <c r="BL22" s="329">
        <f>SUMIF(RPI!$B$7:$B$500,'Summary sales'!$A22,RPI!$J$7:$J$500)</f>
        <v>0</v>
      </c>
      <c r="BM22" s="329">
        <f>SUMIF(RB!$B$7:$B$500,'Summary sales'!$A22,RB!$J$7:$J$500)</f>
        <v>0</v>
      </c>
      <c r="BN22" s="329">
        <f>SUMIF(DJARUM!$B$7:$B$500,'Summary sales'!$A22,DJARUM!$J$7:$J$500)</f>
        <v>8734.460000000021</v>
      </c>
      <c r="BO22" s="329">
        <f>SUMIF(GFATOM!$B$7:$B$500,'Summary sales'!$A22,GFATOM!$J$7:$J$500)</f>
        <v>2852.1500000001397</v>
      </c>
      <c r="BP22" s="329">
        <f>SUMIF(GFKULIT!$B$7:$B$500,'Summary sales'!$A22,GFKULIT!$J$7:$J$500)</f>
        <v>1001.8400000000838</v>
      </c>
      <c r="BQ22" s="329">
        <f>SUMIF(PENTAWIRA!$B$7:$B$548,'Summary sales'!$A22,PENTAWIRA!$O$7:$O$548)</f>
        <v>4262.92</v>
      </c>
      <c r="BR22" s="329">
        <f>SUMIF(HSK!$B$7:$B$500,'Summary sales'!$A22,HSK!$J$7:$J$500)</f>
        <v>0</v>
      </c>
      <c r="BS22" s="329">
        <f>SUMIF(SDM!$B$7:$B$500,'Summary sales'!$A22,SDM!$J$7:$J$500)</f>
        <v>367.56999999983236</v>
      </c>
      <c r="BT22" s="329">
        <f>SUMIF(CCS!$B$7:$B$500,'Summary sales'!$A22,CCS!$J$7:$J$500)</f>
        <v>0</v>
      </c>
      <c r="BU22" s="329">
        <f>SUMIF(JARGAS!$B$7:$B$500,'Summary sales'!$A22,JARGAS!$J$7:$J$500)</f>
        <v>2766.0299999999697</v>
      </c>
      <c r="BV22" s="329">
        <f>SUMIF(SBI!$B$7:$B$500,'Summary sales'!$A22,SBI!$J$7:$J$500)</f>
        <v>0</v>
      </c>
      <c r="BW22" s="329">
        <f>SUMIF(SPGLOBAL!$B$7:$B$500,'Summary sales'!$A22,SPGLOBAL!$J$7:$J$500)</f>
        <v>29356.621000000043</v>
      </c>
    </row>
    <row r="23" spans="1:76">
      <c r="A23" s="292">
        <f t="shared" si="47"/>
        <v>46281</v>
      </c>
      <c r="B23" s="302">
        <f t="shared" ca="1" si="48"/>
        <v>1.0899186291882441</v>
      </c>
      <c r="C23" s="303">
        <f t="shared" si="46"/>
        <v>201637.24399999998</v>
      </c>
      <c r="D23" s="295">
        <v>105775.94999999998</v>
      </c>
      <c r="E23" s="304">
        <v>40082.959999999999</v>
      </c>
      <c r="F23" s="296">
        <v>6389.39</v>
      </c>
      <c r="G23" s="304">
        <v>0</v>
      </c>
      <c r="H23" s="304">
        <v>14709.98</v>
      </c>
      <c r="I23" s="323">
        <v>0</v>
      </c>
      <c r="J23" s="304">
        <v>30405.96</v>
      </c>
      <c r="K23" s="323">
        <v>4273.0039999999999</v>
      </c>
      <c r="L23" s="323">
        <v>0</v>
      </c>
      <c r="M23" s="325">
        <f t="shared" ca="1" si="45"/>
        <v>219768.18857377549</v>
      </c>
      <c r="N23" s="326">
        <f>SUMIF(CLIN!$C$7:$C$500,'Summary sales'!$A23,CLIN!$J$7:$J$500)</f>
        <v>832.83999999985099</v>
      </c>
      <c r="O23" s="332">
        <f>SUMIF(KF!$B$7:$B$501,'Summary sales'!$A23,KF!$J$7:$J$501)</f>
        <v>2329.4199999999983</v>
      </c>
      <c r="P23" s="332">
        <f>SUMIF(MKG!$B$7:$B$500,'Summary sales'!$A23,MKG!$J$7:$J$500)</f>
        <v>1205.5799999996088</v>
      </c>
      <c r="Q23" s="326">
        <f>SUMIF(STM!$B$7:$B$501,'Summary sales'!$A23,STM!$J$7:$J$501)</f>
        <v>3243.3999999999069</v>
      </c>
      <c r="R23" s="332">
        <f>SUMIF(OAJ!$B$7:$B$500,'Summary sales'!$A23,OAJ!$J$7:$J$500)</f>
        <v>988.84999999997672</v>
      </c>
      <c r="S23" s="332">
        <f>SUMIF(NNI!$B$7:$B$500,'Summary sales'!$A23,NNI!$J$7:$J$500)</f>
        <v>1134.7999999998137</v>
      </c>
      <c r="T23" s="332">
        <f>SUMIF(SHB!$B$7:$B$500,'Summary sales'!$A23,SHB!$J$7:$J$500)</f>
        <v>69.759999999980209</v>
      </c>
      <c r="U23" s="332">
        <f>SUMIF(GTL!$B$7:$B$500,'Summary sales'!$A23,GTL!$J$7:$J$500)</f>
        <v>1029.1800000000512</v>
      </c>
      <c r="V23" s="332">
        <f>SUMIF(TWK!$B$7:$B$501,'Summary sales'!$A23,TWK!$J$7:$J$501)</f>
        <v>729.87999999988824</v>
      </c>
      <c r="W23" s="326">
        <f>SUMIF(BYC!$B$7:$B$500,'Summary sales'!$A23,BYC!$J$7:$J$500)</f>
        <v>5945.75</v>
      </c>
      <c r="X23" s="332">
        <f ca="1">SUMIF(GFIR!$B$7:$B$34,'Summary sales'!$A23,GFIR!$J$7:$J$34)+SUMIF(GFIR2!$B$7:$B$31,'Summary sales'!$A23,GFIR2!$J$7:$J$30)</f>
        <v>7959.7599999997765</v>
      </c>
      <c r="Y23" s="332">
        <f>SUMIF(SARIMURNI!$B$7:$B$502,'Summary sales'!$A23,SARIMURNI!$J$7:$J$502)</f>
        <v>707.2300000002142</v>
      </c>
      <c r="Z23" s="326">
        <f>SUMIF(HLI!$B$7:$B$500,'Summary sales'!$A23,HLI!$J$7:$J$500)</f>
        <v>15926.229999999981</v>
      </c>
      <c r="AA23" s="332">
        <f>SUMIF(CERES!$B$7:$B$503,'Summary sales'!$A23,CERES!$J$7:$J$503)</f>
        <v>8870.4300000001676</v>
      </c>
      <c r="AB23" s="332">
        <f>SUMIF(ALT!$B$7:$B$126,'Summary sales'!$A23,ALT!$M$7:$M$126)</f>
        <v>1616.9129999999423</v>
      </c>
      <c r="AC23" s="326">
        <f>SUMIF(UJL!$B$8:$B$99,'Summary sales'!$A23,UJL!$O$8:$O$99)</f>
        <v>0</v>
      </c>
      <c r="AD23" s="326">
        <f ca="1">SUMIF(IDP!$B$7:$B$141,'Summary sales'!$A23,IDP!$O$7:$O$140)</f>
        <v>6562.2695737704908</v>
      </c>
      <c r="AE23" s="332">
        <f>SUMIF(PSD!$B$7:$B$500,'Summary sales'!$A23,PSD!$K$7:$K$500)</f>
        <v>0</v>
      </c>
      <c r="AF23" s="332">
        <f>SUMIF(EBM!$B$7:$B$500,'Summary sales'!$A23,EBM!$J$7:$J$500)</f>
        <v>55</v>
      </c>
      <c r="AG23" s="326">
        <f>SUMIF(CISF!$B$7:$B$500,'Summary sales'!$A23,CISF!$J$7:$J$500)</f>
        <v>3676.5</v>
      </c>
      <c r="AH23" s="326">
        <f>SUMIF(KGM!$B$5:$B$506,'Summary sales'!$A23,KGM!$O$5:$O$506)</f>
        <v>938.91999999992549</v>
      </c>
      <c r="AI23" s="326">
        <f>SUMIF(PUJ!$B$7:$B$503,'Summary sales'!$A23,PUJ!$J$7:$J$503)</f>
        <v>3359.2000000001863</v>
      </c>
      <c r="AJ23" s="326">
        <f>SUMIF(TORABIKACIKUPA!$B$7:$B$493,'Summary sales'!$A23,TORABIKACIKUPA!$L$7:$L$493)</f>
        <v>0</v>
      </c>
      <c r="AK23" s="326">
        <f>SUMIF(TORABIKAHF!$B$7:$B$504,'Summary sales'!$A23,TORABIKAHF!$L$7:$L$504)</f>
        <v>0</v>
      </c>
      <c r="AL23" s="326">
        <f>SUMIF(TORABIKAIC!$B$7:$B$492,'Summary sales'!$A23,TORABIKAIC!$L$7:$L$492)</f>
        <v>0</v>
      </c>
      <c r="AM23" s="326">
        <f>SUMIF(KALBEE!$B$7:$B$501,'Summary sales'!$A23,KALBEE!$J$7:$J$501)</f>
        <v>1323.7999999998137</v>
      </c>
      <c r="AN23" s="326">
        <f>SUMIF(TOYOBO!$B$7:$B$479,'Summary sales'!$A23,TOYOBO!$O$7:$O$479)</f>
        <v>0</v>
      </c>
      <c r="AO23" s="326">
        <f>SUMIF(GREENPULSE!$B$7:$B$487,'Summary sales'!$A23,GREENPULSE!$J$7:$J$487)</f>
        <v>143.23999999999978</v>
      </c>
      <c r="AP23" s="326">
        <f>SUMIF(CONCORD!$B$7:$B$487,'Summary sales'!$A23,CONCORD!$J$7:$J$487)</f>
        <v>0</v>
      </c>
      <c r="AQ23" s="326">
        <f>SUMIF(KSN!$B$7:$B$484,'Summary sales'!$A23,KSN!$J$7:$J$484)</f>
        <v>4477.2099999999627</v>
      </c>
      <c r="AR23" s="326">
        <f>SUMIF(UMI!$B$7:$B$501,'Summary sales'!$A23,UMI!$J$7:$J$501)</f>
        <v>18941.833000004292</v>
      </c>
      <c r="AS23" s="326">
        <f>SUMIF(IPT!$B$7:$B$502,'Summary sales'!$A23,IPT!$J$7:$J$502)</f>
        <v>1755.2900000000373</v>
      </c>
      <c r="AT23" s="326">
        <f>SUMIF(KBRU!$B$7:$B$501,'Summary sales'!$A23,KBRU!$J$7:$J$501)</f>
        <v>935.66999999992549</v>
      </c>
      <c r="AU23" s="326">
        <f>SUMIF(AMI!$B$7:$B$501,'Summary sales'!$A23,AMI!$J$7:$J$501)</f>
        <v>8611.980000000447</v>
      </c>
      <c r="AV23" s="326">
        <f>SUMIF(KA!$B$7:$B$501,'Summary sales'!$A23,KA!$J$7:$J$501)</f>
        <v>2977.25</v>
      </c>
      <c r="AW23" s="326">
        <f>SUMIF(KTN!$B$7:$B$500,'Summary sales'!$A23,KTN!$J$7:$J$500)</f>
        <v>1407.2399999999907</v>
      </c>
      <c r="AX23" s="326">
        <f>SUMIF(KSNR!$B$7:$B$497,'Summary sales'!$A23,KSNR!$J$7:$J$497)</f>
        <v>6512.890000000014</v>
      </c>
      <c r="AY23" s="326">
        <f>SUMIF(NIAGAGARAM!$B$7:$B$504,'Summary sales'!$A23,NIAGAGARAM!$J$7:$J$504)</f>
        <v>954.95999999996275</v>
      </c>
      <c r="AZ23" s="326">
        <f>SUMIF('PCI84'!$B$7:$B$501,'Summary sales'!$A23,'PCI84'!$J$7:$J$501)</f>
        <v>9742.5800000000745</v>
      </c>
      <c r="BA23" s="326">
        <f>SUMIF(PCIM!$B$7:$B$502,'Summary sales'!$A23,PCIM!$J$7:$J$502)</f>
        <v>2270.9599999999627</v>
      </c>
      <c r="BB23" s="326">
        <f>SUMIF(INDOFOOD!$B$7:$B$500,'Summary sales'!$A23,INDOFOOD!$J$7:$J$500)</f>
        <v>6008.4900000002235</v>
      </c>
      <c r="BC23" s="326">
        <f>SUMIF(HCI!$B$7:$B$502,'Summary sales'!$A23,HCI!$J$7:$J$502)</f>
        <v>8124.190000000177</v>
      </c>
      <c r="BD23" s="326">
        <f>SUMIF(DIC!$B$7:$B$501,'Summary sales'!$A23,DIC!$J$7:$J$501)</f>
        <v>4553.5099999997765</v>
      </c>
      <c r="BE23" s="326">
        <f>SUMIF(ASAHIMAS!$B$7:$B$500,'Summary sales'!$A23,ASAHIMAS!$J$7:$J$500)</f>
        <v>17178.560000000522</v>
      </c>
      <c r="BF23" s="326">
        <f>SUMIF('ABC KOGEN'!B22:B54,'Summary sales'!$A23,'ABC KOGEN'!J22:J54)</f>
        <v>4900.9700000002049</v>
      </c>
      <c r="BG23" s="326">
        <f>SUMIF(ADP!$B$7:$B$499,'Summary sales'!$A23,ADP!$J$7:$J$499)</f>
        <v>361.17999999999302</v>
      </c>
      <c r="BH23" s="326">
        <f>SUMIF(Tongtji!$B$8:$B$502,'Summary sales'!$A23,Tongtji!$J$8:$J$502)</f>
        <v>4071.6000000005588</v>
      </c>
      <c r="BI23" s="326">
        <f>SUMIF(CITYMALL!$B$7:$B$500,'Summary sales'!$A23,CITYMALL!$K$7:$K$500)</f>
        <v>0</v>
      </c>
      <c r="BJ23" s="326">
        <f>SUMIF(PERHUTANI!$B$7:$B$500,'Summary sales'!$A23,PERHUTANI!$J$7:$J$500)</f>
        <v>0</v>
      </c>
      <c r="BK23" s="326">
        <f>SUMIF(PA!$B$7:$B$500,'Summary sales'!$A23,PA!$J$7:$J$500)</f>
        <v>410.20999999996275</v>
      </c>
      <c r="BL23" s="326">
        <f>SUMIF(RPI!$B$7:$B$500,'Summary sales'!$A23,RPI!$J$7:$J$500)</f>
        <v>0</v>
      </c>
      <c r="BM23" s="326">
        <f>SUMIF(RB!$B$7:$B$500,'Summary sales'!$A23,RB!$J$7:$J$500)</f>
        <v>0</v>
      </c>
      <c r="BN23" s="326">
        <f>SUMIF(DJARUM!$B$7:$B$500,'Summary sales'!$A23,DJARUM!$J$7:$J$500)</f>
        <v>6503.1399999999849</v>
      </c>
      <c r="BO23" s="326">
        <f>SUMIF(GFATOM!$B$7:$B$500,'Summary sales'!$A23,GFATOM!$J$7:$J$500)</f>
        <v>1631.1399999998976</v>
      </c>
      <c r="BP23" s="326">
        <f>SUMIF(GFKULIT!$B$7:$B$500,'Summary sales'!$A23,GFKULIT!$J$7:$J$500)</f>
        <v>1884.5799999999581</v>
      </c>
      <c r="BQ23" s="326">
        <f>SUMIF(PENTAWIRA!$B$7:$B$548,'Summary sales'!$A23,PENTAWIRA!$O$7:$O$548)</f>
        <v>4273.0039999999999</v>
      </c>
      <c r="BR23" s="326">
        <f>SUMIF(HSK!$B$7:$B$500,'Summary sales'!$A23,HSK!$J$7:$J$500)</f>
        <v>0</v>
      </c>
      <c r="BS23" s="326">
        <f>SUMIF(SDM!$B$7:$B$500,'Summary sales'!$A23,SDM!$J$7:$J$500)</f>
        <v>863.04999999981374</v>
      </c>
      <c r="BT23" s="326">
        <f>SUMIF(CCS!$B$7:$B$500,'Summary sales'!$A23,CCS!$J$7:$J$500)</f>
        <v>0</v>
      </c>
      <c r="BU23" s="326">
        <f>SUMIF(JARGAS!$B$7:$B$500,'Summary sales'!$A23,JARGAS!$J$7:$J$500)</f>
        <v>2776.3499999999767</v>
      </c>
      <c r="BV23" s="326">
        <f>SUMIF(SBI!$B$7:$B$500,'Summary sales'!$A23,SBI!$J$7:$J$500)</f>
        <v>861.49000000022352</v>
      </c>
      <c r="BW23" s="326">
        <f>SUMIF(SPGLOBAL!$B$7:$B$500,'Summary sales'!$A23,SPGLOBAL!$J$7:$J$500)</f>
        <v>28129.908999999985</v>
      </c>
    </row>
    <row r="24" spans="1:76">
      <c r="A24" s="297">
        <f t="shared" si="47"/>
        <v>46282</v>
      </c>
      <c r="B24" s="298">
        <f t="shared" ca="1" si="48"/>
        <v>1.0649232372491928</v>
      </c>
      <c r="C24" s="299">
        <f t="shared" si="46"/>
        <v>197004.20899999997</v>
      </c>
      <c r="D24" s="300">
        <v>111810.16</v>
      </c>
      <c r="E24" s="301">
        <v>37816.620000000003</v>
      </c>
      <c r="F24" s="301">
        <v>7911.26</v>
      </c>
      <c r="G24" s="301">
        <v>0</v>
      </c>
      <c r="H24" s="301">
        <v>5074.1499999999996</v>
      </c>
      <c r="I24" s="327">
        <v>0</v>
      </c>
      <c r="J24" s="301">
        <v>30279.17</v>
      </c>
      <c r="K24" s="327">
        <v>4112.8490000000002</v>
      </c>
      <c r="L24" s="327">
        <v>0</v>
      </c>
      <c r="M24" s="328">
        <f t="shared" ca="1" si="45"/>
        <v>209794.35999999652</v>
      </c>
      <c r="N24" s="329">
        <f>SUMIF(CLIN!$C$7:$C$500,'Summary sales'!$A24,CLIN!$J$7:$J$500)</f>
        <v>976.47999999998137</v>
      </c>
      <c r="O24" s="329">
        <f>SUMIF(KF!$B$7:$B$501,'Summary sales'!$A24,KF!$J$7:$J$501)</f>
        <v>2264.0300000000025</v>
      </c>
      <c r="P24" s="329">
        <f>SUMIF(MKG!$B$7:$B$500,'Summary sales'!$A24,MKG!$J$7:$J$500)</f>
        <v>1191.25</v>
      </c>
      <c r="Q24" s="329">
        <f>SUMIF(STM!$B$7:$B$501,'Summary sales'!$A24,STM!$J$7:$J$501)</f>
        <v>3289.7999999998137</v>
      </c>
      <c r="R24" s="329">
        <f>SUMIF(OAJ!$B$7:$B$500,'Summary sales'!$A24,OAJ!$J$7:$J$500)</f>
        <v>726.27000000001863</v>
      </c>
      <c r="S24" s="329">
        <f>SUMIF(NNI!$B$7:$B$500,'Summary sales'!$A24,NNI!$J$7:$J$500)</f>
        <v>1499.019999999553</v>
      </c>
      <c r="T24" s="329">
        <f>SUMIF(SHB!$B$7:$B$500,'Summary sales'!$A24,SHB!$J$7:$J$500)</f>
        <v>0</v>
      </c>
      <c r="U24" s="329">
        <f>SUMIF(GTL!$B$7:$B$500,'Summary sales'!$A24,GTL!$J$7:$J$500)</f>
        <v>1044.390000000014</v>
      </c>
      <c r="V24" s="329">
        <f>SUMIF(TWK!$B$7:$B$501,'Summary sales'!$A24,TWK!$J$7:$J$501)</f>
        <v>742.78000000002794</v>
      </c>
      <c r="W24" s="329">
        <f>SUMIF(BYC!$B$7:$B$500,'Summary sales'!$A24,BYC!$J$7:$J$500)</f>
        <v>6356.7299999985844</v>
      </c>
      <c r="X24" s="329">
        <f ca="1">SUMIF(GFIR!$B$7:$B$34,'Summary sales'!$A24,GFIR!$J$7:$J$34)+SUMIF(GFIR2!$B$7:$B$31,'Summary sales'!$A24,GFIR2!$J$7:$J$30)</f>
        <v>7386.0600000005215</v>
      </c>
      <c r="Y24" s="329">
        <f>SUMIF(SARIMURNI!$B$7:$B$502,'Summary sales'!$A24,SARIMURNI!$J$7:$J$502)</f>
        <v>2103.5399999998044</v>
      </c>
      <c r="Z24" s="329">
        <f>SUMIF(HLI!$B$7:$B$500,'Summary sales'!$A24,HLI!$J$7:$J$500)</f>
        <v>15756.220000000205</v>
      </c>
      <c r="AA24" s="329">
        <f>SUMIF(CERES!$B$7:$B$503,'Summary sales'!$A24,CERES!$J$7:$J$503)</f>
        <v>9088.3199999998324</v>
      </c>
      <c r="AB24" s="329">
        <f>SUMIF(ALT!$B$7:$B$126,'Summary sales'!$A24,ALT!$M$7:$M$126)</f>
        <v>1433.3479999999981</v>
      </c>
      <c r="AC24" s="329">
        <f>SUMIF(UJL!$B$8:$B$99,'Summary sales'!$A24,UJL!$O$8:$O$99)</f>
        <v>0</v>
      </c>
      <c r="AD24" s="329">
        <f ca="1">SUMIF(IDP!$B$7:$B$141,'Summary sales'!$A24,IDP!$O$7:$O$140)</f>
        <v>5615.17</v>
      </c>
      <c r="AE24" s="329">
        <f>SUMIF(PSD!$B$7:$B$500,'Summary sales'!$A24,PSD!$K$7:$K$500)</f>
        <v>0</v>
      </c>
      <c r="AF24" s="329">
        <f>SUMIF(EBM!$B$7:$B$500,'Summary sales'!$A24,EBM!$J$7:$J$500)</f>
        <v>65</v>
      </c>
      <c r="AG24" s="329">
        <f>SUMIF(CISF!$B$7:$B$500,'Summary sales'!$A24,CISF!$J$7:$J$500)</f>
        <v>3851.8999999999069</v>
      </c>
      <c r="AH24" s="329">
        <f>SUMIF(KGM!$B$5:$B$506,'Summary sales'!$A24,KGM!$O$5:$O$506)</f>
        <v>1960.1300000000047</v>
      </c>
      <c r="AI24" s="329">
        <f>SUMIF(PUJ!$B$7:$B$503,'Summary sales'!$A24,PUJ!$J$7:$J$503)</f>
        <v>3094.7000000001863</v>
      </c>
      <c r="AJ24" s="329">
        <f>SUMIF(TORABIKACIKUPA!$B$7:$B$493,'Summary sales'!$A24,TORABIKACIKUPA!$L$7:$L$493)</f>
        <v>0</v>
      </c>
      <c r="AK24" s="329">
        <f>SUMIF(TORABIKAHF!$B$7:$B$504,'Summary sales'!$A24,TORABIKAHF!$L$7:$L$504)</f>
        <v>0</v>
      </c>
      <c r="AL24" s="329">
        <f>SUMIF(TORABIKAIC!$B$7:$B$492,'Summary sales'!$A24,TORABIKAIC!$L$7:$L$492)</f>
        <v>0</v>
      </c>
      <c r="AM24" s="329">
        <f>SUMIF(KALBEE!$B$7:$B$501,'Summary sales'!$A24,KALBEE!$J$7:$J$501)</f>
        <v>3740.8000000002794</v>
      </c>
      <c r="AN24" s="329">
        <f>SUMIF(TOYOBO!$B$7:$B$479,'Summary sales'!$A24,TOYOBO!$O$7:$O$479)</f>
        <v>0</v>
      </c>
      <c r="AO24" s="329">
        <f>SUMIF(GREENPULSE!$B$7:$B$487,'Summary sales'!$A24,GREENPULSE!$J$7:$J$487)</f>
        <v>60.489999999999782</v>
      </c>
      <c r="AP24" s="329">
        <f>SUMIF(CONCORD!$B$7:$B$487,'Summary sales'!$A24,CONCORD!$J$7:$J$487)</f>
        <v>0</v>
      </c>
      <c r="AQ24" s="329">
        <f>SUMIF(KSN!$B$7:$B$484,'Summary sales'!$A24,KSN!$J$7:$J$484)</f>
        <v>3907.9899999999907</v>
      </c>
      <c r="AR24" s="329">
        <f>SUMIF(UMI!$B$7:$B$501,'Summary sales'!$A24,UMI!$J$7:$J$501)</f>
        <v>13828.646999999881</v>
      </c>
      <c r="AS24" s="329">
        <f>SUMIF(IPT!$B$7:$B$502,'Summary sales'!$A24,IPT!$J$7:$J$502)</f>
        <v>1574.0300000002608</v>
      </c>
      <c r="AT24" s="329">
        <f>SUMIF(KBRU!$B$7:$B$501,'Summary sales'!$A24,KBRU!$J$7:$J$501)</f>
        <v>57.46999999997206</v>
      </c>
      <c r="AU24" s="329">
        <f>SUMIF(AMI!$B$7:$B$501,'Summary sales'!$A24,AMI!$J$7:$J$501)</f>
        <v>7989.1199999991804</v>
      </c>
      <c r="AV24" s="329">
        <f>SUMIF(KA!$B$7:$B$501,'Summary sales'!$A24,KA!$J$7:$J$501)</f>
        <v>3006.7900000000373</v>
      </c>
      <c r="AW24" s="329">
        <f>SUMIF(KTN!$B$7:$B$500,'Summary sales'!$A24,KTN!$J$7:$J$500)</f>
        <v>1659.2700000000186</v>
      </c>
      <c r="AX24" s="329">
        <f>SUMIF(KSNR!$B$7:$B$497,'Summary sales'!$A24,KSNR!$J$7:$J$497)</f>
        <v>6597.2999999999302</v>
      </c>
      <c r="AY24" s="329">
        <f>SUMIF(NIAGAGARAM!$B$7:$B$504,'Summary sales'!$A24,NIAGAGARAM!$J$7:$J$504)</f>
        <v>996.79000000003725</v>
      </c>
      <c r="AZ24" s="329">
        <f>SUMIF('PCI84'!$B$7:$B$501,'Summary sales'!$A24,'PCI84'!$J$7:$J$501)</f>
        <v>11153.419999999925</v>
      </c>
      <c r="BA24" s="329">
        <f>SUMIF(PCIM!$B$7:$B$502,'Summary sales'!$A24,PCIM!$J$7:$J$502)</f>
        <v>2879.9499999999534</v>
      </c>
      <c r="BB24" s="329">
        <f>SUMIF(INDOFOOD!$B$7:$B$500,'Summary sales'!$A24,INDOFOOD!$J$7:$J$500)</f>
        <v>6282.0699999993667</v>
      </c>
      <c r="BC24" s="329">
        <f>SUMIF(HCI!$B$7:$B$502,'Summary sales'!$A24,HCI!$J$7:$J$502)</f>
        <v>7215.0799999998417</v>
      </c>
      <c r="BD24" s="329">
        <f>SUMIF(DIC!$B$7:$B$501,'Summary sales'!$A24,DIC!$J$7:$J$501)</f>
        <v>4778.75</v>
      </c>
      <c r="BE24" s="329">
        <f>SUMIF(ASAHIMAS!$B$7:$B$500,'Summary sales'!$A24,ASAHIMAS!$J$7:$J$500)</f>
        <v>13442.509999999776</v>
      </c>
      <c r="BF24" s="329">
        <f>SUMIF('ABC KOGEN'!B23:B55,'Summary sales'!$A24,'ABC KOGEN'!J23:J55)</f>
        <v>4386.5299999997951</v>
      </c>
      <c r="BG24" s="329">
        <f>SUMIF(ADP!$B$7:$B$499,'Summary sales'!$A24,ADP!$J$7:$J$499)</f>
        <v>301.16000000000349</v>
      </c>
      <c r="BH24" s="329">
        <f>SUMIF(Tongtji!$B$8:$B$502,'Summary sales'!$A24,Tongtji!$J$8:$J$502)</f>
        <v>3740.1999999992549</v>
      </c>
      <c r="BI24" s="329">
        <f>SUMIF(CITYMALL!$B$7:$B$500,'Summary sales'!$A24,CITYMALL!$K$7:$K$500)</f>
        <v>0</v>
      </c>
      <c r="BJ24" s="329">
        <f>SUMIF(PERHUTANI!$B$7:$B$500,'Summary sales'!$A24,PERHUTANI!$J$7:$J$500)</f>
        <v>0</v>
      </c>
      <c r="BK24" s="329">
        <f>SUMIF(PA!$B$7:$B$500,'Summary sales'!$A24,PA!$J$7:$J$500)</f>
        <v>370.30000000004657</v>
      </c>
      <c r="BL24" s="329">
        <f>SUMIF(RPI!$B$7:$B$500,'Summary sales'!$A24,RPI!$J$7:$J$500)</f>
        <v>0</v>
      </c>
      <c r="BM24" s="329">
        <f>SUMIF(RB!$B$7:$B$500,'Summary sales'!$A24,RB!$J$7:$J$500)</f>
        <v>0</v>
      </c>
      <c r="BN24" s="329">
        <f>SUMIF(DJARUM!$B$7:$B$500,'Summary sales'!$A24,DJARUM!$J$7:$J$500)</f>
        <v>5008.1199999999953</v>
      </c>
      <c r="BO24" s="329">
        <f>SUMIF(GFATOM!$B$7:$B$500,'Summary sales'!$A24,GFATOM!$J$7:$J$500)</f>
        <v>0</v>
      </c>
      <c r="BP24" s="329">
        <f>SUMIF(GFKULIT!$B$7:$B$500,'Summary sales'!$A24,GFKULIT!$J$7:$J$500)</f>
        <v>0</v>
      </c>
      <c r="BQ24" s="329">
        <f>SUMIF(PENTAWIRA!$B$7:$B$548,'Summary sales'!$A24,PENTAWIRA!$O$7:$O$548)</f>
        <v>4112.8490000000002</v>
      </c>
      <c r="BR24" s="329">
        <f>SUMIF(HSK!$B$7:$B$500,'Summary sales'!$A24,HSK!$J$7:$J$500)</f>
        <v>0</v>
      </c>
      <c r="BS24" s="329">
        <f>SUMIF(SDM!$B$7:$B$500,'Summary sales'!$A24,SDM!$J$7:$J$500)</f>
        <v>879.42000000039116</v>
      </c>
      <c r="BT24" s="329">
        <f>SUMIF(CCS!$B$7:$B$500,'Summary sales'!$A24,CCS!$J$7:$J$500)</f>
        <v>0</v>
      </c>
      <c r="BU24" s="329">
        <f>SUMIF(JARGAS!$B$7:$B$500,'Summary sales'!$A24,JARGAS!$J$7:$J$500)</f>
        <v>2683.8700000000536</v>
      </c>
      <c r="BV24" s="329">
        <f>SUMIF(SBI!$B$7:$B$500,'Summary sales'!$A24,SBI!$J$7:$J$500)</f>
        <v>915.52000000001863</v>
      </c>
      <c r="BW24" s="329">
        <f>SUMIF(SPGLOBAL!$B$7:$B$500,'Summary sales'!$A24,SPGLOBAL!$J$7:$J$500)</f>
        <v>29780.776000000071</v>
      </c>
    </row>
    <row r="25" spans="1:76">
      <c r="A25" s="292">
        <f t="shared" si="47"/>
        <v>46283</v>
      </c>
      <c r="B25" s="302">
        <f t="shared" ca="1" si="48"/>
        <v>1.0748284920773323</v>
      </c>
      <c r="C25" s="303">
        <f t="shared" si="46"/>
        <v>204965.75000000003</v>
      </c>
      <c r="D25" s="295">
        <v>105951.99000000003</v>
      </c>
      <c r="E25" s="304">
        <v>39883.370000000003</v>
      </c>
      <c r="F25" s="296">
        <v>11911.050000000001</v>
      </c>
      <c r="G25" s="304"/>
      <c r="H25" s="304">
        <v>4950.6099999999997</v>
      </c>
      <c r="I25" s="323">
        <v>4406.96</v>
      </c>
      <c r="J25" s="304">
        <v>29607.599999999999</v>
      </c>
      <c r="K25" s="323">
        <v>8254.17</v>
      </c>
      <c r="L25" s="323"/>
      <c r="M25" s="325">
        <f t="shared" ca="1" si="45"/>
        <v>220303.02799999953</v>
      </c>
      <c r="N25" s="326">
        <f>SUMIF(CLIN!$C$7:$C$500,'Summary sales'!$A25,CLIN!$J$7:$J$500)</f>
        <v>800.48999999999069</v>
      </c>
      <c r="O25" s="332">
        <f>SUMIF(KF!$B$7:$B$501,'Summary sales'!$A25,KF!$J$7:$J$501)</f>
        <v>1943.7299999999996</v>
      </c>
      <c r="P25" s="332">
        <f>SUMIF(MKG!$B$7:$B$500,'Summary sales'!$A25,MKG!$J$7:$J$500)</f>
        <v>1043.3300000000745</v>
      </c>
      <c r="Q25" s="326">
        <f>SUMIF(STM!$B$7:$B$501,'Summary sales'!$A25,STM!$J$7:$J$501)</f>
        <v>3519</v>
      </c>
      <c r="R25" s="332">
        <f>SUMIF(OAJ!$B$7:$B$500,'Summary sales'!$A25,OAJ!$J$7:$J$500)</f>
        <v>962.98999999999069</v>
      </c>
      <c r="S25" s="332">
        <f>SUMIF(NNI!$B$7:$B$500,'Summary sales'!$A25,NNI!$J$7:$J$500)</f>
        <v>665.66999999992549</v>
      </c>
      <c r="T25" s="332">
        <f>SUMIF(SHB!$B$7:$B$500,'Summary sales'!$A25,SHB!$J$7:$J$500)</f>
        <v>0</v>
      </c>
      <c r="U25" s="332">
        <f>SUMIF(GTL!$B$7:$B$500,'Summary sales'!$A25,GTL!$J$7:$J$500)</f>
        <v>1009.7699999999022</v>
      </c>
      <c r="V25" s="332">
        <f>SUMIF(TWK!$B$7:$B$501,'Summary sales'!$A25,TWK!$J$7:$J$501)</f>
        <v>623.35999999998603</v>
      </c>
      <c r="W25" s="326">
        <f>SUMIF(BYC!$B$7:$B$500,'Summary sales'!$A25,BYC!$J$7:$J$500)</f>
        <v>6228.8800000008196</v>
      </c>
      <c r="X25" s="332">
        <f ca="1">SUMIF(GFIR!$B$7:$B$34,'Summary sales'!$A25,GFIR!$J$7:$J$34)+SUMIF(GFIR2!$B$7:$B$31,'Summary sales'!$A25,GFIR2!$J$7:$J$30)</f>
        <v>7652.1500000003725</v>
      </c>
      <c r="Y25" s="332">
        <f>SUMIF(SARIMURNI!$B$7:$B$502,'Summary sales'!$A25,SARIMURNI!$J$7:$J$502)</f>
        <v>1925.7100000001956</v>
      </c>
      <c r="Z25" s="326">
        <f>SUMIF(HLI!$B$7:$B$500,'Summary sales'!$A25,HLI!$J$7:$J$500)</f>
        <v>15727.089999999851</v>
      </c>
      <c r="AA25" s="332">
        <f>SUMIF(CERES!$B$7:$B$503,'Summary sales'!$A25,CERES!$J$7:$J$503)</f>
        <v>8452.2900000000373</v>
      </c>
      <c r="AB25" s="332">
        <f>SUMIF(ALT!$B$7:$B$126,'Summary sales'!$A25,ALT!$M$7:$M$126)</f>
        <v>1571.2220000000671</v>
      </c>
      <c r="AC25" s="326">
        <f>SUMIF(UJL!$B$8:$B$99,'Summary sales'!$A25,UJL!$O$8:$O$99)</f>
        <v>0</v>
      </c>
      <c r="AD25" s="326">
        <f ca="1">SUMIF(IDP!$B$7:$B$141,'Summary sales'!$A25,IDP!$O$7:$O$140)</f>
        <v>8027.9</v>
      </c>
      <c r="AE25" s="332">
        <f>SUMIF(PSD!$B$7:$B$500,'Summary sales'!$A25,PSD!$K$7:$K$500)</f>
        <v>0</v>
      </c>
      <c r="AF25" s="332">
        <f>SUMIF(EBM!$B$7:$B$500,'Summary sales'!$A25,EBM!$J$7:$J$500)</f>
        <v>61.987999999997555</v>
      </c>
      <c r="AG25" s="326">
        <f>SUMIF(CISF!$B$7:$B$500,'Summary sales'!$A25,CISF!$J$7:$J$500)</f>
        <v>2928.9000000003725</v>
      </c>
      <c r="AH25" s="326">
        <f>SUMIF(KGM!$B$5:$B$506,'Summary sales'!$A25,KGM!$O$5:$O$506)</f>
        <v>468.94000000006054</v>
      </c>
      <c r="AI25" s="326">
        <f>SUMIF(PUJ!$B$7:$B$503,'Summary sales'!$A25,PUJ!$J$7:$J$503)</f>
        <v>2670.0999999996275</v>
      </c>
      <c r="AJ25" s="326">
        <f>SUMIF(TORABIKACIKUPA!$B$7:$B$493,'Summary sales'!$A25,TORABIKACIKUPA!$L$7:$L$493)</f>
        <v>0</v>
      </c>
      <c r="AK25" s="326">
        <f>SUMIF(TORABIKAHF!$B$7:$B$504,'Summary sales'!$A25,TORABIKAHF!$L$7:$L$504)</f>
        <v>0</v>
      </c>
      <c r="AL25" s="326">
        <f>SUMIF(TORABIKAIC!$B$7:$B$492,'Summary sales'!$A25,TORABIKAIC!$L$7:$L$492)</f>
        <v>0</v>
      </c>
      <c r="AM25" s="326">
        <f>SUMIF(KALBEE!$B$7:$B$501,'Summary sales'!$A25,KALBEE!$J$7:$J$501)</f>
        <v>2769.1999999997206</v>
      </c>
      <c r="AN25" s="326">
        <f>SUMIF(TOYOBO!$B$7:$B$479,'Summary sales'!$A25,TOYOBO!$O$7:$O$479)</f>
        <v>0</v>
      </c>
      <c r="AO25" s="326">
        <f>SUMIF(GREENPULSE!$B$7:$B$487,'Summary sales'!$A25,GREENPULSE!$J$7:$J$487)</f>
        <v>2307.5399999999991</v>
      </c>
      <c r="AP25" s="326">
        <f>SUMIF(CONCORD!$B$7:$B$487,'Summary sales'!$A25,CONCORD!$J$7:$J$487)</f>
        <v>0</v>
      </c>
      <c r="AQ25" s="326">
        <f>SUMIF(KSN!$B$7:$B$484,'Summary sales'!$A25,KSN!$J$7:$J$484)</f>
        <v>3721.7800000000279</v>
      </c>
      <c r="AR25" s="326">
        <f>SUMIF(UMI!$B$7:$B$501,'Summary sales'!$A25,UMI!$J$7:$J$501)</f>
        <v>10799.365999996662</v>
      </c>
      <c r="AS25" s="326">
        <f>SUMIF(IPT!$B$7:$B$502,'Summary sales'!$A25,IPT!$J$7:$J$502)</f>
        <v>2022.0099999997765</v>
      </c>
      <c r="AT25" s="326">
        <f>SUMIF(KBRU!$B$7:$B$501,'Summary sales'!$A25,KBRU!$J$7:$J$501)</f>
        <v>1053.5400000000373</v>
      </c>
      <c r="AU25" s="326">
        <f>SUMIF(AMI!$B$7:$B$501,'Summary sales'!$A25,AMI!$J$7:$J$501)</f>
        <v>8747.0400000009686</v>
      </c>
      <c r="AV25" s="326">
        <f>SUMIF(KA!$B$7:$B$501,'Summary sales'!$A25,KA!$J$7:$J$501)</f>
        <v>2830.25</v>
      </c>
      <c r="AW25" s="326">
        <f>SUMIF(KTN!$B$7:$B$500,'Summary sales'!$A25,KTN!$J$7:$J$500)</f>
        <v>1494.7900000000373</v>
      </c>
      <c r="AX25" s="326">
        <f>SUMIF(KSNR!$B$7:$B$497,'Summary sales'!$A25,KSNR!$J$7:$J$497)</f>
        <v>6625.5800000000745</v>
      </c>
      <c r="AY25" s="326">
        <f>SUMIF(NIAGAGARAM!$B$7:$B$504,'Summary sales'!$A25,NIAGAGARAM!$J$7:$J$504)</f>
        <v>820.32000000006519</v>
      </c>
      <c r="AZ25" s="326">
        <f>SUMIF('PCI84'!$B$7:$B$501,'Summary sales'!$A25,'PCI84'!$J$7:$J$501)</f>
        <v>11294.209999999963</v>
      </c>
      <c r="BA25" s="326">
        <f>SUMIF(PCIM!$B$7:$B$502,'Summary sales'!$A25,PCIM!$J$7:$J$502)</f>
        <v>2558.2600000000093</v>
      </c>
      <c r="BB25" s="326">
        <f>SUMIF(INDOFOOD!$B$7:$B$500,'Summary sales'!$A25,INDOFOOD!$J$7:$J$500)</f>
        <v>5451.480000000447</v>
      </c>
      <c r="BC25" s="326">
        <f>SUMIF(HCI!$B$7:$B$502,'Summary sales'!$A25,HCI!$J$7:$J$502)</f>
        <v>5031.0100000000093</v>
      </c>
      <c r="BD25" s="326">
        <f>SUMIF(DIC!$B$7:$B$501,'Summary sales'!$A25,DIC!$J$7:$J$501)</f>
        <v>5639.8600000003353</v>
      </c>
      <c r="BE25" s="326">
        <f>SUMIF(ASAHIMAS!$B$7:$B$500,'Summary sales'!$A25,ASAHIMAS!$J$7:$J$500)</f>
        <v>9395.7599999997765</v>
      </c>
      <c r="BF25" s="326">
        <f>SUMIF('ABC KOGEN'!B24:B56,'Summary sales'!$A25,'ABC KOGEN'!J24:J56)</f>
        <v>4525.2400000002235</v>
      </c>
      <c r="BG25" s="326">
        <f>SUMIF(ADP!$B$7:$B$499,'Summary sales'!$A25,ADP!$J$7:$J$499)</f>
        <v>1674.8500000000058</v>
      </c>
      <c r="BH25" s="326">
        <f>SUMIF(Tongtji!$B$8:$B$502,'Summary sales'!$A25,Tongtji!$J$8:$J$502)</f>
        <v>3328.3000000007451</v>
      </c>
      <c r="BI25" s="326">
        <f>SUMIF(CITYMALL!$B$7:$B$500,'Summary sales'!$A25,CITYMALL!$K$7:$K$500)</f>
        <v>0</v>
      </c>
      <c r="BJ25" s="326">
        <f>SUMIF(PERHUTANI!$B$7:$B$500,'Summary sales'!$A25,PERHUTANI!$J$7:$J$500)</f>
        <v>0</v>
      </c>
      <c r="BK25" s="326">
        <f>SUMIF(PA!$B$7:$B$500,'Summary sales'!$A25,PA!$J$7:$J$500)</f>
        <v>235.04000000003725</v>
      </c>
      <c r="BL25" s="326">
        <f>SUMIF(RPI!$B$7:$B$500,'Summary sales'!$A25,RPI!$J$7:$J$500)</f>
        <v>0</v>
      </c>
      <c r="BM25" s="326">
        <f>SUMIF(RB!$B$7:$B$500,'Summary sales'!$A25,RB!$J$7:$J$500)</f>
        <v>0</v>
      </c>
      <c r="BN25" s="326">
        <f>SUMIF(DJARUM!$B$7:$B$500,'Summary sales'!$A25,DJARUM!$J$7:$J$500)</f>
        <v>7270.5100000000093</v>
      </c>
      <c r="BO25" s="326">
        <f>SUMIF(GFATOM!$B$7:$B$500,'Summary sales'!$A25,GFATOM!$J$7:$J$500)</f>
        <v>7203.7399999999907</v>
      </c>
      <c r="BP25" s="326">
        <f>SUMIF(GFKULIT!$B$7:$B$500,'Summary sales'!$A25,GFKULIT!$J$7:$J$500)</f>
        <v>2516.2800000000279</v>
      </c>
      <c r="BQ25" s="326">
        <f>SUMIF(PENTAWIRA!$B$7:$B$548,'Summary sales'!$A25,PENTAWIRA!$O$7:$O$548)</f>
        <v>8254.17</v>
      </c>
      <c r="BR25" s="326">
        <f>SUMIF(HSK!$B$7:$B$500,'Summary sales'!$A25,HSK!$J$7:$J$500)</f>
        <v>0</v>
      </c>
      <c r="BS25" s="326">
        <f>SUMIF(SDM!$B$7:$B$500,'Summary sales'!$A25,SDM!$J$7:$J$500)</f>
        <v>805.3699999996461</v>
      </c>
      <c r="BT25" s="326">
        <f>SUMIF(CCS!$B$7:$B$500,'Summary sales'!$A25,CCS!$J$7:$J$500)</f>
        <v>0</v>
      </c>
      <c r="BU25" s="326">
        <f>SUMIF(JARGAS!$B$7:$B$500,'Summary sales'!$A25,JARGAS!$J$7:$J$500)</f>
        <v>2621.7399999999907</v>
      </c>
      <c r="BV25" s="326">
        <f>SUMIF(SBI!$B$7:$B$500,'Summary sales'!$A25,SBI!$J$7:$J$500)</f>
        <v>2908.2199999997392</v>
      </c>
      <c r="BW25" s="326">
        <f>SUMIF(SPGLOBAL!$B$7:$B$500,'Summary sales'!$A25,SPGLOBAL!$J$7:$J$500)</f>
        <v>30114.061999999918</v>
      </c>
    </row>
    <row r="26" spans="1:76">
      <c r="A26" s="297">
        <f t="shared" si="47"/>
        <v>46284</v>
      </c>
      <c r="B26" s="298">
        <f t="shared" ca="1" si="48"/>
        <v>0.81976611673134248</v>
      </c>
      <c r="C26" s="299">
        <f t="shared" si="46"/>
        <v>199517.19100000002</v>
      </c>
      <c r="D26" s="300">
        <v>108171.22</v>
      </c>
      <c r="E26" s="301">
        <v>39243.39</v>
      </c>
      <c r="F26" s="301">
        <v>4780.3900000000003</v>
      </c>
      <c r="G26" s="301"/>
      <c r="H26" s="301">
        <v>10024.759999999998</v>
      </c>
      <c r="I26" s="327">
        <v>3877.9</v>
      </c>
      <c r="J26" s="301">
        <v>29234.760000000002</v>
      </c>
      <c r="K26" s="327">
        <v>4184.7709999999997</v>
      </c>
      <c r="L26" s="327"/>
      <c r="M26" s="328">
        <f t="shared" ca="1" si="45"/>
        <v>163557.43288721557</v>
      </c>
      <c r="N26" s="329">
        <f>SUMIF(CLIN!$C$7:$C$500,'Summary sales'!$A26,CLIN!$J$7:$J$500)</f>
        <v>814.05000000004657</v>
      </c>
      <c r="O26" s="329">
        <f>SUMIF(KF!$B$7:$B$501,'Summary sales'!$A26,KF!$J$7:$J$501)</f>
        <v>1534.7999999999993</v>
      </c>
      <c r="P26" s="329">
        <f>SUMIF(MKG!$B$7:$B$500,'Summary sales'!$A26,MKG!$J$7:$J$500)</f>
        <v>882.39999999990687</v>
      </c>
      <c r="Q26" s="329">
        <f>SUMIF(STM!$B$7:$B$501,'Summary sales'!$A26,STM!$J$7:$J$501)</f>
        <v>967.8000000002794</v>
      </c>
      <c r="R26" s="329">
        <f>SUMIF(OAJ!$B$7:$B$500,'Summary sales'!$A26,OAJ!$J$7:$J$500)</f>
        <v>890.21999999997206</v>
      </c>
      <c r="S26" s="329">
        <f>SUMIF(NNI!$B$7:$B$500,'Summary sales'!$A26,NNI!$J$7:$J$500)</f>
        <v>507.57000000029802</v>
      </c>
      <c r="T26" s="329">
        <f>SUMIF(SHB!$B$7:$B$500,'Summary sales'!$A26,SHB!$J$7:$J$500)</f>
        <v>0</v>
      </c>
      <c r="U26" s="329">
        <f>SUMIF(GTL!$B$7:$B$500,'Summary sales'!$A26,GTL!$J$7:$J$500)</f>
        <v>595.20000000006985</v>
      </c>
      <c r="V26" s="329">
        <f>SUMIF(TWK!$B$7:$B$501,'Summary sales'!$A26,TWK!$J$7:$J$501)</f>
        <v>339.42000000004191</v>
      </c>
      <c r="W26" s="329">
        <f>SUMIF(BYC!$B$7:$B$500,'Summary sales'!$A26,BYC!$J$7:$J$500)</f>
        <v>0</v>
      </c>
      <c r="X26" s="329">
        <f ca="1">SUMIF(GFIR!$B$7:$B$34,'Summary sales'!$A26,GFIR!$J$7:$J$34)+SUMIF(GFIR2!$B$7:$B$31,'Summary sales'!$A26,GFIR2!$J$7:$J$30)</f>
        <v>5030.3899999996647</v>
      </c>
      <c r="Y26" s="329">
        <f>SUMIF(SARIMURNI!$B$7:$B$502,'Summary sales'!$A26,SARIMURNI!$J$7:$J$502)</f>
        <v>336.79999999981374</v>
      </c>
      <c r="Z26" s="329">
        <f>SUMIF(HLI!$B$7:$B$500,'Summary sales'!$A26,HLI!$J$7:$J$500)</f>
        <v>15680.85999999987</v>
      </c>
      <c r="AA26" s="329">
        <f>SUMIF(CERES!$B$7:$B$503,'Summary sales'!$A26,CERES!$J$7:$J$503)</f>
        <v>6182.2999999998137</v>
      </c>
      <c r="AB26" s="329">
        <f>SUMIF(ALT!$B$7:$B$126,'Summary sales'!$A26,ALT!$M$7:$M$126)</f>
        <v>806.62599999993108</v>
      </c>
      <c r="AC26" s="329">
        <f>SUMIF(UJL!$B$8:$B$99,'Summary sales'!$A26,UJL!$O$8:$O$99)</f>
        <v>0</v>
      </c>
      <c r="AD26" s="329">
        <f ca="1">SUMIF(IDP!$B$7:$B$141,'Summary sales'!$A26,IDP!$O$7:$O$140)</f>
        <v>1561.9548872180449</v>
      </c>
      <c r="AE26" s="329">
        <f>SUMIF(PSD!$B$7:$B$500,'Summary sales'!$A26,PSD!$K$7:$K$500)</f>
        <v>0</v>
      </c>
      <c r="AF26" s="329">
        <f>SUMIF(EBM!$B$7:$B$500,'Summary sales'!$A26,EBM!$J$7:$J$500)</f>
        <v>78.381999999997788</v>
      </c>
      <c r="AG26" s="329">
        <f>SUMIF(CISF!$B$7:$B$500,'Summary sales'!$A26,CISF!$J$7:$J$500)</f>
        <v>0</v>
      </c>
      <c r="AH26" s="329">
        <f>SUMIF(KGM!$B$5:$B$506,'Summary sales'!$A26,KGM!$O$5:$O$506)</f>
        <v>1941.1999999999534</v>
      </c>
      <c r="AI26" s="329">
        <f>SUMIF(PUJ!$B$7:$B$503,'Summary sales'!$A26,PUJ!$J$7:$J$503)</f>
        <v>0</v>
      </c>
      <c r="AJ26" s="329">
        <f>SUMIF(TORABIKACIKUPA!$B$7:$B$493,'Summary sales'!$A26,TORABIKACIKUPA!$L$7:$L$493)</f>
        <v>0</v>
      </c>
      <c r="AK26" s="329">
        <f>SUMIF(TORABIKAHF!$B$7:$B$504,'Summary sales'!$A26,TORABIKAHF!$L$7:$L$504)</f>
        <v>0</v>
      </c>
      <c r="AL26" s="329">
        <f>SUMIF(TORABIKAIC!$B$7:$B$492,'Summary sales'!$A26,TORABIKAIC!$L$7:$L$492)</f>
        <v>0</v>
      </c>
      <c r="AM26" s="329">
        <f>SUMIF(KALBEE!$B$7:$B$501,'Summary sales'!$A26,KALBEE!$J$7:$J$501)</f>
        <v>5461.2000000001863</v>
      </c>
      <c r="AN26" s="329">
        <f>SUMIF(TOYOBO!$B$7:$B$479,'Summary sales'!$A26,TOYOBO!$O$7:$O$479)</f>
        <v>0</v>
      </c>
      <c r="AO26" s="329">
        <f>SUMIF(GREENPULSE!$B$7:$B$487,'Summary sales'!$A26,GREENPULSE!$J$7:$J$487)</f>
        <v>6310.0300000000007</v>
      </c>
      <c r="AP26" s="329">
        <f>SUMIF(CONCORD!$B$7:$B$487,'Summary sales'!$A26,CONCORD!$J$7:$J$487)</f>
        <v>0</v>
      </c>
      <c r="AQ26" s="329">
        <f>SUMIF(KSN!$B$7:$B$484,'Summary sales'!$A26,KSN!$J$7:$J$484)</f>
        <v>3490.2199999999721</v>
      </c>
      <c r="AR26" s="329">
        <f>SUMIF(UMI!$B$7:$B$501,'Summary sales'!$A26,UMI!$J$7:$J$501)</f>
        <v>10678.061999998987</v>
      </c>
      <c r="AS26" s="329">
        <f>SUMIF(IPT!$B$7:$B$502,'Summary sales'!$A26,IPT!$J$7:$J$502)</f>
        <v>2174.410000000149</v>
      </c>
      <c r="AT26" s="329">
        <f>SUMIF(KBRU!$B$7:$B$501,'Summary sales'!$A26,KBRU!$J$7:$J$501)</f>
        <v>965.75</v>
      </c>
      <c r="AU26" s="329">
        <f>SUMIF(AMI!$B$7:$B$501,'Summary sales'!$A26,AMI!$J$7:$J$501)</f>
        <v>6247.0299999993294</v>
      </c>
      <c r="AV26" s="329">
        <f>SUMIF(KA!$B$7:$B$501,'Summary sales'!$A26,KA!$J$7:$J$501)</f>
        <v>0</v>
      </c>
      <c r="AW26" s="329">
        <f>SUMIF(KTN!$B$7:$B$500,'Summary sales'!$A26,KTN!$J$7:$J$500)</f>
        <v>1782.8199999998324</v>
      </c>
      <c r="AX26" s="329">
        <f>SUMIF(KSNR!$B$7:$B$497,'Summary sales'!$A26,KSNR!$J$7:$J$497)</f>
        <v>6547.75</v>
      </c>
      <c r="AY26" s="329">
        <f>SUMIF(NIAGAGARAM!$B$7:$B$504,'Summary sales'!$A26,NIAGAGARAM!$J$7:$J$504)</f>
        <v>0</v>
      </c>
      <c r="AZ26" s="329">
        <f>SUMIF('PCI84'!$B$7:$B$501,'Summary sales'!$A26,'PCI84'!$J$7:$J$501)</f>
        <v>11060.759999999776</v>
      </c>
      <c r="BA26" s="329">
        <f>SUMIF(PCIM!$B$7:$B$502,'Summary sales'!$A26,PCIM!$J$7:$J$502)</f>
        <v>2456.1699999999255</v>
      </c>
      <c r="BB26" s="329">
        <f>SUMIF(INDOFOOD!$B$7:$B$500,'Summary sales'!$A26,INDOFOOD!$J$7:$J$500)</f>
        <v>5085.5400000000373</v>
      </c>
      <c r="BC26" s="329">
        <f>SUMIF(HCI!$B$7:$B$502,'Summary sales'!$A26,HCI!$J$7:$J$502)</f>
        <v>4054</v>
      </c>
      <c r="BD26" s="329">
        <f>SUMIF(DIC!$B$7:$B$501,'Summary sales'!$A26,DIC!$J$7:$J$501)</f>
        <v>4677.8199999998324</v>
      </c>
      <c r="BE26" s="329">
        <f>SUMIF(ASAHIMAS!$B$7:$B$500,'Summary sales'!$A26,ASAHIMAS!$J$7:$J$500)</f>
        <v>8319.890000000596</v>
      </c>
      <c r="BF26" s="329">
        <f>SUMIF('ABC KOGEN'!B25:B57,'Summary sales'!$A26,'ABC KOGEN'!J25:J57)</f>
        <v>2049.6399999996647</v>
      </c>
      <c r="BG26" s="329">
        <f>SUMIF(ADP!$B$7:$B$499,'Summary sales'!$A26,ADP!$J$7:$J$499)</f>
        <v>1008.4599999999919</v>
      </c>
      <c r="BH26" s="329">
        <f>SUMIF(Tongtji!$B$8:$B$502,'Summary sales'!$A26,Tongtji!$J$8:$J$502)</f>
        <v>2216.8999999994412</v>
      </c>
      <c r="BI26" s="329">
        <f>SUMIF(CITYMALL!$B$7:$B$500,'Summary sales'!$A26,CITYMALL!$K$7:$K$500)</f>
        <v>0</v>
      </c>
      <c r="BJ26" s="329">
        <f>SUMIF(PERHUTANI!$B$7:$B$500,'Summary sales'!$A26,PERHUTANI!$J$7:$J$500)</f>
        <v>0</v>
      </c>
      <c r="BK26" s="329">
        <f>SUMIF(PA!$B$7:$B$500,'Summary sales'!$A26,PA!$J$7:$J$500)</f>
        <v>267.05999999993946</v>
      </c>
      <c r="BL26" s="329">
        <f>SUMIF(RPI!$B$7:$B$500,'Summary sales'!$A26,RPI!$J$7:$J$500)</f>
        <v>0</v>
      </c>
      <c r="BM26" s="329">
        <f>SUMIF(RB!$B$7:$B$500,'Summary sales'!$A26,RB!$J$7:$J$500)</f>
        <v>0</v>
      </c>
      <c r="BN26" s="329">
        <f>SUMIF(DJARUM!$B$7:$B$500,'Summary sales'!$A26,DJARUM!$J$7:$J$500)</f>
        <v>0</v>
      </c>
      <c r="BO26" s="329">
        <f>SUMIF(GFATOM!$B$7:$B$500,'Summary sales'!$A26,GFATOM!$J$7:$J$500)</f>
        <v>0</v>
      </c>
      <c r="BP26" s="329">
        <f>SUMIF(GFKULIT!$B$7:$B$500,'Summary sales'!$A26,GFKULIT!$J$7:$J$500)</f>
        <v>0</v>
      </c>
      <c r="BQ26" s="329">
        <f>SUMIF(PENTAWIRA!$B$7:$B$548,'Summary sales'!$A26,PENTAWIRA!$O$7:$O$548)</f>
        <v>4184.7709999999997</v>
      </c>
      <c r="BR26" s="329">
        <f>SUMIF(HSK!$B$7:$B$500,'Summary sales'!$A26,HSK!$J$7:$J$500)</f>
        <v>0</v>
      </c>
      <c r="BS26" s="329">
        <f>SUMIF(SDM!$B$7:$B$500,'Summary sales'!$A26,SDM!$J$7:$J$500)</f>
        <v>0</v>
      </c>
      <c r="BT26" s="329">
        <f>SUMIF(CCS!$B$7:$B$500,'Summary sales'!$A26,CCS!$J$7:$J$500)</f>
        <v>0</v>
      </c>
      <c r="BU26" s="329">
        <f>SUMIF(JARGAS!$B$7:$B$500,'Summary sales'!$A26,JARGAS!$J$7:$J$500)</f>
        <v>2684.9199999999837</v>
      </c>
      <c r="BV26" s="329">
        <f>SUMIF(SBI!$B$7:$B$500,'Summary sales'!$A26,SBI!$J$7:$J$500)</f>
        <v>2423.660000000149</v>
      </c>
      <c r="BW26" s="329">
        <f>SUMIF(SPGLOBAL!$B$7:$B$500,'Summary sales'!$A26,SPGLOBAL!$J$7:$J$500)</f>
        <v>31260.597000000067</v>
      </c>
    </row>
    <row r="27" spans="1:76">
      <c r="A27" s="292">
        <f t="shared" si="47"/>
        <v>46285</v>
      </c>
      <c r="B27" s="302">
        <f t="shared" ca="1" si="48"/>
        <v>0.92932261852320019</v>
      </c>
      <c r="C27" s="303">
        <f t="shared" si="46"/>
        <v>191683.96900000007</v>
      </c>
      <c r="D27" s="295">
        <v>110469.23000000004</v>
      </c>
      <c r="E27" s="304">
        <v>36382.15</v>
      </c>
      <c r="F27" s="296">
        <v>2773.51</v>
      </c>
      <c r="G27" s="304"/>
      <c r="H27" s="304">
        <v>0</v>
      </c>
      <c r="I27" s="323">
        <v>3570.42</v>
      </c>
      <c r="J27" s="304">
        <v>34299.439999999995</v>
      </c>
      <c r="K27" s="323">
        <v>4189.2190000000001</v>
      </c>
      <c r="L27" s="323"/>
      <c r="M27" s="325">
        <f t="shared" ca="1" si="45"/>
        <v>178136.24799999999</v>
      </c>
      <c r="N27" s="326">
        <f>SUMIF(CLIN!$C$7:$C$500,'Summary sales'!$A27,CLIN!$J$7:$J$500)</f>
        <v>757.25</v>
      </c>
      <c r="O27" s="332">
        <f>SUMIF(KF!$B$7:$B$501,'Summary sales'!$A27,KF!$J$7:$J$501)</f>
        <v>483.09999999999854</v>
      </c>
      <c r="P27" s="332">
        <f>SUMIF(MKG!$B$7:$B$500,'Summary sales'!$A27,MKG!$J$7:$J$500)</f>
        <v>579.47999999998137</v>
      </c>
      <c r="Q27" s="326">
        <f>SUMIF(STM!$B$7:$B$501,'Summary sales'!$A27,STM!$J$7:$J$501)</f>
        <v>0</v>
      </c>
      <c r="R27" s="332">
        <f>SUMIF(OAJ!$B$7:$B$500,'Summary sales'!$A27,OAJ!$J$7:$J$500)</f>
        <v>458.30000000004657</v>
      </c>
      <c r="S27" s="332">
        <f>SUMIF(NNI!$B$7:$B$500,'Summary sales'!$A27,NNI!$J$7:$J$500)</f>
        <v>0</v>
      </c>
      <c r="T27" s="332">
        <f>SUMIF(SHB!$B$7:$B$500,'Summary sales'!$A27,SHB!$J$7:$J$500)</f>
        <v>0</v>
      </c>
      <c r="U27" s="332">
        <f>SUMIF(GTL!$B$7:$B$500,'Summary sales'!$A27,GTL!$J$7:$J$500)</f>
        <v>663.5</v>
      </c>
      <c r="V27" s="332">
        <f>SUMIF(TWK!$B$7:$B$501,'Summary sales'!$A27,TWK!$J$7:$J$501)</f>
        <v>424.07999999995809</v>
      </c>
      <c r="W27" s="326">
        <f>SUMIF(BYC!$B$7:$B$500,'Summary sales'!$A27,BYC!$J$7:$J$500)</f>
        <v>0</v>
      </c>
      <c r="X27" s="332">
        <f ca="1">SUMIF(GFIR!$B$7:$B$34,'Summary sales'!$A27,GFIR!$J$7:$J$34)+SUMIF(GFIR2!$B$7:$B$31,'Summary sales'!$A27,GFIR2!$J$7:$J$30)</f>
        <v>2484.7900000000373</v>
      </c>
      <c r="Y27" s="332">
        <f>SUMIF(SARIMURNI!$B$7:$B$502,'Summary sales'!$A27,SARIMURNI!$J$7:$J$502)</f>
        <v>44.420000000158325</v>
      </c>
      <c r="Z27" s="326">
        <f>SUMIF(HLI!$B$7:$B$500,'Summary sales'!$A27,HLI!$J$7:$J$500)</f>
        <v>16938.200000000186</v>
      </c>
      <c r="AA27" s="332">
        <f>SUMIF(CERES!$B$7:$B$503,'Summary sales'!$A27,CERES!$J$7:$J$503)</f>
        <v>4709.660000000149</v>
      </c>
      <c r="AB27" s="332">
        <f>SUMIF(ALT!$B$7:$B$126,'Summary sales'!$A27,ALT!$M$7:$M$126)</f>
        <v>0</v>
      </c>
      <c r="AC27" s="326">
        <f>SUMIF(UJL!$B$8:$B$99,'Summary sales'!$A27,UJL!$O$8:$O$99)</f>
        <v>0</v>
      </c>
      <c r="AD27" s="326">
        <f ca="1">SUMIF(IDP!$B$7:$B$141,'Summary sales'!$A27,IDP!$O$7:$O$140)</f>
        <v>2815.16</v>
      </c>
      <c r="AE27" s="332">
        <f>SUMIF(PSD!$B$7:$B$500,'Summary sales'!$A27,PSD!$K$7:$K$500)</f>
        <v>0</v>
      </c>
      <c r="AF27" s="332">
        <f>SUMIF(EBM!$B$7:$B$500,'Summary sales'!$A27,EBM!$J$7:$J$500)</f>
        <v>77.650000000008731</v>
      </c>
      <c r="AG27" s="326">
        <f>SUMIF(CISF!$B$7:$B$500,'Summary sales'!$A27,CISF!$J$7:$J$500)</f>
        <v>256.1999999997206</v>
      </c>
      <c r="AH27" s="326">
        <f>SUMIF(KGM!$B$5:$B$506,'Summary sales'!$A27,KGM!$O$5:$O$506)</f>
        <v>931.08000000007451</v>
      </c>
      <c r="AI27" s="326">
        <f>SUMIF(PUJ!$B$7:$B$503,'Summary sales'!$A27,PUJ!$J$7:$J$503)</f>
        <v>0</v>
      </c>
      <c r="AJ27" s="326">
        <f>SUMIF(TORABIKACIKUPA!$B$7:$B$493,'Summary sales'!$A27,TORABIKACIKUPA!$L$7:$L$493)</f>
        <v>0</v>
      </c>
      <c r="AK27" s="326">
        <f>SUMIF(TORABIKAHF!$B$7:$B$504,'Summary sales'!$A27,TORABIKAHF!$L$7:$L$504)</f>
        <v>0</v>
      </c>
      <c r="AL27" s="326">
        <f>SUMIF(TORABIKAIC!$B$7:$B$492,'Summary sales'!$A27,TORABIKAIC!$L$7:$L$492)</f>
        <v>0</v>
      </c>
      <c r="AM27" s="326">
        <f>SUMIF(KALBEE!$B$7:$B$501,'Summary sales'!$A27,KALBEE!$J$7:$J$501)</f>
        <v>5852.7999999998137</v>
      </c>
      <c r="AN27" s="326">
        <f>SUMIF(TOYOBO!$B$7:$B$479,'Summary sales'!$A27,TOYOBO!$O$7:$O$479)</f>
        <v>0</v>
      </c>
      <c r="AO27" s="326">
        <f>SUMIF(GREENPULSE!$B$7:$B$487,'Summary sales'!$A27,GREENPULSE!$J$7:$J$487)</f>
        <v>7174.52</v>
      </c>
      <c r="AP27" s="326">
        <f>SUMIF(CONCORD!$B$7:$B$487,'Summary sales'!$A27,CONCORD!$J$7:$J$487)</f>
        <v>15191.2</v>
      </c>
      <c r="AQ27" s="326">
        <f>SUMIF(KSN!$B$7:$B$484,'Summary sales'!$A27,KSN!$J$7:$J$484)</f>
        <v>3818.6899999999441</v>
      </c>
      <c r="AR27" s="326">
        <f>SUMIF(UMI!$B$7:$B$501,'Summary sales'!$A27,UMI!$J$7:$J$501)</f>
        <v>6406.1290000006557</v>
      </c>
      <c r="AS27" s="326">
        <f>SUMIF(IPT!$B$7:$B$502,'Summary sales'!$A27,IPT!$J$7:$J$502)</f>
        <v>230.35999999940395</v>
      </c>
      <c r="AT27" s="326">
        <f>SUMIF(KBRU!$B$7:$B$501,'Summary sales'!$A27,KBRU!$J$7:$J$501)</f>
        <v>0</v>
      </c>
      <c r="AU27" s="326">
        <f>SUMIF(AMI!$B$7:$B$501,'Summary sales'!$A27,AMI!$J$7:$J$501)</f>
        <v>748.25</v>
      </c>
      <c r="AV27" s="326">
        <f>SUMIF(KA!$B$7:$B$501,'Summary sales'!$A27,KA!$J$7:$J$501)</f>
        <v>0</v>
      </c>
      <c r="AW27" s="326">
        <f>SUMIF(KTN!$B$7:$B$500,'Summary sales'!$A27,KTN!$J$7:$J$500)</f>
        <v>1566.5</v>
      </c>
      <c r="AX27" s="326">
        <f>SUMIF(KSNR!$B$7:$B$497,'Summary sales'!$A27,KSNR!$J$7:$J$497)</f>
        <v>6459.7699999999022</v>
      </c>
      <c r="AY27" s="326">
        <f>SUMIF(NIAGAGARAM!$B$7:$B$504,'Summary sales'!$A27,NIAGAGARAM!$J$7:$J$504)</f>
        <v>0</v>
      </c>
      <c r="AZ27" s="326">
        <f>SUMIF('PCI84'!$B$7:$B$501,'Summary sales'!$A27,'PCI84'!$J$7:$J$501)</f>
        <v>12438.560000000522</v>
      </c>
      <c r="BA27" s="326">
        <f>SUMIF(PCIM!$B$7:$B$502,'Summary sales'!$A27,PCIM!$J$7:$J$502)</f>
        <v>2372.7000000001863</v>
      </c>
      <c r="BB27" s="326">
        <f>SUMIF(INDOFOOD!$B$7:$B$500,'Summary sales'!$A27,INDOFOOD!$J$7:$J$500)</f>
        <v>3164.4199999999255</v>
      </c>
      <c r="BC27" s="326">
        <f>SUMIF(HCI!$B$7:$B$502,'Summary sales'!$A27,HCI!$J$7:$J$502)</f>
        <v>4310.8900000001304</v>
      </c>
      <c r="BD27" s="326">
        <f>SUMIF(DIC!$B$7:$B$501,'Summary sales'!$A27,DIC!$J$7:$J$501)</f>
        <v>7966.6499999999069</v>
      </c>
      <c r="BE27" s="326">
        <f>SUMIF(ASAHIMAS!$B$7:$B$500,'Summary sales'!$A27,ASAHIMAS!$J$7:$J$500)</f>
        <v>16030.139999998733</v>
      </c>
      <c r="BF27" s="326">
        <f>SUMIF('ABC KOGEN'!B26:B58,'Summary sales'!$A27,'ABC KOGEN'!J26:J58)</f>
        <v>4073.5200000000186</v>
      </c>
      <c r="BG27" s="326">
        <f>SUMIF(ADP!$B$7:$B$499,'Summary sales'!$A27,ADP!$J$7:$J$499)</f>
        <v>145.26000000000931</v>
      </c>
      <c r="BH27" s="326">
        <f>SUMIF(Tongtji!$B$8:$B$502,'Summary sales'!$A27,Tongtji!$J$8:$J$502)</f>
        <v>4107.6000000005588</v>
      </c>
      <c r="BI27" s="326">
        <f>SUMIF(CITYMALL!$B$7:$B$500,'Summary sales'!$A27,CITYMALL!$K$7:$K$500)</f>
        <v>0</v>
      </c>
      <c r="BJ27" s="326">
        <f>SUMIF(PERHUTANI!$B$7:$B$500,'Summary sales'!$A27,PERHUTANI!$J$7:$J$500)</f>
        <v>0</v>
      </c>
      <c r="BK27" s="326">
        <f>SUMIF(PA!$B$7:$B$500,'Summary sales'!$A27,PA!$J$7:$J$500)</f>
        <v>238.81000000005588</v>
      </c>
      <c r="BL27" s="326">
        <f>SUMIF(RPI!$B$7:$B$500,'Summary sales'!$A27,RPI!$J$7:$J$500)</f>
        <v>0</v>
      </c>
      <c r="BM27" s="326">
        <f>SUMIF(RB!$B$7:$B$500,'Summary sales'!$A27,RB!$J$7:$J$500)</f>
        <v>0</v>
      </c>
      <c r="BN27" s="326">
        <f>SUMIF(DJARUM!$B$7:$B$500,'Summary sales'!$A27,DJARUM!$J$7:$J$500)</f>
        <v>0</v>
      </c>
      <c r="BO27" s="326">
        <f>SUMIF(GFATOM!$B$7:$B$500,'Summary sales'!$A27,GFATOM!$J$7:$J$500)</f>
        <v>0</v>
      </c>
      <c r="BP27" s="326">
        <f>SUMIF(GFKULIT!$B$7:$B$500,'Summary sales'!$A27,GFKULIT!$J$7:$J$500)</f>
        <v>2543.0999999999767</v>
      </c>
      <c r="BQ27" s="326">
        <f>SUMIF(PENTAWIRA!$B$7:$B$548,'Summary sales'!$A27,PENTAWIRA!$O$7:$O$548)</f>
        <v>4189.2190000000001</v>
      </c>
      <c r="BR27" s="326">
        <f>SUMIF(HSK!$B$7:$B$500,'Summary sales'!$A27,HSK!$J$7:$J$500)</f>
        <v>0</v>
      </c>
      <c r="BS27" s="326">
        <f>SUMIF(SDM!$B$7:$B$500,'Summary sales'!$A27,SDM!$J$7:$J$500)</f>
        <v>28.229999999981374</v>
      </c>
      <c r="BT27" s="326">
        <f>SUMIF(CCS!$B$7:$B$500,'Summary sales'!$A27,CCS!$J$7:$J$500)</f>
        <v>0</v>
      </c>
      <c r="BU27" s="326">
        <f>SUMIF(JARGAS!$B$7:$B$500,'Summary sales'!$A27,JARGAS!$J$7:$J$500)</f>
        <v>2473.6199999999953</v>
      </c>
      <c r="BV27" s="326">
        <f>SUMIF(SBI!$B$7:$B$500,'Summary sales'!$A27,SBI!$J$7:$J$500)</f>
        <v>3383.6299999998882</v>
      </c>
      <c r="BW27" s="326">
        <f>SUMIF(SPGLOBAL!$B$7:$B$500,'Summary sales'!$A27,SPGLOBAL!$J$7:$J$500)</f>
        <v>31598.810000000056</v>
      </c>
    </row>
    <row r="28" spans="1:76">
      <c r="A28" s="297">
        <f t="shared" si="47"/>
        <v>46286</v>
      </c>
      <c r="B28" s="298">
        <f t="shared" ca="1" si="48"/>
        <v>1.119974459308217</v>
      </c>
      <c r="C28" s="299">
        <f t="shared" si="46"/>
        <v>197762.84999999998</v>
      </c>
      <c r="D28" s="300">
        <v>101870.3</v>
      </c>
      <c r="E28" s="301">
        <v>40100.29</v>
      </c>
      <c r="F28" s="301">
        <v>16632.440000000002</v>
      </c>
      <c r="G28" s="301"/>
      <c r="H28" s="301">
        <v>0</v>
      </c>
      <c r="I28" s="327">
        <v>4292.93</v>
      </c>
      <c r="J28" s="301">
        <v>34866.89</v>
      </c>
      <c r="K28" s="327">
        <v>0</v>
      </c>
      <c r="L28" s="327"/>
      <c r="M28" s="328">
        <f t="shared" ca="1" si="45"/>
        <v>221489.34100000199</v>
      </c>
      <c r="N28" s="329">
        <f>SUMIF(CLIN!$C$7:$C$500,'Summary sales'!$A28,CLIN!$J$7:$J$500)</f>
        <v>496.56000000005588</v>
      </c>
      <c r="O28" s="329">
        <f>SUMIF(KF!$B$7:$B$501,'Summary sales'!$A28,KF!$J$7:$J$501)</f>
        <v>1608.0599999999977</v>
      </c>
      <c r="P28" s="329">
        <f>SUMIF(MKG!$B$7:$B$500,'Summary sales'!$A28,MKG!$J$7:$J$500)</f>
        <v>1373.8000000002794</v>
      </c>
      <c r="Q28" s="329">
        <f>SUMIF(STM!$B$7:$B$501,'Summary sales'!$A28,STM!$J$7:$J$501)</f>
        <v>2630.339999999851</v>
      </c>
      <c r="R28" s="329">
        <f>SUMIF(OAJ!$B$7:$B$500,'Summary sales'!$A28,OAJ!$J$7:$J$500)</f>
        <v>1049.609999999986</v>
      </c>
      <c r="S28" s="329">
        <f>SUMIF(NNI!$B$7:$B$500,'Summary sales'!$A28,NNI!$J$7:$J$500)</f>
        <v>829.54999999981374</v>
      </c>
      <c r="T28" s="329">
        <f>SUMIF(SHB!$B$7:$B$500,'Summary sales'!$A28,SHB!$J$7:$J$500)</f>
        <v>0</v>
      </c>
      <c r="U28" s="329">
        <f>SUMIF(GTL!$B$7:$B$500,'Summary sales'!$A28,GTL!$J$7:$J$500)</f>
        <v>965.8399999999674</v>
      </c>
      <c r="V28" s="329">
        <f>SUMIF(TWK!$B$7:$B$501,'Summary sales'!$A28,TWK!$J$7:$J$501)</f>
        <v>702.56000000005588</v>
      </c>
      <c r="W28" s="329">
        <f>SUMIF(BYC!$B$7:$B$500,'Summary sales'!$A28,BYC!$J$7:$J$500)</f>
        <v>5928.179999999702</v>
      </c>
      <c r="X28" s="329">
        <f ca="1">SUMIF(GFIR!$B$7:$B$34,'Summary sales'!$A28,GFIR!$J$7:$J$34)+SUMIF(GFIR2!$B$7:$B$31,'Summary sales'!$A28,GFIR2!$J$7:$J$30)</f>
        <v>6083.1699999999255</v>
      </c>
      <c r="Y28" s="329">
        <f>SUMIF(SARIMURNI!$B$7:$B$502,'Summary sales'!$A28,SARIMURNI!$J$7:$J$502)</f>
        <v>459.55999999982305</v>
      </c>
      <c r="Z28" s="329">
        <f>SUMIF(HLI!$B$7:$B$500,'Summary sales'!$A28,HLI!$J$7:$J$500)</f>
        <v>16152.410000000149</v>
      </c>
      <c r="AA28" s="329">
        <f>SUMIF(CERES!$B$7:$B$503,'Summary sales'!$A28,CERES!$J$7:$J$503)</f>
        <v>8132.5600000000559</v>
      </c>
      <c r="AB28" s="329">
        <f>SUMIF(ALT!$B$7:$B$126,'Summary sales'!$A28,ALT!$M$7:$M$126)</f>
        <v>1382.8600000001024</v>
      </c>
      <c r="AC28" s="329">
        <f>SUMIF(UJL!$B$8:$B$99,'Summary sales'!$A28,UJL!$O$8:$O$99)</f>
        <v>0</v>
      </c>
      <c r="AD28" s="329">
        <f ca="1">SUMIF(IDP!$B$7:$B$141,'Summary sales'!$A28,IDP!$O$7:$O$140)</f>
        <v>5246.72</v>
      </c>
      <c r="AE28" s="329">
        <f>SUMIF(PSD!$B$7:$B$500,'Summary sales'!$A28,PSD!$K$7:$K$500)</f>
        <v>0</v>
      </c>
      <c r="AF28" s="329">
        <f>SUMIF(EBM!$B$7:$B$500,'Summary sales'!$A28,EBM!$J$7:$J$500)</f>
        <v>55.979999999995925</v>
      </c>
      <c r="AG28" s="329">
        <f>SUMIF(CISF!$B$7:$B$500,'Summary sales'!$A28,CISF!$J$7:$J$500)</f>
        <v>3429.1000000000931</v>
      </c>
      <c r="AH28" s="329">
        <f>SUMIF(KGM!$B$5:$B$506,'Summary sales'!$A28,KGM!$O$5:$O$506)</f>
        <v>969.71999999997206</v>
      </c>
      <c r="AI28" s="329">
        <f>SUMIF(PUJ!$B$7:$B$503,'Summary sales'!$A28,PUJ!$J$7:$J$503)</f>
        <v>2801.2999999998137</v>
      </c>
      <c r="AJ28" s="329">
        <f>SUMIF(TORABIKACIKUPA!$B$7:$B$493,'Summary sales'!$A28,TORABIKACIKUPA!$L$7:$L$493)</f>
        <v>0</v>
      </c>
      <c r="AK28" s="329">
        <f>SUMIF(TORABIKAHF!$B$7:$B$504,'Summary sales'!$A28,TORABIKAHF!$L$7:$L$504)</f>
        <v>0</v>
      </c>
      <c r="AL28" s="329">
        <f>SUMIF(TORABIKAIC!$B$7:$B$492,'Summary sales'!$A28,TORABIKAIC!$L$7:$L$492)</f>
        <v>0</v>
      </c>
      <c r="AM28" s="329">
        <f>SUMIF(KALBEE!$B$7:$B$501,'Summary sales'!$A28,KALBEE!$J$7:$J$501)</f>
        <v>4522</v>
      </c>
      <c r="AN28" s="329">
        <f>SUMIF(TOYOBO!$B$7:$B$479,'Summary sales'!$A28,TOYOBO!$O$7:$O$479)</f>
        <v>0</v>
      </c>
      <c r="AO28" s="329">
        <f>SUMIF(GREENPULSE!$B$7:$B$487,'Summary sales'!$A28,GREENPULSE!$J$7:$J$487)</f>
        <v>7228.9400000000023</v>
      </c>
      <c r="AP28" s="329">
        <f>SUMIF(CONCORD!$B$7:$B$487,'Summary sales'!$A28,CONCORD!$J$7:$J$487)</f>
        <v>11076.29</v>
      </c>
      <c r="AQ28" s="329">
        <f>SUMIF(KSN!$B$7:$B$484,'Summary sales'!$A28,KSN!$J$7:$J$484)</f>
        <v>4347.9700000002049</v>
      </c>
      <c r="AR28" s="329">
        <f>SUMIF(UMI!$B$7:$B$501,'Summary sales'!$A28,UMI!$J$7:$J$501)</f>
        <v>9427.554999999702</v>
      </c>
      <c r="AS28" s="329">
        <f>SUMIF(IPT!$B$7:$B$502,'Summary sales'!$A28,IPT!$J$7:$J$502)</f>
        <v>1836.4000000003725</v>
      </c>
      <c r="AT28" s="329">
        <f>SUMIF(KBRU!$B$7:$B$501,'Summary sales'!$A28,KBRU!$J$7:$J$501)</f>
        <v>30.050000000046566</v>
      </c>
      <c r="AU28" s="329">
        <f>SUMIF(AMI!$B$7:$B$501,'Summary sales'!$A28,AMI!$J$7:$J$501)</f>
        <v>7009.7599999997765</v>
      </c>
      <c r="AV28" s="329">
        <f>SUMIF(KA!$B$7:$B$501,'Summary sales'!$A28,KA!$J$7:$J$501)</f>
        <v>1785.7299999999814</v>
      </c>
      <c r="AW28" s="329">
        <f>SUMIF(KTN!$B$7:$B$500,'Summary sales'!$A28,KTN!$J$7:$J$500)</f>
        <v>1521.3100000000559</v>
      </c>
      <c r="AX28" s="329">
        <f>SUMIF(KSNR!$B$7:$B$497,'Summary sales'!$A28,KSNR!$J$7:$J$497)</f>
        <v>6850.4200000000419</v>
      </c>
      <c r="AY28" s="329">
        <f>SUMIF(NIAGAGARAM!$B$7:$B$504,'Summary sales'!$A28,NIAGAGARAM!$J$7:$J$504)</f>
        <v>469.05999999993946</v>
      </c>
      <c r="AZ28" s="329">
        <f>SUMIF('PCI84'!$B$7:$B$501,'Summary sales'!$A28,'PCI84'!$J$7:$J$501)</f>
        <v>10906.570000000298</v>
      </c>
      <c r="BA28" s="329">
        <f>SUMIF(PCIM!$B$7:$B$502,'Summary sales'!$A28,PCIM!$J$7:$J$502)</f>
        <v>3007.7700000000186</v>
      </c>
      <c r="BB28" s="329">
        <f>SUMIF(INDOFOOD!$B$7:$B$500,'Summary sales'!$A28,INDOFOOD!$J$7:$J$500)</f>
        <v>4002.75</v>
      </c>
      <c r="BC28" s="329">
        <f>SUMIF(HCI!$B$7:$B$502,'Summary sales'!$A28,HCI!$J$7:$J$502)</f>
        <v>8487.9099999999162</v>
      </c>
      <c r="BD28" s="329">
        <f>SUMIF(DIC!$B$7:$B$501,'Summary sales'!$A28,DIC!$J$7:$J$501)</f>
        <v>7224.7000000001863</v>
      </c>
      <c r="BE28" s="329">
        <f>SUMIF(ASAHIMAS!$B$7:$B$500,'Summary sales'!$A28,ASAHIMAS!$J$7:$J$500)</f>
        <v>14072.780000001192</v>
      </c>
      <c r="BF28" s="329">
        <f>SUMIF('ABC KOGEN'!B27:B59,'Summary sales'!$A28,'ABC KOGEN'!J27:J59)</f>
        <v>3840.4900000002235</v>
      </c>
      <c r="BG28" s="329">
        <f>SUMIF(ADP!$B$7:$B$499,'Summary sales'!$A28,ADP!$J$7:$J$499)</f>
        <v>1291.25</v>
      </c>
      <c r="BH28" s="329">
        <f>SUMIF(Tongtji!$B$8:$B$502,'Summary sales'!$A28,Tongtji!$J$8:$J$502)</f>
        <v>3942</v>
      </c>
      <c r="BI28" s="329">
        <f>SUMIF(CITYMALL!$B$7:$B$500,'Summary sales'!$A28,CITYMALL!$K$7:$K$500)</f>
        <v>0</v>
      </c>
      <c r="BJ28" s="329">
        <f>SUMIF(PERHUTANI!$B$7:$B$500,'Summary sales'!$A28,PERHUTANI!$J$7:$J$500)</f>
        <v>0</v>
      </c>
      <c r="BK28" s="329">
        <f>SUMIF(PA!$B$7:$B$500,'Summary sales'!$A28,PA!$J$7:$J$500)</f>
        <v>217.69999999995343</v>
      </c>
      <c r="BL28" s="329">
        <f>SUMIF(RPI!$B$7:$B$500,'Summary sales'!$A28,RPI!$J$7:$J$500)</f>
        <v>0</v>
      </c>
      <c r="BM28" s="329">
        <f>SUMIF(RB!$B$7:$B$500,'Summary sales'!$A28,RB!$J$7:$J$500)</f>
        <v>0</v>
      </c>
      <c r="BN28" s="329">
        <f>SUMIF(DJARUM!$B$7:$B$500,'Summary sales'!$A28,DJARUM!$J$7:$J$500)</f>
        <v>8867.7399999999907</v>
      </c>
      <c r="BO28" s="329">
        <f>SUMIF(GFATOM!$B$7:$B$500,'Summary sales'!$A28,GFATOM!$J$7:$J$500)</f>
        <v>2812.8800000001211</v>
      </c>
      <c r="BP28" s="329">
        <f>SUMIF(GFKULIT!$B$7:$B$500,'Summary sales'!$A28,GFKULIT!$J$7:$J$500)</f>
        <v>0</v>
      </c>
      <c r="BQ28" s="329">
        <f>SUMIF(PENTAWIRA!$B$7:$B$548,'Summary sales'!$A28,PENTAWIRA!$O$7:$O$548)</f>
        <v>0</v>
      </c>
      <c r="BR28" s="329">
        <f>SUMIF(HSK!$B$7:$B$500,'Summary sales'!$A28,HSK!$J$7:$J$500)</f>
        <v>0</v>
      </c>
      <c r="BS28" s="329">
        <f>SUMIF(SDM!$B$7:$B$500,'Summary sales'!$A28,SDM!$J$7:$J$500)</f>
        <v>527.83000000007451</v>
      </c>
      <c r="BT28" s="329">
        <f>SUMIF(CCS!$B$7:$B$500,'Summary sales'!$A28,CCS!$J$7:$J$500)</f>
        <v>0</v>
      </c>
      <c r="BU28" s="329">
        <f>SUMIF(JARGAS!$B$7:$B$500,'Summary sales'!$A28,JARGAS!$J$7:$J$500)</f>
        <v>2620.1300000000047</v>
      </c>
      <c r="BV28" s="329">
        <f>SUMIF(SBI!$B$7:$B$500,'Summary sales'!$A28,SBI!$J$7:$J$500)</f>
        <v>1768.9700000002049</v>
      </c>
      <c r="BW28" s="329">
        <f>SUMIF(SPGLOBAL!$B$7:$B$500,'Summary sales'!$A28,SPGLOBAL!$J$7:$J$500)</f>
        <v>31494.506000000052</v>
      </c>
    </row>
    <row r="29" spans="1:76">
      <c r="A29" s="292">
        <f t="shared" si="47"/>
        <v>46287</v>
      </c>
      <c r="B29" s="302">
        <f t="shared" ca="1" si="48"/>
        <v>1.0910252275794503</v>
      </c>
      <c r="C29" s="303">
        <f t="shared" si="46"/>
        <v>204411.45100000003</v>
      </c>
      <c r="D29" s="295">
        <v>110706.632</v>
      </c>
      <c r="E29" s="304">
        <v>40821.560000000005</v>
      </c>
      <c r="F29" s="296">
        <v>5684.8099999999995</v>
      </c>
      <c r="G29" s="304"/>
      <c r="H29" s="304">
        <v>9649.36</v>
      </c>
      <c r="I29" s="323">
        <v>4326.4799999999996</v>
      </c>
      <c r="J29" s="304">
        <v>25333.53</v>
      </c>
      <c r="K29" s="323">
        <v>7889.0789999999997</v>
      </c>
      <c r="L29" s="323"/>
      <c r="M29" s="325">
        <f t="shared" ca="1" si="45"/>
        <v>223018.04984712068</v>
      </c>
      <c r="N29" s="326">
        <f>SUMIF(CLIN!$C$7:$C$500,'Summary sales'!$A29,CLIN!$J$7:$J$500)</f>
        <v>602.02000000001863</v>
      </c>
      <c r="O29" s="332">
        <f>SUMIF(KF!$B$7:$B$501,'Summary sales'!$A29,KF!$J$7:$J$501)</f>
        <v>2261.5900000000038</v>
      </c>
      <c r="P29" s="332">
        <f>SUMIF(MKG!$B$7:$B$500,'Summary sales'!$A29,MKG!$J$7:$J$500)</f>
        <v>1234.1400000001304</v>
      </c>
      <c r="Q29" s="326">
        <f>SUMIF(STM!$B$7:$B$501,'Summary sales'!$A29,STM!$J$7:$J$501)</f>
        <v>3590.3999999999069</v>
      </c>
      <c r="R29" s="332">
        <f>SUMIF(OAJ!$B$7:$B$500,'Summary sales'!$A29,OAJ!$J$7:$J$500)</f>
        <v>1008.75</v>
      </c>
      <c r="S29" s="332">
        <f>SUMIF(NNI!$B$7:$B$500,'Summary sales'!$A29,NNI!$J$7:$J$500)</f>
        <v>697.79000000003725</v>
      </c>
      <c r="T29" s="332">
        <f>SUMIF(SHB!$B$7:$B$500,'Summary sales'!$A29,SHB!$J$7:$J$500)</f>
        <v>0</v>
      </c>
      <c r="U29" s="332">
        <f>SUMIF(GTL!$B$7:$B$500,'Summary sales'!$A29,GTL!$J$7:$J$500)</f>
        <v>998.8399999999674</v>
      </c>
      <c r="V29" s="332">
        <f>SUMIF(TWK!$B$7:$B$501,'Summary sales'!$A29,TWK!$J$7:$J$501)</f>
        <v>739.89000000001397</v>
      </c>
      <c r="W29" s="326">
        <f>SUMIF(BYC!$B$7:$B$500,'Summary sales'!$A29,BYC!$J$7:$J$500)</f>
        <v>5600.6200000010431</v>
      </c>
      <c r="X29" s="332">
        <f ca="1">SUMIF(GFIR!$B$7:$B$34,'Summary sales'!$A29,GFIR!$J$7:$J$34)+SUMIF(GFIR2!$B$7:$B$31,'Summary sales'!$A29,GFIR2!$J$7:$J$30)</f>
        <v>3967.4799999995157</v>
      </c>
      <c r="Y29" s="332">
        <f>SUMIF(SARIMURNI!$B$7:$B$502,'Summary sales'!$A29,SARIMURNI!$J$7:$J$502)</f>
        <v>455.14000000013039</v>
      </c>
      <c r="Z29" s="326">
        <f>SUMIF(HLI!$B$7:$B$500,'Summary sales'!$A29,HLI!$J$7:$J$500)</f>
        <v>11206.520000000019</v>
      </c>
      <c r="AA29" s="332">
        <f>SUMIF(CERES!$B$7:$B$503,'Summary sales'!$A29,CERES!$J$7:$J$503)</f>
        <v>7299.3100000000559</v>
      </c>
      <c r="AB29" s="332">
        <f>SUMIF(ALT!$B$7:$B$126,'Summary sales'!$A29,ALT!$M$7:$M$126)</f>
        <v>629.48799999989569</v>
      </c>
      <c r="AC29" s="326">
        <f>SUMIF(UJL!$B$8:$B$99,'Summary sales'!$A29,UJL!$O$8:$O$99)</f>
        <v>0</v>
      </c>
      <c r="AD29" s="326">
        <f ca="1">SUMIF(IDP!$B$7:$B$141,'Summary sales'!$A29,IDP!$O$7:$O$140)</f>
        <v>6298.4888471177946</v>
      </c>
      <c r="AE29" s="332">
        <f>SUMIF(PSD!$B$7:$B$500,'Summary sales'!$A29,PSD!$K$7:$K$500)</f>
        <v>0</v>
      </c>
      <c r="AF29" s="332">
        <f>SUMIF(EBM!$B$7:$B$500,'Summary sales'!$A29,EBM!$J$7:$J$500)</f>
        <v>64.080000000001746</v>
      </c>
      <c r="AG29" s="326">
        <f>SUMIF(CISF!$B$7:$B$500,'Summary sales'!$A29,CISF!$J$7:$J$500)</f>
        <v>3877.7999999998137</v>
      </c>
      <c r="AH29" s="326">
        <f>SUMIF(KGM!$B$5:$B$506,'Summary sales'!$A29,KGM!$O$5:$O$506)</f>
        <v>1594.5200000000186</v>
      </c>
      <c r="AI29" s="326">
        <f>SUMIF(PUJ!$B$7:$B$503,'Summary sales'!$A29,PUJ!$J$7:$J$503)</f>
        <v>3222.3000000007451</v>
      </c>
      <c r="AJ29" s="326">
        <f>SUMIF(TORABIKACIKUPA!$B$7:$B$493,'Summary sales'!$A29,TORABIKACIKUPA!$L$7:$L$493)</f>
        <v>0</v>
      </c>
      <c r="AK29" s="326">
        <f>SUMIF(TORABIKAHF!$B$7:$B$504,'Summary sales'!$A29,TORABIKAHF!$L$7:$L$504)</f>
        <v>0</v>
      </c>
      <c r="AL29" s="326">
        <f>SUMIF(TORABIKAIC!$B$7:$B$492,'Summary sales'!$A29,TORABIKAIC!$L$7:$L$492)</f>
        <v>0</v>
      </c>
      <c r="AM29" s="326">
        <f>SUMIF(KALBEE!$B$7:$B$501,'Summary sales'!$A29,KALBEE!$J$7:$J$501)</f>
        <v>6166.7000000001863</v>
      </c>
      <c r="AN29" s="326">
        <f>SUMIF(TOYOBO!$B$7:$B$479,'Summary sales'!$A29,TOYOBO!$O$7:$O$479)</f>
        <v>0</v>
      </c>
      <c r="AO29" s="326">
        <f>SUMIF(GREENPULSE!$B$7:$B$487,'Summary sales'!$A29,GREENPULSE!$J$7:$J$487)</f>
        <v>6880.5</v>
      </c>
      <c r="AP29" s="326">
        <f>SUMIF(CONCORD!$B$7:$B$487,'Summary sales'!$A29,CONCORD!$J$7:$J$487)</f>
        <v>10227.689999999999</v>
      </c>
      <c r="AQ29" s="326">
        <f>SUMIF(KSN!$B$7:$B$484,'Summary sales'!$A29,KSN!$J$7:$J$484)</f>
        <v>4445.1699999999255</v>
      </c>
      <c r="AR29" s="326">
        <f>SUMIF(UMI!$B$7:$B$501,'Summary sales'!$A29,UMI!$J$7:$J$501)</f>
        <v>11311.428000003099</v>
      </c>
      <c r="AS29" s="326">
        <f>SUMIF(IPT!$B$7:$B$502,'Summary sales'!$A29,IPT!$J$7:$J$502)</f>
        <v>2071.8999999994412</v>
      </c>
      <c r="AT29" s="326">
        <f>SUMIF(KBRU!$B$7:$B$501,'Summary sales'!$A29,KBRU!$J$7:$J$501)</f>
        <v>946.90999999991618</v>
      </c>
      <c r="AU29" s="326">
        <f>SUMIF(AMI!$B$7:$B$501,'Summary sales'!$A29,AMI!$J$7:$J$501)</f>
        <v>6956.410000000149</v>
      </c>
      <c r="AV29" s="326">
        <f>SUMIF(KA!$B$7:$B$501,'Summary sales'!$A29,KA!$J$7:$J$501)</f>
        <v>2072.8400000000256</v>
      </c>
      <c r="AW29" s="326">
        <f>SUMIF(KTN!$B$7:$B$500,'Summary sales'!$A29,KTN!$J$7:$J$500)</f>
        <v>1506.9499999999534</v>
      </c>
      <c r="AX29" s="326">
        <f>SUMIF(KSNR!$B$7:$B$497,'Summary sales'!$A29,KSNR!$J$7:$J$497)</f>
        <v>6793.9200000000419</v>
      </c>
      <c r="AY29" s="326">
        <f>SUMIF(NIAGAGARAM!$B$7:$B$504,'Summary sales'!$A29,NIAGAGARAM!$J$7:$J$504)</f>
        <v>496.73999999999069</v>
      </c>
      <c r="AZ29" s="326">
        <f>SUMIF('PCI84'!$B$7:$B$501,'Summary sales'!$A29,'PCI84'!$J$7:$J$501)</f>
        <v>10807.799999999814</v>
      </c>
      <c r="BA29" s="326">
        <f>SUMIF(PCIM!$B$7:$B$502,'Summary sales'!$A29,PCIM!$J$7:$J$502)</f>
        <v>2933.6599999999162</v>
      </c>
      <c r="BB29" s="326">
        <f>SUMIF(INDOFOOD!$B$7:$B$500,'Summary sales'!$A29,INDOFOOD!$J$7:$J$500)</f>
        <v>4485.480000000447</v>
      </c>
      <c r="BC29" s="326">
        <f>SUMIF(HCI!$B$7:$B$502,'Summary sales'!$A29,HCI!$J$7:$J$502)</f>
        <v>7049.8799999998882</v>
      </c>
      <c r="BD29" s="326">
        <f>SUMIF(DIC!$B$7:$B$501,'Summary sales'!$A29,DIC!$J$7:$J$501)</f>
        <v>8195.0099999997765</v>
      </c>
      <c r="BE29" s="326">
        <f>SUMIF(ASAHIMAS!$B$7:$B$500,'Summary sales'!$A29,ASAHIMAS!$J$7:$J$500)</f>
        <v>12871.660000000149</v>
      </c>
      <c r="BF29" s="326">
        <f>SUMIF('ABC KOGEN'!B28:B60,'Summary sales'!$A29,'ABC KOGEN'!J28:J60)</f>
        <v>5808.179999999702</v>
      </c>
      <c r="BG29" s="326">
        <f>SUMIF(ADP!$B$7:$B$499,'Summary sales'!$A29,ADP!$J$7:$J$499)</f>
        <v>793.88000000000466</v>
      </c>
      <c r="BH29" s="326">
        <f>SUMIF(Tongtji!$B$8:$B$502,'Summary sales'!$A29,Tongtji!$J$8:$J$502)</f>
        <v>4193.8999999994412</v>
      </c>
      <c r="BI29" s="326">
        <f>SUMIF(CITYMALL!$B$7:$B$500,'Summary sales'!$A29,CITYMALL!$K$7:$K$500)</f>
        <v>0</v>
      </c>
      <c r="BJ29" s="326">
        <f>SUMIF(PERHUTANI!$B$7:$B$500,'Summary sales'!$A29,PERHUTANI!$J$7:$J$500)</f>
        <v>0</v>
      </c>
      <c r="BK29" s="326">
        <f>SUMIF(PA!$B$7:$B$500,'Summary sales'!$A29,PA!$J$7:$J$500)</f>
        <v>233.08000000007451</v>
      </c>
      <c r="BL29" s="326">
        <f>SUMIF(RPI!$B$7:$B$500,'Summary sales'!$A29,RPI!$J$7:$J$500)</f>
        <v>0</v>
      </c>
      <c r="BM29" s="326">
        <f>SUMIF(RB!$B$7:$B$500,'Summary sales'!$A29,RB!$J$7:$J$500)</f>
        <v>0</v>
      </c>
      <c r="BN29" s="326">
        <f>SUMIF(DJARUM!$B$7:$B$500,'Summary sales'!$A29,DJARUM!$J$7:$J$500)</f>
        <v>4667.070000000007</v>
      </c>
      <c r="BO29" s="326">
        <f>SUMIF(GFATOM!$B$7:$B$500,'Summary sales'!$A29,GFATOM!$J$7:$J$500)</f>
        <v>2618.059999999823</v>
      </c>
      <c r="BP29" s="326">
        <f>SUMIF(GFKULIT!$B$7:$B$500,'Summary sales'!$A29,GFKULIT!$J$7:$J$500)</f>
        <v>0</v>
      </c>
      <c r="BQ29" s="326">
        <f>SUMIF(PENTAWIRA!$B$7:$B$548,'Summary sales'!$A29,PENTAWIRA!$O$7:$O$548)</f>
        <v>7889.0789999999997</v>
      </c>
      <c r="BR29" s="326">
        <f>SUMIF(HSK!$B$7:$B$500,'Summary sales'!$A29,HSK!$J$7:$J$500)</f>
        <v>0</v>
      </c>
      <c r="BS29" s="326">
        <f>SUMIF(SDM!$B$7:$B$500,'Summary sales'!$A29,SDM!$J$7:$J$500)</f>
        <v>485.68999999994412</v>
      </c>
      <c r="BT29" s="326">
        <f>SUMIF(CCS!$B$7:$B$500,'Summary sales'!$A29,CCS!$J$7:$J$500)</f>
        <v>0</v>
      </c>
      <c r="BU29" s="326">
        <f>SUMIF(JARGAS!$B$7:$B$500,'Summary sales'!$A29,JARGAS!$J$7:$J$500)</f>
        <v>2767.2800000000279</v>
      </c>
      <c r="BV29" s="326">
        <f>SUMIF(SBI!$B$7:$B$500,'Summary sales'!$A29,SBI!$J$7:$J$500)</f>
        <v>0</v>
      </c>
      <c r="BW29" s="326">
        <f>SUMIF(SPGLOBAL!$B$7:$B$500,'Summary sales'!$A29,SPGLOBAL!$J$7:$J$500)</f>
        <v>31992.015999999829</v>
      </c>
    </row>
    <row r="30" spans="1:76">
      <c r="A30" s="297">
        <f t="shared" si="47"/>
        <v>46288</v>
      </c>
      <c r="B30" s="298">
        <f t="shared" ca="1" si="48"/>
        <v>1.1345713592035571</v>
      </c>
      <c r="C30" s="299">
        <f t="shared" si="46"/>
        <v>196984.18600000005</v>
      </c>
      <c r="D30" s="300">
        <v>107423.30000000002</v>
      </c>
      <c r="E30" s="301">
        <v>39381.589999999997</v>
      </c>
      <c r="F30" s="301">
        <v>7735.88</v>
      </c>
      <c r="G30" s="301"/>
      <c r="H30" s="301">
        <v>9886.41</v>
      </c>
      <c r="I30" s="327">
        <v>3419.67</v>
      </c>
      <c r="J30" s="301">
        <v>25031.160000000003</v>
      </c>
      <c r="K30" s="327">
        <v>4106.1760000000004</v>
      </c>
      <c r="L30" s="327"/>
      <c r="M30" s="328">
        <f t="shared" ca="1" si="45"/>
        <v>223492.61565162637</v>
      </c>
      <c r="N30" s="329">
        <f>SUMIF(CLIN!$C$7:$C$500,'Summary sales'!$A30,CLIN!$J$7:$J$500)</f>
        <v>981.81000000005588</v>
      </c>
      <c r="O30" s="329">
        <f>SUMIF(KF!$B$7:$B$501,'Summary sales'!$A30,KF!$J$7:$J$501)</f>
        <v>2009.9499999999971</v>
      </c>
      <c r="P30" s="329">
        <f>SUMIF(MKG!$B$7:$B$500,'Summary sales'!$A30,MKG!$J$7:$J$500)</f>
        <v>1182.0099999997765</v>
      </c>
      <c r="Q30" s="329">
        <f>SUMIF(STM!$B$7:$B$501,'Summary sales'!$A30,STM!$J$7:$J$501)</f>
        <v>3571.1200000001118</v>
      </c>
      <c r="R30" s="329">
        <f>SUMIF(OAJ!$B$7:$B$500,'Summary sales'!$A30,OAJ!$J$7:$J$500)</f>
        <v>835.44999999995343</v>
      </c>
      <c r="S30" s="329">
        <f>SUMIF(NNI!$B$7:$B$500,'Summary sales'!$A30,NNI!$J$7:$J$500)</f>
        <v>732.41000000014901</v>
      </c>
      <c r="T30" s="329">
        <f>SUMIF(SHB!$B$7:$B$500,'Summary sales'!$A30,SHB!$J$7:$J$500)</f>
        <v>2.5100000000093132</v>
      </c>
      <c r="U30" s="329">
        <f>SUMIF(GTL!$B$7:$B$500,'Summary sales'!$A30,GTL!$J$7:$J$500)</f>
        <v>1030.5500000000466</v>
      </c>
      <c r="V30" s="329">
        <f>SUMIF(TWK!$B$7:$B$501,'Summary sales'!$A30,TWK!$J$7:$J$501)</f>
        <v>706.72999999998137</v>
      </c>
      <c r="W30" s="329">
        <f>SUMIF(BYC!$B$7:$B$500,'Summary sales'!$A30,BYC!$J$7:$J$500)</f>
        <v>5878.9699999988079</v>
      </c>
      <c r="X30" s="329">
        <f ca="1">SUMIF(GFIR!$B$7:$B$34,'Summary sales'!$A30,GFIR!$J$7:$J$34)+SUMIF(GFIR2!$B$7:$B$31,'Summary sales'!$A30,GFIR2!$J$7:$J$30)</f>
        <v>5495.8100000005215</v>
      </c>
      <c r="Y30" s="329">
        <f>SUMIF(SARIMURNI!$B$7:$B$502,'Summary sales'!$A30,SARIMURNI!$J$7:$J$502)</f>
        <v>449.01000000000931</v>
      </c>
      <c r="Z30" s="329">
        <f>SUMIF(HLI!$B$7:$B$500,'Summary sales'!$A30,HLI!$J$7:$J$500)</f>
        <v>11504.179999999702</v>
      </c>
      <c r="AA30" s="329">
        <f>SUMIF(CERES!$B$7:$B$503,'Summary sales'!$A30,CERES!$J$7:$J$503)</f>
        <v>7478.3100000000559</v>
      </c>
      <c r="AB30" s="329">
        <f>SUMIF(ALT!$B$7:$B$126,'Summary sales'!$A30,ALT!$M$7:$M$126)</f>
        <v>1695.9940000001807</v>
      </c>
      <c r="AC30" s="329">
        <f>SUMIF(UJL!$B$8:$B$99,'Summary sales'!$A30,UJL!$O$8:$O$99)</f>
        <v>0</v>
      </c>
      <c r="AD30" s="329">
        <f ca="1">SUMIF(IDP!$B$7:$B$141,'Summary sales'!$A30,IDP!$O$7:$O$140)</f>
        <v>4568.1006516290727</v>
      </c>
      <c r="AE30" s="329">
        <f>SUMIF(PSD!$B$7:$B$500,'Summary sales'!$A30,PSD!$K$7:$K$500)</f>
        <v>0</v>
      </c>
      <c r="AF30" s="329">
        <f>SUMIF(EBM!$B$7:$B$500,'Summary sales'!$A30,EBM!$J$7:$J$500)</f>
        <v>50.875</v>
      </c>
      <c r="AG30" s="329">
        <f>SUMIF(CISF!$B$7:$B$500,'Summary sales'!$A30,CISF!$J$7:$J$500)</f>
        <v>3847</v>
      </c>
      <c r="AH30" s="329">
        <f>SUMIF(KGM!$B$5:$B$506,'Summary sales'!$A30,KGM!$O$5:$O$506)</f>
        <v>937.23999999999069</v>
      </c>
      <c r="AI30" s="329">
        <f>SUMIF(PUJ!$B$7:$B$503,'Summary sales'!$A30,PUJ!$J$7:$J$503)</f>
        <v>3589.5999999996275</v>
      </c>
      <c r="AJ30" s="329">
        <f>SUMIF(TORABIKACIKUPA!$B$7:$B$493,'Summary sales'!$A30,TORABIKACIKUPA!$L$7:$L$493)</f>
        <v>0</v>
      </c>
      <c r="AK30" s="329">
        <f>SUMIF(TORABIKAHF!$B$7:$B$504,'Summary sales'!$A30,TORABIKAHF!$L$7:$L$504)</f>
        <v>0</v>
      </c>
      <c r="AL30" s="329">
        <f>SUMIF(TORABIKAIC!$B$7:$B$492,'Summary sales'!$A30,TORABIKAIC!$L$7:$L$492)</f>
        <v>0</v>
      </c>
      <c r="AM30" s="329">
        <f>SUMIF(KALBEE!$B$7:$B$501,'Summary sales'!$A30,KALBEE!$J$7:$J$501)</f>
        <v>5476</v>
      </c>
      <c r="AN30" s="329">
        <f>SUMIF(TOYOBO!$B$7:$B$479,'Summary sales'!$A30,TOYOBO!$O$7:$O$479)</f>
        <v>0</v>
      </c>
      <c r="AO30" s="329">
        <f>SUMIF(GREENPULSE!$B$7:$B$487,'Summary sales'!$A30,GREENPULSE!$J$7:$J$487)</f>
        <v>6879.2699999999968</v>
      </c>
      <c r="AP30" s="329">
        <f>SUMIF(CONCORD!$B$7:$B$487,'Summary sales'!$A30,CONCORD!$J$7:$J$487)</f>
        <v>12650.489999999998</v>
      </c>
      <c r="AQ30" s="329">
        <f>SUMIF(KSN!$B$7:$B$484,'Summary sales'!$A30,KSN!$J$7:$J$484)</f>
        <v>4517.4499999999534</v>
      </c>
      <c r="AR30" s="329">
        <f>SUMIF(UMI!$B$7:$B$501,'Summary sales'!$A30,UMI!$J$7:$J$501)</f>
        <v>9567.3079999983311</v>
      </c>
      <c r="AS30" s="329">
        <f>SUMIF(IPT!$B$7:$B$502,'Summary sales'!$A30,IPT!$J$7:$J$502)</f>
        <v>1921.5900000007823</v>
      </c>
      <c r="AT30" s="329">
        <f>SUMIF(KBRU!$B$7:$B$501,'Summary sales'!$A30,KBRU!$J$7:$J$501)</f>
        <v>41.300000000046566</v>
      </c>
      <c r="AU30" s="329">
        <f>SUMIF(AMI!$B$7:$B$501,'Summary sales'!$A30,AMI!$J$7:$J$501)</f>
        <v>6504.5399999991059</v>
      </c>
      <c r="AV30" s="329">
        <f>SUMIF(KA!$B$7:$B$501,'Summary sales'!$A30,KA!$J$7:$J$501)</f>
        <v>1825.3899999999558</v>
      </c>
      <c r="AW30" s="329">
        <f>SUMIF(KTN!$B$7:$B$500,'Summary sales'!$A30,KTN!$J$7:$J$500)</f>
        <v>1356.690000000177</v>
      </c>
      <c r="AX30" s="329">
        <f>SUMIF(KSNR!$B$7:$B$497,'Summary sales'!$A30,KSNR!$J$7:$J$497)</f>
        <v>6444.9899999999907</v>
      </c>
      <c r="AY30" s="329">
        <f>SUMIF(NIAGAGARAM!$B$7:$B$504,'Summary sales'!$A30,NIAGAGARAM!$J$7:$J$504)</f>
        <v>1090.4799999999814</v>
      </c>
      <c r="AZ30" s="329">
        <f>SUMIF('PCI84'!$B$7:$B$501,'Summary sales'!$A30,'PCI84'!$J$7:$J$501)</f>
        <v>10528.290000000037</v>
      </c>
      <c r="BA30" s="329">
        <f>SUMIF(PCIM!$B$7:$B$502,'Summary sales'!$A30,PCIM!$J$7:$J$502)</f>
        <v>3113.4399999999441</v>
      </c>
      <c r="BB30" s="329">
        <f>SUMIF(INDOFOOD!$B$7:$B$500,'Summary sales'!$A30,INDOFOOD!$J$7:$J$500)</f>
        <v>4408</v>
      </c>
      <c r="BC30" s="329">
        <f>SUMIF(HCI!$B$7:$B$502,'Summary sales'!$A30,HCI!$J$7:$J$502)</f>
        <v>9163.5700000000652</v>
      </c>
      <c r="BD30" s="329">
        <f>SUMIF(DIC!$B$7:$B$501,'Summary sales'!$A30,DIC!$J$7:$J$501)</f>
        <v>7677.070000000298</v>
      </c>
      <c r="BE30" s="329">
        <f>SUMIF(ASAHIMAS!$B$7:$B$500,'Summary sales'!$A30,ASAHIMAS!$J$7:$J$500)</f>
        <v>14340.059999998659</v>
      </c>
      <c r="BF30" s="329">
        <f>SUMIF('ABC KOGEN'!B29:B61,'Summary sales'!$A30,'ABC KOGEN'!J29:J61)</f>
        <v>4229.1500000003725</v>
      </c>
      <c r="BG30" s="329">
        <f>SUMIF(ADP!$B$7:$B$499,'Summary sales'!$A30,ADP!$J$7:$J$499)</f>
        <v>767.73999999999069</v>
      </c>
      <c r="BH30" s="329">
        <f>SUMIF(Tongtji!$B$8:$B$502,'Summary sales'!$A30,Tongtji!$J$8:$J$502)</f>
        <v>3726.4000000003725</v>
      </c>
      <c r="BI30" s="329">
        <f>SUMIF(CITYMALL!$B$7:$B$500,'Summary sales'!$A30,CITYMALL!$K$7:$K$500)</f>
        <v>0</v>
      </c>
      <c r="BJ30" s="329">
        <f>SUMIF(PERHUTANI!$B$7:$B$500,'Summary sales'!$A30,PERHUTANI!$J$7:$J$500)</f>
        <v>0</v>
      </c>
      <c r="BK30" s="329">
        <f>SUMIF(PA!$B$7:$B$500,'Summary sales'!$A30,PA!$J$7:$J$500)</f>
        <v>234.39999999990687</v>
      </c>
      <c r="BL30" s="329">
        <f>SUMIF(RPI!$B$7:$B$500,'Summary sales'!$A30,RPI!$J$7:$J$500)</f>
        <v>0</v>
      </c>
      <c r="BM30" s="329">
        <f>SUMIF(RB!$B$7:$B$500,'Summary sales'!$A30,RB!$J$7:$J$500)</f>
        <v>0</v>
      </c>
      <c r="BN30" s="329">
        <f>SUMIF(DJARUM!$B$7:$B$500,'Summary sales'!$A30,DJARUM!$J$7:$J$500)</f>
        <v>8153.5899999999965</v>
      </c>
      <c r="BO30" s="329">
        <f>SUMIF(GFATOM!$B$7:$B$500,'Summary sales'!$A30,GFATOM!$J$7:$J$500)</f>
        <v>2922.2400000002235</v>
      </c>
      <c r="BP30" s="329">
        <f>SUMIF(GFKULIT!$B$7:$B$500,'Summary sales'!$A30,GFKULIT!$J$7:$J$500)</f>
        <v>1004.2800000000279</v>
      </c>
      <c r="BQ30" s="329">
        <f>SUMIF(PENTAWIRA!$B$7:$B$548,'Summary sales'!$A30,PENTAWIRA!$O$7:$O$548)</f>
        <v>4106.1760000000004</v>
      </c>
      <c r="BR30" s="329">
        <f>SUMIF(HSK!$B$7:$B$500,'Summary sales'!$A30,HSK!$J$7:$J$500)</f>
        <v>0</v>
      </c>
      <c r="BS30" s="329">
        <f>SUMIF(SDM!$B$7:$B$500,'Summary sales'!$A30,SDM!$J$7:$J$500)</f>
        <v>602.65000000037253</v>
      </c>
      <c r="BT30" s="329">
        <f>SUMIF(CCS!$B$7:$B$500,'Summary sales'!$A30,CCS!$J$7:$J$500)</f>
        <v>0</v>
      </c>
      <c r="BU30" s="329">
        <f>SUMIF(JARGAS!$B$7:$B$500,'Summary sales'!$A30,JARGAS!$J$7:$J$500)</f>
        <v>2934.2799999999697</v>
      </c>
      <c r="BV30" s="329">
        <f>SUMIF(SBI!$B$7:$B$500,'Summary sales'!$A30,SBI!$J$7:$J$500)</f>
        <v>1913.9499999997206</v>
      </c>
      <c r="BW30" s="329">
        <f>SUMIF(SPGLOBAL!$B$7:$B$500,'Summary sales'!$A30,SPGLOBAL!$J$7:$J$500)</f>
        <v>28844.202000000048</v>
      </c>
    </row>
    <row r="31" spans="1:76">
      <c r="A31" s="292">
        <f t="shared" si="47"/>
        <v>46289</v>
      </c>
      <c r="B31" s="302">
        <f t="shared" ca="1" si="48"/>
        <v>1.1311853561558554</v>
      </c>
      <c r="C31" s="303">
        <f t="shared" si="46"/>
        <v>169746.24799999999</v>
      </c>
      <c r="D31" s="295">
        <v>110114.18999999999</v>
      </c>
      <c r="E31" s="304">
        <v>37603.950000000004</v>
      </c>
      <c r="F31" s="296">
        <v>8120.3700000000008</v>
      </c>
      <c r="G31" s="304"/>
      <c r="H31" s="304">
        <v>9760.0400000000009</v>
      </c>
      <c r="I31" s="323">
        <v>0</v>
      </c>
      <c r="J31" s="304">
        <v>0</v>
      </c>
      <c r="K31" s="323">
        <v>4147.6980000000003</v>
      </c>
      <c r="L31" s="323"/>
      <c r="M31" s="325">
        <f t="shared" ca="1" si="45"/>
        <v>192014.47000000015</v>
      </c>
      <c r="N31" s="326">
        <f>SUMIF(CLIN!$C$7:$C$500,'Summary sales'!$A31,CLIN!$J$7:$J$500)</f>
        <v>995</v>
      </c>
      <c r="O31" s="332">
        <f>SUMIF(KF!$B$7:$B$501,'Summary sales'!$A31,KF!$J$7:$J$501)</f>
        <v>2319.5299999999988</v>
      </c>
      <c r="P31" s="332">
        <f>SUMIF(MKG!$B$7:$B$500,'Summary sales'!$A31,MKG!$J$7:$J$500)</f>
        <v>1282.7299999999814</v>
      </c>
      <c r="Q31" s="326">
        <f>SUMIF(STM!$B$7:$B$501,'Summary sales'!$A31,STM!$J$7:$J$501)</f>
        <v>4158.4599999999627</v>
      </c>
      <c r="R31" s="332">
        <f>SUMIF(OAJ!$B$7:$B$500,'Summary sales'!$A31,OAJ!$J$7:$J$500)</f>
        <v>919.85000000009313</v>
      </c>
      <c r="S31" s="332">
        <f>SUMIF(NNI!$B$7:$B$500,'Summary sales'!$A31,NNI!$J$7:$J$500)</f>
        <v>778.82000000029802</v>
      </c>
      <c r="T31" s="332">
        <f>SUMIF(SHB!$B$7:$B$500,'Summary sales'!$A31,SHB!$J$7:$J$500)</f>
        <v>62.589999999996508</v>
      </c>
      <c r="U31" s="332">
        <f>SUMIF(GTL!$B$7:$B$500,'Summary sales'!$A31,GTL!$J$7:$J$500)</f>
        <v>1138.2099999999627</v>
      </c>
      <c r="V31" s="332">
        <f>SUMIF(TWK!$B$7:$B$501,'Summary sales'!$A31,TWK!$J$7:$J$501)</f>
        <v>698.35999999998603</v>
      </c>
      <c r="W31" s="326">
        <f>SUMIF(BYC!$B$7:$B$500,'Summary sales'!$A31,BYC!$J$7:$J$500)</f>
        <v>5275.3700000010431</v>
      </c>
      <c r="X31" s="332">
        <f ca="1">SUMIF(GFIR!$B$7:$B$34,'Summary sales'!$A31,GFIR!$J$7:$J$34)+SUMIF(GFIR2!$B$7:$B$31,'Summary sales'!$A31,GFIR2!$J$7:$J$30)</f>
        <v>5403.019999999553</v>
      </c>
      <c r="Y31" s="332">
        <f>SUMIF(SARIMURNI!$B$7:$B$502,'Summary sales'!$A31,SARIMURNI!$J$7:$J$502)</f>
        <v>1528.7099999999627</v>
      </c>
      <c r="Z31" s="326">
        <f>SUMIF(HLI!$B$7:$B$500,'Summary sales'!$A31,HLI!$J$7:$J$500)</f>
        <v>11124.240000000224</v>
      </c>
      <c r="AA31" s="332">
        <f>SUMIF(CERES!$B$7:$B$503,'Summary sales'!$A31,CERES!$J$7:$J$503)</f>
        <v>7069.6299999998882</v>
      </c>
      <c r="AB31" s="332">
        <f>SUMIF(ALT!$B$7:$B$126,'Summary sales'!$A31,ALT!$M$7:$M$126)</f>
        <v>1464.6059999999125</v>
      </c>
      <c r="AC31" s="326">
        <f>SUMIF(UJL!$B$8:$B$99,'Summary sales'!$A31,UJL!$O$8:$O$99)</f>
        <v>0</v>
      </c>
      <c r="AD31" s="326">
        <f ca="1">SUMIF(IDP!$B$7:$B$141,'Summary sales'!$A31,IDP!$O$7:$O$140)</f>
        <v>5208.8600000000006</v>
      </c>
      <c r="AE31" s="332">
        <f>SUMIF(PSD!$B$7:$B$500,'Summary sales'!$A31,PSD!$K$7:$K$500)</f>
        <v>0</v>
      </c>
      <c r="AF31" s="332">
        <f>SUMIF(EBM!$B$7:$B$500,'Summary sales'!$A31,EBM!$J$7:$J$500)</f>
        <v>83.315999999991618</v>
      </c>
      <c r="AG31" s="326">
        <f>SUMIF(CISF!$B$7:$B$500,'Summary sales'!$A31,CISF!$J$7:$J$500)</f>
        <v>108.3000000002794</v>
      </c>
      <c r="AH31" s="326">
        <f>SUMIF(KGM!$B$5:$B$506,'Summary sales'!$A31,KGM!$O$5:$O$506)</f>
        <v>973.47999999998137</v>
      </c>
      <c r="AI31" s="326">
        <f>SUMIF(PUJ!$B$7:$B$503,'Summary sales'!$A31,PUJ!$J$7:$J$503)</f>
        <v>3128.7999999998137</v>
      </c>
      <c r="AJ31" s="326">
        <f>SUMIF(TORABIKACIKUPA!$B$7:$B$493,'Summary sales'!$A31,TORABIKACIKUPA!$L$7:$L$493)</f>
        <v>0</v>
      </c>
      <c r="AK31" s="326">
        <f>SUMIF(TORABIKAHF!$B$7:$B$504,'Summary sales'!$A31,TORABIKAHF!$L$7:$L$504)</f>
        <v>0</v>
      </c>
      <c r="AL31" s="326">
        <f>SUMIF(TORABIKAIC!$B$7:$B$492,'Summary sales'!$A31,TORABIKAIC!$L$7:$L$492)</f>
        <v>0</v>
      </c>
      <c r="AM31" s="326">
        <f>SUMIF(KALBEE!$B$7:$B$501,'Summary sales'!$A31,KALBEE!$J$7:$J$501)</f>
        <v>296</v>
      </c>
      <c r="AN31" s="326">
        <f>SUMIF(TOYOBO!$B$7:$B$479,'Summary sales'!$A31,TOYOBO!$O$7:$O$479)</f>
        <v>0</v>
      </c>
      <c r="AO31" s="326">
        <f>SUMIF(GREENPULSE!$B$7:$B$487,'Summary sales'!$A31,GREENPULSE!$J$7:$J$487)</f>
        <v>2003.3000000000029</v>
      </c>
      <c r="AP31" s="326">
        <f>SUMIF(CONCORD!$B$7:$B$487,'Summary sales'!$A31,CONCORD!$J$7:$J$487)</f>
        <v>15798.07</v>
      </c>
      <c r="AQ31" s="326">
        <f>SUMIF(KSN!$B$7:$B$484,'Summary sales'!$A31,KSN!$J$7:$J$484)</f>
        <v>3740.8900000001304</v>
      </c>
      <c r="AR31" s="326">
        <f>SUMIF(UMI!$B$7:$B$501,'Summary sales'!$A31,UMI!$J$7:$J$501)</f>
        <v>9775.7459999993443</v>
      </c>
      <c r="AS31" s="326">
        <f>SUMIF(IPT!$B$7:$B$502,'Summary sales'!$A31,IPT!$J$7:$J$502)</f>
        <v>2688.1699999999255</v>
      </c>
      <c r="AT31" s="326">
        <f>SUMIF(KBRU!$B$7:$B$501,'Summary sales'!$A31,KBRU!$J$7:$J$501)</f>
        <v>983.11999999999534</v>
      </c>
      <c r="AU31" s="326">
        <f>SUMIF(AMI!$B$7:$B$501,'Summary sales'!$A31,AMI!$J$7:$J$501)</f>
        <v>7410.9700000006706</v>
      </c>
      <c r="AV31" s="326">
        <f>SUMIF(KA!$B$7:$B$501,'Summary sales'!$A31,KA!$J$7:$J$501)</f>
        <v>1645.2399999999907</v>
      </c>
      <c r="AW31" s="326">
        <f>SUMIF(KTN!$B$7:$B$500,'Summary sales'!$A31,KTN!$J$7:$J$500)</f>
        <v>1447.6599999999162</v>
      </c>
      <c r="AX31" s="326">
        <f>SUMIF(KSNR!$B$7:$B$497,'Summary sales'!$A31,KSNR!$J$7:$J$497)</f>
        <v>5930.4199999999255</v>
      </c>
      <c r="AY31" s="326">
        <f>SUMIF(NIAGAGARAM!$B$7:$B$504,'Summary sales'!$A31,NIAGAGARAM!$J$7:$J$504)</f>
        <v>997.19000000006054</v>
      </c>
      <c r="AZ31" s="326">
        <f>SUMIF('PCI84'!$B$7:$B$501,'Summary sales'!$A31,'PCI84'!$J$7:$J$501)</f>
        <v>8357.6200000001118</v>
      </c>
      <c r="BA31" s="326">
        <f>SUMIF(PCIM!$B$7:$B$502,'Summary sales'!$A31,PCIM!$J$7:$J$502)</f>
        <v>2737.9399999999441</v>
      </c>
      <c r="BB31" s="326">
        <f>SUMIF(INDOFOOD!$B$7:$B$500,'Summary sales'!$A31,INDOFOOD!$J$7:$J$500)</f>
        <v>4149.5599999995902</v>
      </c>
      <c r="BC31" s="326">
        <f>SUMIF(HCI!$B$7:$B$502,'Summary sales'!$A31,HCI!$J$7:$J$502)</f>
        <v>8980.8400000000838</v>
      </c>
      <c r="BD31" s="326">
        <f>SUMIF(DIC!$B$7:$B$501,'Summary sales'!$A31,DIC!$J$7:$J$501)</f>
        <v>6079.4099999996834</v>
      </c>
      <c r="BE31" s="326">
        <f>SUMIF(ASAHIMAS!$B$7:$B$500,'Summary sales'!$A31,ASAHIMAS!$J$7:$J$500)</f>
        <v>15598.330000000075</v>
      </c>
      <c r="BF31" s="326">
        <f>SUMIF('ABC KOGEN'!B30:B62,'Summary sales'!$A31,'ABC KOGEN'!J30:J62)</f>
        <v>3533.0400000000373</v>
      </c>
      <c r="BG31" s="326">
        <f>SUMIF(ADP!$B$7:$B$499,'Summary sales'!$A31,ADP!$J$7:$J$499)</f>
        <v>587.82000000000698</v>
      </c>
      <c r="BH31" s="326">
        <f>SUMIF(Tongtji!$B$8:$B$502,'Summary sales'!$A31,Tongtji!$J$8:$J$502)</f>
        <v>4150</v>
      </c>
      <c r="BI31" s="326">
        <f>SUMIF(CITYMALL!$B$7:$B$500,'Summary sales'!$A31,CITYMALL!$K$7:$K$500)</f>
        <v>0</v>
      </c>
      <c r="BJ31" s="326">
        <f>SUMIF(PERHUTANI!$B$7:$B$500,'Summary sales'!$A31,PERHUTANI!$J$7:$J$500)</f>
        <v>0</v>
      </c>
      <c r="BK31" s="326">
        <f>SUMIF(PA!$B$7:$B$500,'Summary sales'!$A31,PA!$J$7:$J$500)</f>
        <v>225.25</v>
      </c>
      <c r="BL31" s="326">
        <f>SUMIF(RPI!$B$7:$B$500,'Summary sales'!$A31,RPI!$J$7:$J$500)</f>
        <v>0</v>
      </c>
      <c r="BM31" s="326">
        <f>SUMIF(RB!$B$7:$B$500,'Summary sales'!$A31,RB!$J$7:$J$500)</f>
        <v>0</v>
      </c>
      <c r="BN31" s="326">
        <f>SUMIF(DJARUM!$B$7:$B$500,'Summary sales'!$A31,DJARUM!$J$7:$J$500)</f>
        <v>5775.0200000000186</v>
      </c>
      <c r="BO31" s="326">
        <f>SUMIF(GFATOM!$B$7:$B$500,'Summary sales'!$A31,GFATOM!$J$7:$J$500)</f>
        <v>3058.2799999997951</v>
      </c>
      <c r="BP31" s="326">
        <f>SUMIF(GFKULIT!$B$7:$B$500,'Summary sales'!$A31,GFKULIT!$J$7:$J$500)</f>
        <v>1582.0399999999208</v>
      </c>
      <c r="BQ31" s="326">
        <f>SUMIF(PENTAWIRA!$B$7:$B$548,'Summary sales'!$A31,PENTAWIRA!$O$7:$O$548)</f>
        <v>4147.6980000000003</v>
      </c>
      <c r="BR31" s="326">
        <f>SUMIF(HSK!$B$7:$B$500,'Summary sales'!$A31,HSK!$J$7:$J$500)</f>
        <v>0</v>
      </c>
      <c r="BS31" s="326">
        <f>SUMIF(SDM!$B$7:$B$500,'Summary sales'!$A31,SDM!$J$7:$J$500)</f>
        <v>493.20999999996275</v>
      </c>
      <c r="BT31" s="326">
        <f>SUMIF(CCS!$B$7:$B$500,'Summary sales'!$A31,CCS!$J$7:$J$500)</f>
        <v>0</v>
      </c>
      <c r="BU31" s="326">
        <f>SUMIF(JARGAS!$B$7:$B$500,'Summary sales'!$A31,JARGAS!$J$7:$J$500)</f>
        <v>2842.1599999999744</v>
      </c>
      <c r="BV31" s="326">
        <f>SUMIF(SBI!$B$7:$B$500,'Summary sales'!$A31,SBI!$J$7:$J$500)</f>
        <v>3136.4799999999814</v>
      </c>
      <c r="BW31" s="326">
        <f>SUMIF(SPGLOBAL!$B$7:$B$500,'Summary sales'!$A31,SPGLOBAL!$J$7:$J$500)</f>
        <v>10141.11400000006</v>
      </c>
    </row>
    <row r="32" spans="1:76">
      <c r="A32" s="297">
        <f t="shared" si="47"/>
        <v>46290</v>
      </c>
      <c r="B32" s="298">
        <f t="shared" ca="1" si="48"/>
        <v>0.88616807386027974</v>
      </c>
      <c r="C32" s="299">
        <f t="shared" si="46"/>
        <v>195640.75200000001</v>
      </c>
      <c r="D32" s="300">
        <v>106556.98000000001</v>
      </c>
      <c r="E32" s="301">
        <v>40163.18</v>
      </c>
      <c r="F32" s="301">
        <v>11575.54</v>
      </c>
      <c r="G32" s="301"/>
      <c r="H32" s="301">
        <v>9852</v>
      </c>
      <c r="I32" s="327">
        <v>8752.84</v>
      </c>
      <c r="J32" s="301">
        <v>14758.6</v>
      </c>
      <c r="K32" s="327">
        <v>3981.6120000000001</v>
      </c>
      <c r="L32" s="327"/>
      <c r="M32" s="328">
        <f t="shared" ca="1" si="45"/>
        <v>173370.58836841668</v>
      </c>
      <c r="N32" s="329">
        <f>SUMIF(CLIN!$C$7:$C$500,'Summary sales'!$A32,CLIN!$J$7:$J$500)</f>
        <v>919.82999999984168</v>
      </c>
      <c r="O32" s="329">
        <f>SUMIF(KF!$B$7:$B$501,'Summary sales'!$A32,KF!$J$7:$J$501)</f>
        <v>2040.6400000000067</v>
      </c>
      <c r="P32" s="329">
        <f>SUMIF(MKG!$B$7:$B$500,'Summary sales'!$A32,MKG!$J$7:$J$500)</f>
        <v>1184.8300000000745</v>
      </c>
      <c r="Q32" s="329">
        <f>SUMIF(STM!$B$7:$B$501,'Summary sales'!$A32,STM!$J$7:$J$501)</f>
        <v>4390.0400000000373</v>
      </c>
      <c r="R32" s="329">
        <f>SUMIF(OAJ!$B$7:$B$500,'Summary sales'!$A32,OAJ!$J$7:$J$500)</f>
        <v>725.64999999990687</v>
      </c>
      <c r="S32" s="329">
        <f>SUMIF(NNI!$B$7:$B$500,'Summary sales'!$A32,NNI!$J$7:$J$500)</f>
        <v>716.85999999940395</v>
      </c>
      <c r="T32" s="329">
        <f>SUMIF(SHB!$B$7:$B$500,'Summary sales'!$A32,SHB!$J$7:$J$500)</f>
        <v>0</v>
      </c>
      <c r="U32" s="329">
        <f>SUMIF(GTL!$B$7:$B$500,'Summary sales'!$A32,GTL!$J$7:$J$500)</f>
        <v>974.65000000002328</v>
      </c>
      <c r="V32" s="329">
        <f>SUMIF(TWK!$B$7:$B$501,'Summary sales'!$A32,TWK!$J$7:$J$501)</f>
        <v>686.14000000001397</v>
      </c>
      <c r="W32" s="329">
        <f>SUMIF(BYC!$B$7:$B$500,'Summary sales'!$A32,BYC!$J$7:$J$500)</f>
        <v>3272.0399999991059</v>
      </c>
      <c r="X32" s="329">
        <f ca="1">SUMIF(GFIR!$B$7:$B$34,'Summary sales'!$A32,GFIR!$J$7:$J$34)+SUMIF(GFIR2!$B$7:$B$31,'Summary sales'!$A32,GFIR2!$J$7:$J$30)</f>
        <v>4659.410000000149</v>
      </c>
      <c r="Y32" s="329">
        <f>SUMIF(SARIMURNI!$B$7:$B$502,'Summary sales'!$A32,SARIMURNI!$J$7:$J$502)</f>
        <v>1817.2900000000373</v>
      </c>
      <c r="Z32" s="329">
        <f>SUMIF(HLI!$B$7:$B$500,'Summary sales'!$A32,HLI!$J$7:$J$500)</f>
        <v>11169.520000000019</v>
      </c>
      <c r="AA32" s="329">
        <f>SUMIF(CERES!$B$7:$B$503,'Summary sales'!$A32,CERES!$J$7:$J$503)</f>
        <v>7009.0099999997765</v>
      </c>
      <c r="AB32" s="329">
        <f>SUMIF(ALT!$B$7:$B$126,'Summary sales'!$A32,ALT!$M$7:$M$126)</f>
        <v>846.04899999988265</v>
      </c>
      <c r="AC32" s="329">
        <f>SUMIF(UJL!$B$8:$B$99,'Summary sales'!$A32,UJL!$O$8:$O$99)</f>
        <v>0</v>
      </c>
      <c r="AD32" s="329">
        <f ca="1">SUMIF(IDP!$B$7:$B$141,'Summary sales'!$A32,IDP!$O$7:$O$140)</f>
        <v>6531.2673684210522</v>
      </c>
      <c r="AE32" s="329">
        <f>SUMIF(PSD!$B$7:$B$500,'Summary sales'!$A32,PSD!$K$7:$K$500)</f>
        <v>0</v>
      </c>
      <c r="AF32" s="329">
        <f>SUMIF(EBM!$B$7:$B$500,'Summary sales'!$A32,EBM!$J$7:$J$500)</f>
        <v>68.99900000001071</v>
      </c>
      <c r="AG32" s="329">
        <f>SUMIF(CISF!$B$7:$B$500,'Summary sales'!$A32,CISF!$J$7:$J$500)</f>
        <v>2466.6000000000931</v>
      </c>
      <c r="AH32" s="329">
        <f>SUMIF(KGM!$B$5:$B$506,'Summary sales'!$A32,KGM!$O$5:$O$506)</f>
        <v>0</v>
      </c>
      <c r="AI32" s="329">
        <f>SUMIF(PUJ!$B$7:$B$503,'Summary sales'!$A32,PUJ!$J$7:$J$503)</f>
        <v>3054.1000000005588</v>
      </c>
      <c r="AJ32" s="329">
        <f>SUMIF(TORABIKACIKUPA!$B$7:$B$493,'Summary sales'!$A32,TORABIKACIKUPA!$L$7:$L$493)</f>
        <v>0</v>
      </c>
      <c r="AK32" s="329">
        <f>SUMIF(TORABIKAHF!$B$7:$B$504,'Summary sales'!$A32,TORABIKAHF!$L$7:$L$504)</f>
        <v>0</v>
      </c>
      <c r="AL32" s="329">
        <f>SUMIF(TORABIKAIC!$B$7:$B$492,'Summary sales'!$A32,TORABIKAIC!$L$7:$L$492)</f>
        <v>0</v>
      </c>
      <c r="AM32" s="329">
        <f>SUMIF(KALBEE!$B$7:$B$501,'Summary sales'!$A32,KALBEE!$J$7:$J$501)</f>
        <v>0</v>
      </c>
      <c r="AN32" s="329">
        <f>SUMIF(TOYOBO!$B$7:$B$479,'Summary sales'!$A32,TOYOBO!$O$7:$O$479)</f>
        <v>0</v>
      </c>
      <c r="AO32" s="329">
        <f>SUMIF(GREENPULSE!$B$7:$B$487,'Summary sales'!$A32,GREENPULSE!$J$7:$J$487)</f>
        <v>0</v>
      </c>
      <c r="AP32" s="329">
        <f>SUMIF(CONCORD!$B$7:$B$487,'Summary sales'!$A32,CONCORD!$J$7:$J$487)</f>
        <v>17478.000000000007</v>
      </c>
      <c r="AQ32" s="329">
        <f>SUMIF(KSN!$B$7:$B$484,'Summary sales'!$A32,KSN!$J$7:$J$484)</f>
        <v>3847.6599999999162</v>
      </c>
      <c r="AR32" s="329">
        <f>SUMIF(UMI!$B$7:$B$501,'Summary sales'!$A32,UMI!$J$7:$J$501)</f>
        <v>10988.27499999851</v>
      </c>
      <c r="AS32" s="329">
        <f>SUMIF(IPT!$B$7:$B$502,'Summary sales'!$A32,IPT!$J$7:$J$502)</f>
        <v>2417.2399999992922</v>
      </c>
      <c r="AT32" s="329">
        <f>SUMIF(KBRU!$B$7:$B$501,'Summary sales'!$A32,KBRU!$J$7:$J$501)</f>
        <v>954.54000000003725</v>
      </c>
      <c r="AU32" s="329">
        <f>SUMIF(AMI!$B$7:$B$501,'Summary sales'!$A32,AMI!$J$7:$J$501)</f>
        <v>9020.519999999553</v>
      </c>
      <c r="AV32" s="329">
        <f>SUMIF(KA!$B$7:$B$501,'Summary sales'!$A32,KA!$J$7:$J$501)</f>
        <v>29.230000000039581</v>
      </c>
      <c r="AW32" s="329">
        <f>SUMIF(KTN!$B$7:$B$500,'Summary sales'!$A32,KTN!$J$7:$J$500)</f>
        <v>1426.7900000000373</v>
      </c>
      <c r="AX32" s="329">
        <f>SUMIF(KSNR!$B$7:$B$497,'Summary sales'!$A32,KSNR!$J$7:$J$497)</f>
        <v>6963.9100000000326</v>
      </c>
      <c r="AY32" s="329">
        <f>SUMIF(NIAGAGARAM!$B$7:$B$504,'Summary sales'!$A32,NIAGAGARAM!$J$7:$J$504)</f>
        <v>443.25</v>
      </c>
      <c r="AZ32" s="329">
        <f>SUMIF('PCI84'!$B$7:$B$501,'Summary sales'!$A32,'PCI84'!$J$7:$J$501)</f>
        <v>8503.2099999999627</v>
      </c>
      <c r="BA32" s="329">
        <f>SUMIF(PCIM!$B$7:$B$502,'Summary sales'!$A32,PCIM!$J$7:$J$502)</f>
        <v>3203.3600000001024</v>
      </c>
      <c r="BB32" s="329">
        <f>SUMIF(INDOFOOD!$B$7:$B$500,'Summary sales'!$A32,INDOFOOD!$J$7:$J$500)</f>
        <v>0</v>
      </c>
      <c r="BC32" s="329">
        <f>SUMIF(HCI!$B$7:$B$502,'Summary sales'!$A32,HCI!$J$7:$J$502)</f>
        <v>4806.6399999998976</v>
      </c>
      <c r="BD32" s="329">
        <f>SUMIF(DIC!$B$7:$B$501,'Summary sales'!$A32,DIC!$J$7:$J$501)</f>
        <v>4839.4500000001863</v>
      </c>
      <c r="BE32" s="329">
        <f>SUMIF(ASAHIMAS!$B$7:$B$500,'Summary sales'!$A32,ASAHIMAS!$J$7:$J$500)</f>
        <v>15539.679999999702</v>
      </c>
      <c r="BF32" s="329">
        <f>SUMIF('ABC KOGEN'!B31:B63,'Summary sales'!$A32,'ABC KOGEN'!J31:J63)</f>
        <v>5899.2700000000186</v>
      </c>
      <c r="BG32" s="329">
        <f>SUMIF(ADP!$B$7:$B$499,'Summary sales'!$A32,ADP!$J$7:$J$499)</f>
        <v>329.85999999998603</v>
      </c>
      <c r="BH32" s="329">
        <f>SUMIF(Tongtji!$B$8:$B$502,'Summary sales'!$A32,Tongtji!$J$8:$J$502)</f>
        <v>3970.8999999994412</v>
      </c>
      <c r="BI32" s="329">
        <f>SUMIF(CITYMALL!$B$7:$B$500,'Summary sales'!$A32,CITYMALL!$K$7:$K$500)</f>
        <v>0</v>
      </c>
      <c r="BJ32" s="329">
        <f>SUMIF(PERHUTANI!$B$7:$B$500,'Summary sales'!$A32,PERHUTANI!$J$7:$J$500)</f>
        <v>0</v>
      </c>
      <c r="BK32" s="329">
        <f>SUMIF(PA!$B$7:$B$500,'Summary sales'!$A32,PA!$J$7:$J$500)</f>
        <v>243</v>
      </c>
      <c r="BL32" s="329">
        <f>SUMIF(RPI!$B$7:$B$500,'Summary sales'!$A32,RPI!$J$7:$J$500)</f>
        <v>0</v>
      </c>
      <c r="BM32" s="329">
        <f>SUMIF(RB!$B$7:$B$500,'Summary sales'!$A32,RB!$J$7:$J$500)</f>
        <v>0</v>
      </c>
      <c r="BN32" s="329">
        <f>SUMIF(DJARUM!$B$7:$B$500,'Summary sales'!$A32,DJARUM!$J$7:$J$500)</f>
        <v>4471.8999999999942</v>
      </c>
      <c r="BO32" s="329">
        <f>SUMIF(GFATOM!$B$7:$B$500,'Summary sales'!$A32,GFATOM!$J$7:$J$500)</f>
        <v>1351.6400000001304</v>
      </c>
      <c r="BP32" s="329">
        <f>SUMIF(GFKULIT!$B$7:$B$500,'Summary sales'!$A32,GFKULIT!$J$7:$J$500)</f>
        <v>0</v>
      </c>
      <c r="BQ32" s="329">
        <f>SUMIF(PENTAWIRA!$B$7:$B$548,'Summary sales'!$A32,PENTAWIRA!$O$7:$O$548)</f>
        <v>3981.6120000000001</v>
      </c>
      <c r="BR32" s="329">
        <f>SUMIF(HSK!$B$7:$B$500,'Summary sales'!$A32,HSK!$J$7:$J$500)</f>
        <v>0</v>
      </c>
      <c r="BS32" s="329">
        <f>SUMIF(SDM!$B$7:$B$500,'Summary sales'!$A32,SDM!$J$7:$J$500)</f>
        <v>814.18999999994412</v>
      </c>
      <c r="BT32" s="329">
        <f>SUMIF(CCS!$B$7:$B$500,'Summary sales'!$A32,CCS!$J$7:$J$500)</f>
        <v>0</v>
      </c>
      <c r="BU32" s="329">
        <f>SUMIF(JARGAS!$B$7:$B$500,'Summary sales'!$A32,JARGAS!$J$7:$J$500)</f>
        <v>2735.710000000021</v>
      </c>
      <c r="BV32" s="329">
        <f>SUMIF(SBI!$B$7:$B$500,'Summary sales'!$A32,SBI!$J$7:$J$500)</f>
        <v>0</v>
      </c>
      <c r="BW32" s="329">
        <f>SUMIF(SPGLOBAL!$B$7:$B$500,'Summary sales'!$A32,SPGLOBAL!$J$7:$J$500)</f>
        <v>6577.8259999998845</v>
      </c>
    </row>
    <row r="33" spans="1:75">
      <c r="A33" s="292">
        <f t="shared" si="47"/>
        <v>46291</v>
      </c>
      <c r="B33" s="302">
        <f t="shared" ca="1" si="48"/>
        <v>0.95654772679030908</v>
      </c>
      <c r="C33" s="303">
        <f t="shared" si="46"/>
        <v>178340.497</v>
      </c>
      <c r="D33" s="295">
        <v>109261.02999999998</v>
      </c>
      <c r="E33" s="304">
        <v>41777.659999999996</v>
      </c>
      <c r="F33" s="296">
        <v>5074.53</v>
      </c>
      <c r="G33" s="304"/>
      <c r="H33" s="304">
        <v>15057.73</v>
      </c>
      <c r="I33" s="323">
        <v>3164.95</v>
      </c>
      <c r="J33" s="296">
        <v>0</v>
      </c>
      <c r="K33" s="324">
        <v>4004.5970000000002</v>
      </c>
      <c r="L33" s="323"/>
      <c r="M33" s="325">
        <f t="shared" ca="1" si="45"/>
        <v>170591.19700000394</v>
      </c>
      <c r="N33" s="326">
        <f>SUMIF(CLIN!$C$7:$C$500,'Summary sales'!$A33,CLIN!$J$7:$J$500)</f>
        <v>963.98999999999069</v>
      </c>
      <c r="O33" s="332">
        <f>SUMIF(KF!$B$7:$B$501,'Summary sales'!$A33,KF!$J$7:$J$501)</f>
        <v>0</v>
      </c>
      <c r="P33" s="332">
        <f>SUMIF(MKG!$B$7:$B$500,'Summary sales'!$A33,MKG!$J$7:$J$500)</f>
        <v>896.89999999990687</v>
      </c>
      <c r="Q33" s="326">
        <f>SUMIF(STM!$B$7:$B$501,'Summary sales'!$A33,STM!$J$7:$J$501)</f>
        <v>4322.3799999998882</v>
      </c>
      <c r="R33" s="332">
        <f>SUMIF(OAJ!$B$7:$B$500,'Summary sales'!$A33,OAJ!$J$7:$J$500)</f>
        <v>836.10000000009313</v>
      </c>
      <c r="S33" s="332">
        <f>SUMIF(NNI!$B$7:$B$500,'Summary sales'!$A33,NNI!$J$7:$J$500)</f>
        <v>549.20999999996275</v>
      </c>
      <c r="T33" s="332">
        <f>SUMIF(SHB!$B$7:$B$500,'Summary sales'!$A33,SHB!$J$7:$J$500)</f>
        <v>0</v>
      </c>
      <c r="U33" s="332">
        <f>SUMIF(GTL!$B$7:$B$500,'Summary sales'!$A33,GTL!$J$7:$J$500)</f>
        <v>525.48999999999069</v>
      </c>
      <c r="V33" s="332">
        <f>SUMIF(TWK!$B$7:$B$501,'Summary sales'!$A33,TWK!$J$7:$J$501)</f>
        <v>355.21999999997206</v>
      </c>
      <c r="W33" s="326">
        <f>SUMIF(BYC!$B$7:$B$500,'Summary sales'!$A33,BYC!$J$7:$J$500)</f>
        <v>0</v>
      </c>
      <c r="X33" s="332">
        <f ca="1">SUMIF(GFIR!$B$7:$B$34,'Summary sales'!$A33,GFIR!$J$7:$J$34)+SUMIF(GFIR2!$B$7:$B$31,'Summary sales'!$A33,GFIR2!$J$7:$J$30)</f>
        <v>3186.9500000001863</v>
      </c>
      <c r="Y33" s="332">
        <f>SUMIF(SARIMURNI!$B$7:$B$502,'Summary sales'!$A33,SARIMURNI!$J$7:$J$502)</f>
        <v>985.82999999984168</v>
      </c>
      <c r="Z33" s="326">
        <f>SUMIF(HLI!$B$7:$B$500,'Summary sales'!$A33,HLI!$J$7:$J$500)</f>
        <v>11924.979999999981</v>
      </c>
      <c r="AA33" s="334">
        <f>SUMIF(CERES!$B$7:$B$503,'Summary sales'!$A33,CERES!$J$7:$J$503)</f>
        <v>5554.6100000003353</v>
      </c>
      <c r="AB33" s="334">
        <f>SUMIF(ALT!$B$7:$B$126,'Summary sales'!$A33,ALT!$M$7:$M$126)</f>
        <v>1418.9640000001527</v>
      </c>
      <c r="AC33" s="326">
        <f>SUMIF(UJL!$B$8:$B$99,'Summary sales'!$A33,UJL!$O$8:$O$99)</f>
        <v>0</v>
      </c>
      <c r="AD33" s="326">
        <f ca="1">SUMIF(IDP!$B$7:$B$141,'Summary sales'!$A33,IDP!$O$7:$O$140)</f>
        <v>5631.75</v>
      </c>
      <c r="AE33" s="332">
        <f>SUMIF(PSD!$B$7:$B$500,'Summary sales'!$A33,PSD!$K$7:$K$500)</f>
        <v>0</v>
      </c>
      <c r="AF33" s="332">
        <f>SUMIF(EBM!$B$7:$B$500,'Summary sales'!$A33,EBM!$J$7:$J$500)</f>
        <v>84.209999999991851</v>
      </c>
      <c r="AG33" s="326">
        <f>SUMIF(CISF!$B$7:$B$500,'Summary sales'!$A33,CISF!$J$7:$J$500)</f>
        <v>3810.0999999996275</v>
      </c>
      <c r="AH33" s="326">
        <f>SUMIF(KGM!$B$5:$B$506,'Summary sales'!$A33,KGM!$O$5:$O$506)</f>
        <v>0</v>
      </c>
      <c r="AI33" s="326">
        <f>SUMIF(PUJ!$B$7:$B$503,'Summary sales'!$A33,PUJ!$J$7:$J$503)</f>
        <v>0</v>
      </c>
      <c r="AJ33" s="326">
        <f>SUMIF(TORABIKACIKUPA!$B$7:$B$493,'Summary sales'!$A33,TORABIKACIKUPA!$L$7:$L$493)</f>
        <v>0</v>
      </c>
      <c r="AK33" s="326">
        <f>SUMIF(TORABIKAHF!$B$7:$B$504,'Summary sales'!$A33,TORABIKAHF!$L$7:$L$504)</f>
        <v>0</v>
      </c>
      <c r="AL33" s="326">
        <f>SUMIF(TORABIKAIC!$B$7:$B$492,'Summary sales'!$A33,TORABIKAIC!$L$7:$L$492)</f>
        <v>0</v>
      </c>
      <c r="AM33" s="326">
        <f>SUMIF(KALBEE!$B$7:$B$501,'Summary sales'!$A33,KALBEE!$J$7:$J$501)</f>
        <v>0</v>
      </c>
      <c r="AN33" s="326">
        <f>SUMIF(TOYOBO!$B$7:$B$479,'Summary sales'!$A33,TOYOBO!$O$7:$O$479)</f>
        <v>0</v>
      </c>
      <c r="AO33" s="326">
        <f>SUMIF(GREENPULSE!$B$7:$B$487,'Summary sales'!$A33,GREENPULSE!$J$7:$J$487)</f>
        <v>0</v>
      </c>
      <c r="AP33" s="326">
        <f>SUMIF(CONCORD!$B$7:$B$487,'Summary sales'!$A33,CONCORD!$J$7:$J$487)</f>
        <v>18977.179999999993</v>
      </c>
      <c r="AQ33" s="326">
        <f>SUMIF(KSN!$B$7:$B$484,'Summary sales'!$A33,KSN!$J$7:$J$484)</f>
        <v>3743.4199999999255</v>
      </c>
      <c r="AR33" s="326">
        <f>SUMIF(UMI!$B$7:$B$501,'Summary sales'!$A33,UMI!$J$7:$J$501)</f>
        <v>9317.4670000001788</v>
      </c>
      <c r="AS33" s="326">
        <f>SUMIF(IPT!$B$7:$B$502,'Summary sales'!$A33,IPT!$J$7:$J$502)</f>
        <v>1913.9000000003725</v>
      </c>
      <c r="AT33" s="326">
        <f>SUMIF(KBRU!$B$7:$B$501,'Summary sales'!$A33,KBRU!$J$7:$J$501)</f>
        <v>893.22999999998137</v>
      </c>
      <c r="AU33" s="326">
        <f>SUMIF(AMI!$B$7:$B$501,'Summary sales'!$A33,AMI!$J$7:$J$501)</f>
        <v>8367.1900000013411</v>
      </c>
      <c r="AV33" s="326">
        <f>SUMIF(KA!$B$7:$B$501,'Summary sales'!$A33,KA!$J$7:$J$501)</f>
        <v>0</v>
      </c>
      <c r="AW33" s="326">
        <f>SUMIF(KTN!$B$7:$B$500,'Summary sales'!$A33,KTN!$J$7:$J$500)</f>
        <v>1512.3699999998789</v>
      </c>
      <c r="AX33" s="326">
        <f>SUMIF(KSNR!$B$7:$B$497,'Summary sales'!$A33,KSNR!$J$7:$J$497)</f>
        <v>6314.4000000000233</v>
      </c>
      <c r="AY33" s="326">
        <f>SUMIF(NIAGAGARAM!$B$7:$B$504,'Summary sales'!$A33,NIAGAGARAM!$J$7:$J$504)</f>
        <v>0</v>
      </c>
      <c r="AZ33" s="326">
        <f>SUMIF('PCI84'!$B$7:$B$501,'Summary sales'!$A33,'PCI84'!$J$7:$J$501)</f>
        <v>9310.910000000149</v>
      </c>
      <c r="BA33" s="326">
        <f>SUMIF(PCIM!$B$7:$B$502,'Summary sales'!$A33,PCIM!$J$7:$J$502)</f>
        <v>3155.0400000000373</v>
      </c>
      <c r="BB33" s="326">
        <f>SUMIF(INDOFOOD!$B$7:$B$500,'Summary sales'!$A33,INDOFOOD!$J$7:$J$500)</f>
        <v>0</v>
      </c>
      <c r="BC33" s="326">
        <f>SUMIF(HCI!$B$7:$B$502,'Summary sales'!$A33,HCI!$J$7:$J$502)</f>
        <v>3893.4499999999534</v>
      </c>
      <c r="BD33" s="326">
        <f>SUMIF(DIC!$B$7:$B$501,'Summary sales'!$A33,DIC!$J$7:$J$501)</f>
        <v>6503.7099999999627</v>
      </c>
      <c r="BE33" s="326">
        <f>SUMIF(ASAHIMAS!$B$7:$B$500,'Summary sales'!$A33,ASAHIMAS!$J$7:$J$500)</f>
        <v>21248.35000000149</v>
      </c>
      <c r="BF33" s="326">
        <f>SUMIF('ABC KOGEN'!B32:B64,'Summary sales'!$A33,'ABC KOGEN'!J32:J64)</f>
        <v>5971.9499999997206</v>
      </c>
      <c r="BG33" s="326">
        <f>SUMIF(ADP!$B$7:$B$499,'Summary sales'!$A33,ADP!$J$7:$J$499)</f>
        <v>0</v>
      </c>
      <c r="BH33" s="326">
        <f>SUMIF(Tongtji!$B$8:$B$502,'Summary sales'!$A33,Tongtji!$J$8:$J$502)</f>
        <v>1908.8000000007451</v>
      </c>
      <c r="BI33" s="326">
        <f>SUMIF(CITYMALL!$B$7:$B$500,'Summary sales'!$A33,CITYMALL!$K$7:$K$500)</f>
        <v>0</v>
      </c>
      <c r="BJ33" s="326">
        <f>SUMIF(PERHUTANI!$B$7:$B$500,'Summary sales'!$A33,PERHUTANI!$J$7:$J$500)</f>
        <v>0</v>
      </c>
      <c r="BK33" s="326">
        <f>SUMIF(PA!$B$7:$B$500,'Summary sales'!$A33,PA!$J$7:$J$500)</f>
        <v>248.93000000005122</v>
      </c>
      <c r="BL33" s="326">
        <f>SUMIF(RPI!$B$7:$B$500,'Summary sales'!$A33,RPI!$J$7:$J$500)</f>
        <v>0</v>
      </c>
      <c r="BM33" s="326">
        <f>SUMIF(RB!$B$7:$B$500,'Summary sales'!$A33,RB!$J$7:$J$500)</f>
        <v>0</v>
      </c>
      <c r="BN33" s="326">
        <f>SUMIF(DJARUM!$B$7:$B$500,'Summary sales'!$A33,DJARUM!$J$7:$J$500)</f>
        <v>1645.7099999999919</v>
      </c>
      <c r="BO33" s="326">
        <f>SUMIF(GFATOM!$B$7:$B$500,'Summary sales'!$A33,GFATOM!$J$7:$J$500)</f>
        <v>1344.8699999998789</v>
      </c>
      <c r="BP33" s="326">
        <f>SUMIF(GFKULIT!$B$7:$B$500,'Summary sales'!$A33,GFKULIT!$J$7:$J$500)</f>
        <v>276.58000000007451</v>
      </c>
      <c r="BQ33" s="326">
        <f>SUMIF(PENTAWIRA!$B$7:$B$548,'Summary sales'!$A33,PENTAWIRA!$O$7:$O$548)</f>
        <v>4004.5970000000002</v>
      </c>
      <c r="BR33" s="326">
        <f>SUMIF(HSK!$B$7:$B$500,'Summary sales'!$A33,HSK!$J$7:$J$500)</f>
        <v>0</v>
      </c>
      <c r="BS33" s="326">
        <f>SUMIF(SDM!$B$7:$B$500,'Summary sales'!$A33,SDM!$J$7:$J$500)</f>
        <v>0</v>
      </c>
      <c r="BT33" s="326">
        <f>SUMIF(CCS!$B$7:$B$500,'Summary sales'!$A33,CCS!$J$7:$J$500)</f>
        <v>0</v>
      </c>
      <c r="BU33" s="326">
        <f>SUMIF(JARGAS!$B$7:$B$500,'Summary sales'!$A33,JARGAS!$J$7:$J$500)</f>
        <v>2723.7299999999814</v>
      </c>
      <c r="BV33" s="326">
        <f>SUMIF(SBI!$B$7:$B$500,'Summary sales'!$A33,SBI!$J$7:$J$500)</f>
        <v>2349.660000000149</v>
      </c>
      <c r="BW33" s="326">
        <f>SUMIF(SPGLOBAL!$B$7:$B$500,'Summary sales'!$A33,SPGLOBAL!$J$7:$J$500)</f>
        <v>13919.069000000134</v>
      </c>
    </row>
    <row r="34" spans="1:75">
      <c r="A34" s="297">
        <f t="shared" si="47"/>
        <v>46292</v>
      </c>
      <c r="B34" s="298" t="str">
        <f t="shared" ca="1" si="48"/>
        <v/>
      </c>
      <c r="C34" s="299">
        <f t="shared" si="46"/>
        <v>0</v>
      </c>
      <c r="D34" s="300"/>
      <c r="E34" s="301"/>
      <c r="F34" s="301"/>
      <c r="G34" s="301"/>
      <c r="H34" s="301"/>
      <c r="I34" s="327"/>
      <c r="J34" s="301"/>
      <c r="K34" s="327"/>
      <c r="L34" s="327"/>
      <c r="M34" s="328">
        <f t="shared" ca="1" si="45"/>
        <v>0</v>
      </c>
      <c r="N34" s="329">
        <f>SUMIF(CLIN!$C$7:$C$500,'Summary sales'!$A34,CLIN!$J$7:$J$500)</f>
        <v>0</v>
      </c>
      <c r="O34" s="329">
        <f>SUMIF(KF!$B$7:$B$501,'Summary sales'!$A34,KF!$J$7:$J$501)</f>
        <v>0</v>
      </c>
      <c r="P34" s="329">
        <f>SUMIF(MKG!$B$7:$B$500,'Summary sales'!$A34,MKG!$J$7:$J$500)</f>
        <v>0</v>
      </c>
      <c r="Q34" s="329">
        <f>SUMIF(STM!$B$7:$B$501,'Summary sales'!$A34,STM!$J$7:$J$501)</f>
        <v>0</v>
      </c>
      <c r="R34" s="329">
        <f>SUMIF(OAJ!$B$7:$B$500,'Summary sales'!$A34,OAJ!$J$7:$J$500)</f>
        <v>0</v>
      </c>
      <c r="S34" s="329">
        <f>SUMIF(NNI!$B$7:$B$500,'Summary sales'!$A34,NNI!$J$7:$J$500)</f>
        <v>0</v>
      </c>
      <c r="T34" s="329">
        <f>SUMIF(SHB!$B$7:$B$500,'Summary sales'!$A34,SHB!$J$7:$J$500)</f>
        <v>0</v>
      </c>
      <c r="U34" s="329">
        <f>SUMIF(GTL!$B$7:$B$500,'Summary sales'!$A34,GTL!$J$7:$J$500)</f>
        <v>0</v>
      </c>
      <c r="V34" s="329">
        <f>SUMIF(TWK!$B$7:$B$501,'Summary sales'!$A34,TWK!$J$7:$J$501)</f>
        <v>0</v>
      </c>
      <c r="W34" s="329">
        <f>SUMIF(BYC!$B$7:$B$500,'Summary sales'!$A34,BYC!$J$7:$J$500)</f>
        <v>0</v>
      </c>
      <c r="X34" s="329">
        <f ca="1">SUMIF(GFIR!$B$7:$B$34,'Summary sales'!$A34,GFIR!$J$7:$J$34)+SUMIF(GFIR2!$B$7:$B$31,'Summary sales'!$A34,GFIR2!$J$7:$J$30)</f>
        <v>0</v>
      </c>
      <c r="Y34" s="329">
        <f>SUMIF(SARIMURNI!$B$7:$B$502,'Summary sales'!$A34,SARIMURNI!$J$7:$J$502)</f>
        <v>0</v>
      </c>
      <c r="Z34" s="329">
        <f>SUMIF(HLI!$B$7:$B$500,'Summary sales'!$A34,HLI!$J$7:$J$500)</f>
        <v>0</v>
      </c>
      <c r="AA34" s="329">
        <f>SUMIF(CERES!$B$7:$B$503,'Summary sales'!$A34,CERES!$J$7:$J$503)</f>
        <v>0</v>
      </c>
      <c r="AB34" s="329">
        <f>SUMIF(ALT!$B$7:$B$126,'Summary sales'!$A34,ALT!$M$7:$M$126)</f>
        <v>0</v>
      </c>
      <c r="AC34" s="329">
        <f>SUMIF(UJL!$B$8:$B$99,'Summary sales'!$A34,UJL!$O$8:$O$99)</f>
        <v>0</v>
      </c>
      <c r="AD34" s="329">
        <f ca="1">SUMIF(IDP!$B$7:$B$141,'Summary sales'!$A34,IDP!$O$7:$O$140)</f>
        <v>0</v>
      </c>
      <c r="AE34" s="329">
        <f>SUMIF(PSD!$B$7:$B$500,'Summary sales'!$A34,PSD!$K$7:$K$500)</f>
        <v>0</v>
      </c>
      <c r="AF34" s="329">
        <f>SUMIF(EBM!$B$7:$B$500,'Summary sales'!$A34,EBM!$J$7:$J$500)</f>
        <v>0</v>
      </c>
      <c r="AG34" s="329">
        <f>SUMIF(CISF!$B$7:$B$500,'Summary sales'!$A34,CISF!$J$7:$J$500)</f>
        <v>0</v>
      </c>
      <c r="AH34" s="329">
        <f>SUMIF(KGM!$B$5:$B$506,'Summary sales'!$A34,KGM!$O$5:$O$506)</f>
        <v>0</v>
      </c>
      <c r="AI34" s="329">
        <f>SUMIF(PUJ!$B$7:$B$503,'Summary sales'!$A34,PUJ!$J$7:$J$503)</f>
        <v>0</v>
      </c>
      <c r="AJ34" s="329">
        <f>SUMIF(TORABIKACIKUPA!$B$7:$B$493,'Summary sales'!$A34,TORABIKACIKUPA!$L$7:$L$493)</f>
        <v>0</v>
      </c>
      <c r="AK34" s="329">
        <f>SUMIF(TORABIKAHF!$B$7:$B$504,'Summary sales'!$A34,TORABIKAHF!$L$7:$L$504)</f>
        <v>0</v>
      </c>
      <c r="AL34" s="329">
        <f>SUMIF(TORABIKAIC!$B$7:$B$492,'Summary sales'!$A34,TORABIKAIC!$L$7:$L$492)</f>
        <v>0</v>
      </c>
      <c r="AM34" s="329">
        <f>SUMIF(KALBEE!$B$7:$B$501,'Summary sales'!$A34,KALBEE!$J$7:$J$501)</f>
        <v>0</v>
      </c>
      <c r="AN34" s="329">
        <f>SUMIF(TOYOBO!$B$7:$B$479,'Summary sales'!$A34,TOYOBO!$O$7:$O$479)</f>
        <v>0</v>
      </c>
      <c r="AO34" s="329">
        <f>SUMIF(GREENPULSE!$B$7:$B$487,'Summary sales'!$A34,GREENPULSE!$J$7:$J$487)</f>
        <v>0</v>
      </c>
      <c r="AP34" s="329">
        <f>SUMIF(CONCORD!$B$7:$B$487,'Summary sales'!$A34,CONCORD!$J$7:$J$487)</f>
        <v>0</v>
      </c>
      <c r="AQ34" s="329">
        <f>SUMIF(KSN!$B$7:$B$484,'Summary sales'!$A34,KSN!$J$7:$J$484)</f>
        <v>0</v>
      </c>
      <c r="AR34" s="329">
        <f>SUMIF(UMI!$B$7:$B$501,'Summary sales'!$A34,UMI!$J$7:$J$501)</f>
        <v>0</v>
      </c>
      <c r="AS34" s="329">
        <f>SUMIF(IPT!$B$7:$B$502,'Summary sales'!$A34,IPT!$J$7:$J$502)</f>
        <v>0</v>
      </c>
      <c r="AT34" s="329">
        <f>SUMIF(KBRU!$B$7:$B$501,'Summary sales'!$A34,KBRU!$J$7:$J$501)</f>
        <v>0</v>
      </c>
      <c r="AU34" s="329">
        <f>SUMIF(AMI!$B$7:$B$501,'Summary sales'!$A34,AMI!$J$7:$J$501)</f>
        <v>0</v>
      </c>
      <c r="AV34" s="329">
        <f>SUMIF(KA!$B$7:$B$501,'Summary sales'!$A34,KA!$J$7:$J$501)</f>
        <v>0</v>
      </c>
      <c r="AW34" s="329">
        <f>SUMIF(KTN!$B$7:$B$500,'Summary sales'!$A34,KTN!$J$7:$J$500)</f>
        <v>0</v>
      </c>
      <c r="AX34" s="329">
        <f>SUMIF(KSNR!$B$7:$B$497,'Summary sales'!$A34,KSNR!$J$7:$J$497)</f>
        <v>0</v>
      </c>
      <c r="AY34" s="329">
        <f>SUMIF(NIAGAGARAM!$B$7:$B$504,'Summary sales'!$A34,NIAGAGARAM!$J$7:$J$504)</f>
        <v>0</v>
      </c>
      <c r="AZ34" s="329">
        <f>SUMIF('PCI84'!$B$7:$B$501,'Summary sales'!$A34,'PCI84'!$J$7:$J$501)</f>
        <v>0</v>
      </c>
      <c r="BA34" s="329">
        <f>SUMIF(PCIM!$B$7:$B$502,'Summary sales'!$A34,PCIM!$J$7:$J$502)</f>
        <v>0</v>
      </c>
      <c r="BB34" s="329">
        <f>SUMIF(INDOFOOD!$B$7:$B$500,'Summary sales'!$A34,INDOFOOD!$J$7:$J$500)</f>
        <v>0</v>
      </c>
      <c r="BC34" s="329">
        <f>SUMIF(HCI!$B$7:$B$502,'Summary sales'!$A34,HCI!$J$7:$J$502)</f>
        <v>0</v>
      </c>
      <c r="BD34" s="329">
        <f>SUMIF(DIC!$B$7:$B$501,'Summary sales'!$A34,DIC!$J$7:$J$501)</f>
        <v>0</v>
      </c>
      <c r="BE34" s="329">
        <f>SUMIF(ASAHIMAS!$B$7:$B$500,'Summary sales'!$A34,ASAHIMAS!$J$7:$J$500)</f>
        <v>0</v>
      </c>
      <c r="BF34" s="329">
        <f>SUMIF('ABC KOGEN'!B33:B65,'Summary sales'!$A34,'ABC KOGEN'!J33:J65)</f>
        <v>0</v>
      </c>
      <c r="BG34" s="329">
        <f>SUMIF(ADP!$B$7:$B$499,'Summary sales'!$A34,ADP!$J$7:$J$499)</f>
        <v>0</v>
      </c>
      <c r="BH34" s="329">
        <f>SUMIF(Tongtji!$B$8:$B$502,'Summary sales'!$A34,Tongtji!$J$8:$J$502)</f>
        <v>0</v>
      </c>
      <c r="BI34" s="329">
        <f>SUMIF(CITYMALL!$B$7:$B$500,'Summary sales'!$A34,CITYMALL!$K$7:$K$500)</f>
        <v>0</v>
      </c>
      <c r="BJ34" s="329">
        <f>SUMIF(PERHUTANI!$B$7:$B$500,'Summary sales'!$A34,PERHUTANI!$J$7:$J$500)</f>
        <v>0</v>
      </c>
      <c r="BK34" s="329">
        <f>SUMIF(PA!$B$7:$B$500,'Summary sales'!$A34,PA!$J$7:$J$500)</f>
        <v>0</v>
      </c>
      <c r="BL34" s="329">
        <f>SUMIF(RPI!$B$7:$B$500,'Summary sales'!$A34,RPI!$J$7:$J$500)</f>
        <v>0</v>
      </c>
      <c r="BM34" s="329">
        <f>SUMIF(RB!$B$7:$B$500,'Summary sales'!$A34,RB!$J$7:$J$500)</f>
        <v>0</v>
      </c>
      <c r="BN34" s="329">
        <f>SUMIF(DJARUM!$B$7:$B$500,'Summary sales'!$A34,DJARUM!$J$7:$J$500)</f>
        <v>0</v>
      </c>
      <c r="BO34" s="329">
        <f>SUMIF(GFATOM!$B$7:$B$500,'Summary sales'!$A34,GFATOM!$J$7:$J$500)</f>
        <v>0</v>
      </c>
      <c r="BP34" s="329">
        <f>SUMIF(GFKULIT!$B$7:$B$500,'Summary sales'!$A34,GFKULIT!$J$7:$J$500)</f>
        <v>0</v>
      </c>
      <c r="BQ34" s="329">
        <f>SUMIF(PENTAWIRA!$B$7:$B$548,'Summary sales'!$A34,PENTAWIRA!$O$7:$O$548)</f>
        <v>0</v>
      </c>
      <c r="BR34" s="329">
        <f>SUMIF(HSK!$B$7:$B$500,'Summary sales'!$A34,HSK!$J$7:$J$500)</f>
        <v>0</v>
      </c>
      <c r="BS34" s="329">
        <f>SUMIF(SDM!$B$7:$B$500,'Summary sales'!$A34,SDM!$J$7:$J$500)</f>
        <v>0</v>
      </c>
      <c r="BT34" s="329">
        <f>SUMIF(CCS!$B$7:$B$500,'Summary sales'!$A34,CCS!$J$7:$J$500)</f>
        <v>0</v>
      </c>
      <c r="BU34" s="329">
        <f>SUMIF(JARGAS!$B$7:$B$500,'Summary sales'!$A34,JARGAS!$J$7:$J$500)</f>
        <v>0</v>
      </c>
      <c r="BV34" s="329">
        <f>SUMIF(SBI!$B$7:$B$500,'Summary sales'!$A34,SBI!$J$7:$J$500)</f>
        <v>0</v>
      </c>
      <c r="BW34" s="329">
        <f>SUMIF(SPGLOBAL!$B$7:$B$500,'Summary sales'!$A34,SPGLOBAL!$J$7:$J$500)</f>
        <v>0</v>
      </c>
    </row>
    <row r="35" spans="1:75">
      <c r="A35" s="292">
        <f t="shared" si="47"/>
        <v>46293</v>
      </c>
      <c r="B35" s="302" t="str">
        <f t="shared" ref="B35:B37" ca="1" si="49">IFERROR(M35/C35,"")</f>
        <v/>
      </c>
      <c r="C35" s="303">
        <f t="shared" ref="C35:C37" si="50">SUM(D35:L35)</f>
        <v>0</v>
      </c>
      <c r="D35" s="295"/>
      <c r="E35" s="304"/>
      <c r="F35" s="296"/>
      <c r="G35" s="304"/>
      <c r="H35" s="304"/>
      <c r="I35" s="323"/>
      <c r="J35" s="296"/>
      <c r="K35" s="324"/>
      <c r="L35" s="323"/>
      <c r="M35" s="325">
        <f t="shared" ca="1" si="45"/>
        <v>0</v>
      </c>
      <c r="N35" s="326">
        <f>SUMIF(CLIN!$C$7:$C$500,'Summary sales'!$A35,CLIN!$J$7:$J$500)</f>
        <v>0</v>
      </c>
      <c r="O35" s="332">
        <f>SUMIF(KF!$B$7:$B$501,'Summary sales'!$A35,KF!$J$7:$J$501)</f>
        <v>0</v>
      </c>
      <c r="P35" s="332">
        <f>SUMIF(MKG!$B$7:$B$500,'Summary sales'!$A35,MKG!$J$7:$J$500)</f>
        <v>0</v>
      </c>
      <c r="Q35" s="326">
        <f>SUMIF(STM!$B$7:$B$501,'Summary sales'!$A35,STM!$J$7:$J$501)</f>
        <v>0</v>
      </c>
      <c r="R35" s="332">
        <f>SUMIF(OAJ!$B$7:$B$500,'Summary sales'!$A35,OAJ!$J$7:$J$500)</f>
        <v>0</v>
      </c>
      <c r="S35" s="332">
        <f>SUMIF(NNI!$B$7:$B$500,'Summary sales'!$A35,NNI!$J$7:$J$500)</f>
        <v>0</v>
      </c>
      <c r="T35" s="332">
        <f>SUMIF(SHB!$B$7:$B$500,'Summary sales'!$A35,SHB!$J$7:$J$500)</f>
        <v>0</v>
      </c>
      <c r="U35" s="332">
        <f>SUMIF(GTL!$B$7:$B$500,'Summary sales'!$A35,GTL!$J$7:$J$500)</f>
        <v>0</v>
      </c>
      <c r="V35" s="332">
        <f>SUMIF(TWK!$B$7:$B$501,'Summary sales'!$A35,TWK!$J$7:$J$501)</f>
        <v>0</v>
      </c>
      <c r="W35" s="326">
        <f>SUMIF(BYC!$B$7:$B$500,'Summary sales'!$A35,BYC!$J$7:$J$500)</f>
        <v>0</v>
      </c>
      <c r="X35" s="332">
        <f ca="1">SUMIF(GFIR!$B$7:$B$34,'Summary sales'!$A35,GFIR!$J$7:$J$34)+SUMIF(GFIR2!$B$7:$B$31,'Summary sales'!$A35,GFIR2!$J$7:$J$30)</f>
        <v>0</v>
      </c>
      <c r="Y35" s="332">
        <f>SUMIF(SARIMURNI!$B$7:$B$502,'Summary sales'!$A35,SARIMURNI!$J$7:$J$502)</f>
        <v>0</v>
      </c>
      <c r="Z35" s="326">
        <f>SUMIF(HLI!$B$7:$B$500,'Summary sales'!$A35,HLI!$J$7:$J$500)</f>
        <v>0</v>
      </c>
      <c r="AA35" s="334">
        <f>SUMIF(CERES!$B$7:$B$503,'Summary sales'!$A35,CERES!$J$7:$J$503)</f>
        <v>0</v>
      </c>
      <c r="AB35" s="334">
        <f>SUMIF(ALT!$B$7:$B$126,'Summary sales'!$A35,ALT!$M$7:$M$126)</f>
        <v>0</v>
      </c>
      <c r="AC35" s="326">
        <f>SUMIF(UJL!$B$8:$B$99,'Summary sales'!$A35,UJL!$O$8:$O$99)</f>
        <v>0</v>
      </c>
      <c r="AD35" s="326">
        <f ca="1">SUMIF(IDP!$B$7:$B$141,'Summary sales'!$A35,IDP!$O$7:$O$140)</f>
        <v>0</v>
      </c>
      <c r="AE35" s="332">
        <f>SUMIF(PSD!$B$7:$B$500,'Summary sales'!$A35,PSD!$K$7:$K$500)</f>
        <v>0</v>
      </c>
      <c r="AF35" s="332">
        <f>SUMIF(EBM!$B$7:$B$500,'Summary sales'!$A35,EBM!$J$7:$J$500)</f>
        <v>0</v>
      </c>
      <c r="AG35" s="326">
        <f>SUMIF(CISF!$B$7:$B$500,'Summary sales'!$A35,CISF!$J$7:$J$500)</f>
        <v>0</v>
      </c>
      <c r="AH35" s="326">
        <f>SUMIF(KGM!$B$5:$B$506,'Summary sales'!$A35,KGM!$O$5:$O$506)</f>
        <v>0</v>
      </c>
      <c r="AI35" s="326">
        <f>SUMIF(PUJ!$B$7:$B$503,'Summary sales'!$A35,PUJ!$J$7:$J$503)</f>
        <v>0</v>
      </c>
      <c r="AJ35" s="326">
        <f>SUMIF(TORABIKACIKUPA!$B$7:$B$493,'Summary sales'!$A35,TORABIKACIKUPA!$L$7:$L$493)</f>
        <v>0</v>
      </c>
      <c r="AK35" s="326">
        <f>SUMIF(TORABIKAHF!$B$7:$B$504,'Summary sales'!$A35,TORABIKAHF!$L$7:$L$504)</f>
        <v>0</v>
      </c>
      <c r="AL35" s="326">
        <f>SUMIF(TORABIKAIC!$B$7:$B$492,'Summary sales'!$A35,TORABIKAIC!$L$7:$L$492)</f>
        <v>0</v>
      </c>
      <c r="AM35" s="326">
        <f>SUMIF(KALBEE!$B$7:$B$501,'Summary sales'!$A35,KALBEE!$J$7:$J$501)</f>
        <v>0</v>
      </c>
      <c r="AN35" s="326">
        <f>SUMIF(TOYOBO!$B$7:$B$479,'Summary sales'!$A35,TOYOBO!$O$7:$O$479)</f>
        <v>0</v>
      </c>
      <c r="AO35" s="326">
        <f>SUMIF(GREENPULSE!$B$7:$B$487,'Summary sales'!$A35,GREENPULSE!$J$7:$J$487)</f>
        <v>0</v>
      </c>
      <c r="AP35" s="326">
        <f>SUMIF(CONCORD!$B$7:$B$487,'Summary sales'!$A35,CONCORD!$J$7:$J$487)</f>
        <v>0</v>
      </c>
      <c r="AQ35" s="326">
        <f>SUMIF(KSN!$B$7:$B$484,'Summary sales'!$A35,KSN!$J$7:$J$484)</f>
        <v>0</v>
      </c>
      <c r="AR35" s="326">
        <f>SUMIF(UMI!$B$7:$B$501,'Summary sales'!$A35,UMI!$J$7:$J$501)</f>
        <v>0</v>
      </c>
      <c r="AS35" s="326">
        <f>SUMIF(IPT!$B$7:$B$502,'Summary sales'!$A35,IPT!$J$7:$J$502)</f>
        <v>0</v>
      </c>
      <c r="AT35" s="326">
        <f>SUMIF(KBRU!$B$7:$B$501,'Summary sales'!$A35,KBRU!$J$7:$J$501)</f>
        <v>0</v>
      </c>
      <c r="AU35" s="326">
        <f>SUMIF(AMI!$B$7:$B$501,'Summary sales'!$A35,AMI!$J$7:$J$501)</f>
        <v>0</v>
      </c>
      <c r="AV35" s="326">
        <f>SUMIF(KA!$B$7:$B$501,'Summary sales'!$A35,KA!$J$7:$J$501)</f>
        <v>0</v>
      </c>
      <c r="AW35" s="326">
        <f>SUMIF(KTN!$B$7:$B$500,'Summary sales'!$A35,KTN!$J$7:$J$500)</f>
        <v>0</v>
      </c>
      <c r="AX35" s="326">
        <f>SUMIF(KSNR!$B$7:$B$497,'Summary sales'!$A35,KSNR!$J$7:$J$497)</f>
        <v>0</v>
      </c>
      <c r="AY35" s="326">
        <f>SUMIF(NIAGAGARAM!$B$7:$B$504,'Summary sales'!$A35,NIAGAGARAM!$J$7:$J$504)</f>
        <v>0</v>
      </c>
      <c r="AZ35" s="326">
        <f>SUMIF('PCI84'!$B$7:$B$501,'Summary sales'!$A35,'PCI84'!$J$7:$J$501)</f>
        <v>0</v>
      </c>
      <c r="BA35" s="326">
        <f>SUMIF(PCIM!$B$7:$B$502,'Summary sales'!$A35,PCIM!$J$7:$J$502)</f>
        <v>0</v>
      </c>
      <c r="BB35" s="326">
        <f>SUMIF(INDOFOOD!$B$7:$B$500,'Summary sales'!$A35,INDOFOOD!$J$7:$J$500)</f>
        <v>0</v>
      </c>
      <c r="BC35" s="326">
        <f>SUMIF(HCI!$B$7:$B$502,'Summary sales'!$A35,HCI!$J$7:$J$502)</f>
        <v>0</v>
      </c>
      <c r="BD35" s="326">
        <f>SUMIF(DIC!$B$7:$B$501,'Summary sales'!$A35,DIC!$J$7:$J$501)</f>
        <v>0</v>
      </c>
      <c r="BE35" s="326">
        <f>SUMIF(ASAHIMAS!$B$7:$B$500,'Summary sales'!$A35,ASAHIMAS!$J$7:$J$500)</f>
        <v>0</v>
      </c>
      <c r="BF35" s="326">
        <f>SUMIF('ABC KOGEN'!B34:B66,'Summary sales'!$A35,'ABC KOGEN'!J34:J66)</f>
        <v>0</v>
      </c>
      <c r="BG35" s="326">
        <f>SUMIF(ADP!$B$7:$B$499,'Summary sales'!$A35,ADP!$J$7:$J$499)</f>
        <v>0</v>
      </c>
      <c r="BH35" s="326">
        <f>SUMIF(Tongtji!$B$8:$B$502,'Summary sales'!$A35,Tongtji!$J$8:$J$502)</f>
        <v>0</v>
      </c>
      <c r="BI35" s="326">
        <f>SUMIF(CITYMALL!$B$7:$B$500,'Summary sales'!$A35,CITYMALL!$K$7:$K$500)</f>
        <v>0</v>
      </c>
      <c r="BJ35" s="326">
        <f>SUMIF(PERHUTANI!$B$7:$B$500,'Summary sales'!$A35,PERHUTANI!$J$7:$J$500)</f>
        <v>0</v>
      </c>
      <c r="BK35" s="326">
        <f>SUMIF(PA!$B$7:$B$500,'Summary sales'!$A35,PA!$J$7:$J$500)</f>
        <v>0</v>
      </c>
      <c r="BL35" s="326">
        <f>SUMIF(RPI!$B$7:$B$500,'Summary sales'!$A35,RPI!$J$7:$J$500)</f>
        <v>0</v>
      </c>
      <c r="BM35" s="326">
        <f>SUMIF(RB!$B$7:$B$500,'Summary sales'!$A35,RB!$J$7:$J$500)</f>
        <v>0</v>
      </c>
      <c r="BN35" s="326">
        <f>SUMIF(DJARUM!$B$7:$B$500,'Summary sales'!$A35,DJARUM!$J$7:$J$500)</f>
        <v>0</v>
      </c>
      <c r="BO35" s="326">
        <f>SUMIF(GFATOM!$B$7:$B$500,'Summary sales'!$A35,GFATOM!$J$7:$J$500)</f>
        <v>0</v>
      </c>
      <c r="BP35" s="326">
        <f>SUMIF(GFKULIT!$B$7:$B$500,'Summary sales'!$A35,GFKULIT!$J$7:$J$500)</f>
        <v>0</v>
      </c>
      <c r="BQ35" s="326">
        <f>SUMIF(PENTAWIRA!$B$7:$B$548,'Summary sales'!$A35,PENTAWIRA!$O$7:$O$548)</f>
        <v>0</v>
      </c>
      <c r="BR35" s="326">
        <f>SUMIF(HSK!$B$7:$B$500,'Summary sales'!$A35,HSK!$J$7:$J$500)</f>
        <v>0</v>
      </c>
      <c r="BS35" s="326">
        <f>SUMIF(SDM!$B$7:$B$500,'Summary sales'!$A35,SDM!$J$7:$J$500)</f>
        <v>0</v>
      </c>
      <c r="BT35" s="326">
        <f>SUMIF(CCS!$B$7:$B$500,'Summary sales'!$A35,CCS!$J$7:$J$500)</f>
        <v>0</v>
      </c>
      <c r="BU35" s="326">
        <f>SUMIF(JARGAS!$B$7:$B$500,'Summary sales'!$A35,JARGAS!$J$7:$J$500)</f>
        <v>0</v>
      </c>
      <c r="BV35" s="326">
        <f>SUMIF(SBI!$B$7:$B$500,'Summary sales'!$A35,SBI!$J$7:$J$500)</f>
        <v>0</v>
      </c>
      <c r="BW35" s="326">
        <f>SUMIF(SPGLOBAL!$B$7:$B$500,'Summary sales'!$A35,SPGLOBAL!$J$7:$J$500)</f>
        <v>0</v>
      </c>
    </row>
    <row r="36" spans="1:75">
      <c r="A36" s="297">
        <f t="shared" si="47"/>
        <v>46294</v>
      </c>
      <c r="B36" s="298" t="str">
        <f t="shared" ca="1" si="48"/>
        <v/>
      </c>
      <c r="C36" s="299">
        <f t="shared" si="46"/>
        <v>0</v>
      </c>
      <c r="D36" s="300"/>
      <c r="E36" s="301"/>
      <c r="F36" s="301"/>
      <c r="G36" s="301"/>
      <c r="H36" s="301"/>
      <c r="I36" s="327"/>
      <c r="J36" s="301"/>
      <c r="K36" s="327"/>
      <c r="L36" s="327"/>
      <c r="M36" s="328">
        <f t="shared" ca="1" si="45"/>
        <v>0</v>
      </c>
      <c r="N36" s="329">
        <f>SUMIF(CLIN!$C$7:$C$500,'Summary sales'!$A36,CLIN!$J$7:$J$500)</f>
        <v>0</v>
      </c>
      <c r="O36" s="329">
        <f>SUMIF(KF!$B$7:$B$501,'Summary sales'!$A36,KF!$J$7:$J$501)</f>
        <v>0</v>
      </c>
      <c r="P36" s="329">
        <f>SUMIF(MKG!$B$7:$B$500,'Summary sales'!$A36,MKG!$J$7:$J$500)</f>
        <v>0</v>
      </c>
      <c r="Q36" s="329">
        <f>SUMIF(STM!$B$7:$B$501,'Summary sales'!$A36,STM!$J$7:$J$501)</f>
        <v>0</v>
      </c>
      <c r="R36" s="329">
        <f>SUMIF(OAJ!$B$7:$B$500,'Summary sales'!$A36,OAJ!$J$7:$J$500)</f>
        <v>0</v>
      </c>
      <c r="S36" s="329">
        <f>SUMIF(NNI!$B$7:$B$500,'Summary sales'!$A36,NNI!$J$7:$J$500)</f>
        <v>0</v>
      </c>
      <c r="T36" s="329">
        <f>SUMIF(SHB!$B$7:$B$500,'Summary sales'!$A36,SHB!$J$7:$J$500)</f>
        <v>0</v>
      </c>
      <c r="U36" s="329">
        <f>SUMIF(GTL!$B$7:$B$500,'Summary sales'!$A36,GTL!$J$7:$J$500)</f>
        <v>0</v>
      </c>
      <c r="V36" s="329">
        <f>SUMIF(TWK!$B$7:$B$501,'Summary sales'!$A36,TWK!$J$7:$J$501)</f>
        <v>0</v>
      </c>
      <c r="W36" s="329">
        <f>SUMIF(BYC!$B$7:$B$500,'Summary sales'!$A36,BYC!$J$7:$J$500)</f>
        <v>0</v>
      </c>
      <c r="X36" s="329">
        <f>SUMIF(GFIR!$B$7:$B$41,'Summary sales'!$A36,GFIR!$J$7:$J$41)+SUMIF(GFIR2!$B$7:$B$40,'Summary sales'!$A36,GFIR2!$J$7:$J$40)</f>
        <v>0</v>
      </c>
      <c r="Y36" s="329">
        <f>SUMIF(SARIMURNI!$B$7:$B$502,'Summary sales'!$A36,SARIMURNI!$J$7:$J$502)</f>
        <v>0</v>
      </c>
      <c r="Z36" s="329">
        <f>SUMIF(HLI!$B$7:$B$500,'Summary sales'!$A36,HLI!$J$7:$J$500)</f>
        <v>0</v>
      </c>
      <c r="AA36" s="329">
        <f>SUMIF(CERES!$B$7:$B$503,'Summary sales'!$A36,CERES!$J$7:$J$503)</f>
        <v>0</v>
      </c>
      <c r="AB36" s="329">
        <f>SUMIF(ALT!$B$7:$B$126,'Summary sales'!$A36,ALT!$M$7:$M$126)</f>
        <v>0</v>
      </c>
      <c r="AC36" s="329">
        <f>SUMIF(UJL!$B$8:$B$99,'Summary sales'!$A36,UJL!$O$8:$O$99)</f>
        <v>0</v>
      </c>
      <c r="AD36" s="329">
        <f ca="1">SUMIF(IDP!$B$7:$B$141,'Summary sales'!$A36,IDP!$O$7:$O$140)</f>
        <v>0</v>
      </c>
      <c r="AE36" s="329">
        <f>SUMIF(PSD!$B$7:$B$500,'Summary sales'!$A36,PSD!$K$7:$K$500)</f>
        <v>0</v>
      </c>
      <c r="AF36" s="329">
        <f>SUMIF(EBM!$B$7:$B$500,'Summary sales'!$A36,EBM!$J$7:$J$500)</f>
        <v>0</v>
      </c>
      <c r="AG36" s="329">
        <f>SUMIF(CISF!$B$7:$B$500,'Summary sales'!$A36,CISF!$J$7:$J$500)</f>
        <v>0</v>
      </c>
      <c r="AH36" s="329">
        <f>SUMIF(KGM!$B$5:$B$506,'Summary sales'!$A36,KGM!$O$5:$O$506)</f>
        <v>0</v>
      </c>
      <c r="AI36" s="329">
        <f>SUMIF(PUJ!$B$7:$B$503,'Summary sales'!$A36,PUJ!$J$7:$J$503)</f>
        <v>0</v>
      </c>
      <c r="AJ36" s="329">
        <f>SUMIF(TORABIKACIKUPA!$B$7:$B$493,'Summary sales'!$A36,TORABIKACIKUPA!$L$7:$L$493)</f>
        <v>0</v>
      </c>
      <c r="AK36" s="329">
        <f>SUMIF(TORABIKAHF!$B$7:$B$504,'Summary sales'!$A36,TORABIKAHF!$L$7:$L$504)</f>
        <v>0</v>
      </c>
      <c r="AL36" s="329">
        <f>SUMIF(TORABIKAIC!$B$7:$B$492,'Summary sales'!$A36,TORABIKAIC!$L$7:$L$492)</f>
        <v>0</v>
      </c>
      <c r="AM36" s="329">
        <f>SUMIF(KALBEE!$B$7:$B$501,'Summary sales'!$A36,KALBEE!$J$7:$J$501)</f>
        <v>0</v>
      </c>
      <c r="AN36" s="329">
        <f>SUMIF(TOYOBO!$B$7:$B$479,'Summary sales'!$A36,TOYOBO!$O$7:$O$479)</f>
        <v>0</v>
      </c>
      <c r="AO36" s="329">
        <f>SUMIF(GREENPULSE!$B$7:$B$487,'Summary sales'!$A36,GREENPULSE!$J$7:$J$487)</f>
        <v>0</v>
      </c>
      <c r="AP36" s="329">
        <f>SUMIF(CONCORD!$B$7:$B$487,'Summary sales'!$A36,CONCORD!$J$7:$J$487)</f>
        <v>0</v>
      </c>
      <c r="AQ36" s="329">
        <f>SUMIF(KSN!$B$7:$B$484,'Summary sales'!$A36,KSN!$J$7:$J$484)</f>
        <v>0</v>
      </c>
      <c r="AR36" s="329">
        <f>SUMIF(UMI!$B$7:$B$501,'Summary sales'!$A36,UMI!$J$7:$J$501)</f>
        <v>0</v>
      </c>
      <c r="AS36" s="329">
        <f>SUMIF(IPT!$B$7:$B$502,'Summary sales'!$A36,IPT!$J$7:$J$502)</f>
        <v>0</v>
      </c>
      <c r="AT36" s="329">
        <f>SUMIF(KBRU!$B$7:$B$501,'Summary sales'!$A36,KBRU!$J$7:$J$501)</f>
        <v>0</v>
      </c>
      <c r="AU36" s="329">
        <f>SUMIF(AMI!$B$7:$B$501,'Summary sales'!$A36,AMI!$J$7:$J$501)</f>
        <v>0</v>
      </c>
      <c r="AV36" s="329">
        <f>SUMIF(KA!$B$7:$B$501,'Summary sales'!$A36,KA!$J$7:$J$501)</f>
        <v>0</v>
      </c>
      <c r="AW36" s="329">
        <f>SUMIF(KTN!$B$7:$B$500,'Summary sales'!$A36,KTN!$J$7:$J$500)</f>
        <v>0</v>
      </c>
      <c r="AX36" s="329">
        <f>SUMIF(KSNR!$B$7:$B$497,'Summary sales'!$A36,KSNR!$J$7:$J$497)</f>
        <v>0</v>
      </c>
      <c r="AY36" s="329">
        <f>SUMIF(NIAGAGARAM!$B$7:$B$504,'Summary sales'!$A36,NIAGAGARAM!$J$7:$J$504)</f>
        <v>0</v>
      </c>
      <c r="AZ36" s="329">
        <f>SUMIF('PCI84'!$B$7:$B$501,'Summary sales'!$A36,'PCI84'!$J$7:$J$501)</f>
        <v>0</v>
      </c>
      <c r="BA36" s="329">
        <f>SUMIF(PCIM!$B$7:$B$502,'Summary sales'!$A36,PCIM!$J$7:$J$502)</f>
        <v>0</v>
      </c>
      <c r="BB36" s="329">
        <f>SUMIF(INDOFOOD!$B$7:$B$500,'Summary sales'!$A36,INDOFOOD!$J$7:$J$500)</f>
        <v>0</v>
      </c>
      <c r="BC36" s="329">
        <f>SUMIF(HCI!$B$7:$B$502,'Summary sales'!$A36,HCI!$J$7:$J$502)</f>
        <v>0</v>
      </c>
      <c r="BD36" s="329">
        <f>SUMIF(DIC!$B$7:$B$501,'Summary sales'!$A36,DIC!$J$7:$J$501)</f>
        <v>0</v>
      </c>
      <c r="BE36" s="329">
        <f>SUMIF(ASAHIMAS!$B$7:$B$500,'Summary sales'!$A36,ASAHIMAS!$J$7:$J$500)</f>
        <v>0</v>
      </c>
      <c r="BF36" s="329">
        <f>SUMIF('ABC KOGEN'!B35:B67,'Summary sales'!$A36,'ABC KOGEN'!J35:J67)</f>
        <v>0</v>
      </c>
      <c r="BG36" s="329">
        <f>SUMIF(ADP!$B$7:$B$499,'Summary sales'!$A36,ADP!$J$7:$J$499)</f>
        <v>0</v>
      </c>
      <c r="BH36" s="329">
        <f>SUMIF(Tongtji!$B$8:$B$502,'Summary sales'!$A36,Tongtji!$J$8:$J$502)</f>
        <v>0</v>
      </c>
      <c r="BI36" s="329">
        <f>SUMIF(CITYMALL!$B$7:$B$500,'Summary sales'!$A36,CITYMALL!$K$7:$K$500)</f>
        <v>0</v>
      </c>
      <c r="BJ36" s="329">
        <f>SUMIF(PERHUTANI!$B$7:$B$500,'Summary sales'!$A36,PERHUTANI!$J$7:$J$500)</f>
        <v>0</v>
      </c>
      <c r="BK36" s="329">
        <f>SUMIF(PA!$B$7:$B$500,'Summary sales'!$A36,PA!$J$7:$J$500)</f>
        <v>0</v>
      </c>
      <c r="BL36" s="329">
        <f>SUMIF(RPI!$B$7:$B$500,'Summary sales'!$A36,RPI!$J$7:$J$500)</f>
        <v>0</v>
      </c>
      <c r="BM36" s="329">
        <f>SUMIF(RB!$B$7:$B$500,'Summary sales'!$A36,RB!$J$7:$J$500)</f>
        <v>0</v>
      </c>
      <c r="BN36" s="329">
        <f>SUMIF(DJARUM!$B$7:$B$500,'Summary sales'!$A36,DJARUM!$J$7:$J$500)</f>
        <v>0</v>
      </c>
      <c r="BO36" s="329">
        <f>SUMIF(GFATOM!$B$7:$B$500,'Summary sales'!$A36,GFATOM!$J$7:$J$500)</f>
        <v>0</v>
      </c>
      <c r="BP36" s="329">
        <f>SUMIF(GFKULIT!$B$7:$B$500,'Summary sales'!$A36,GFKULIT!$J$7:$J$500)</f>
        <v>0</v>
      </c>
      <c r="BQ36" s="329">
        <f>SUMIF(PENTAWIRA!$B$7:$B$548,'Summary sales'!$A36,PENTAWIRA!$O$7:$O$548)</f>
        <v>0</v>
      </c>
      <c r="BR36" s="329">
        <f>SUMIF(HSK!$B$7:$B$500,'Summary sales'!$A36,HSK!$J$7:$J$500)</f>
        <v>0</v>
      </c>
      <c r="BS36" s="329">
        <f>SUMIF(SDM!$B$7:$B$500,'Summary sales'!$A36,SDM!$J$7:$J$500)</f>
        <v>0</v>
      </c>
      <c r="BT36" s="329">
        <f>SUMIF(CCS!$B$7:$B$500,'Summary sales'!$A36,CCS!$J$7:$J$500)</f>
        <v>0</v>
      </c>
      <c r="BU36" s="329">
        <f>SUMIF(JARGAS!$B$7:$B$500,'Summary sales'!$A36,JARGAS!$J$7:$J$500)</f>
        <v>0</v>
      </c>
      <c r="BV36" s="329">
        <f>SUMIF(SBI!$B$7:$B$500,'Summary sales'!$A36,SBI!$J$7:$J$500)</f>
        <v>0</v>
      </c>
      <c r="BW36" s="329">
        <f>SUMIF(SPGLOBAL!$B$7:$B$500,'Summary sales'!$A36,SPGLOBAL!$J$7:$J$500)</f>
        <v>0</v>
      </c>
    </row>
    <row r="37" spans="1:75">
      <c r="A37" s="292">
        <f t="shared" si="47"/>
        <v>46295</v>
      </c>
      <c r="B37" s="302" t="str">
        <f t="shared" ca="1" si="49"/>
        <v/>
      </c>
      <c r="C37" s="303">
        <f t="shared" si="50"/>
        <v>0</v>
      </c>
      <c r="D37" s="295"/>
      <c r="E37" s="304"/>
      <c r="F37" s="296"/>
      <c r="G37" s="304"/>
      <c r="H37" s="304"/>
      <c r="I37" s="323"/>
      <c r="J37" s="296"/>
      <c r="K37" s="324"/>
      <c r="L37" s="323"/>
      <c r="M37" s="325">
        <f t="shared" ca="1" si="45"/>
        <v>0</v>
      </c>
      <c r="N37" s="326">
        <f>SUMIF(CLIN!$C$7:$C$500,'Summary sales'!$A37,CLIN!$J$7:$J$500)</f>
        <v>0</v>
      </c>
      <c r="O37" s="332">
        <f>SUMIF(KF!$B$7:$B$501,'Summary sales'!$A37,KF!$J$7:$J$501)</f>
        <v>0</v>
      </c>
      <c r="P37" s="332">
        <f>SUMIF(MKG!$B$7:$B$500,'Summary sales'!$A37,MKG!$J$7:$J$500)</f>
        <v>0</v>
      </c>
      <c r="Q37" s="326">
        <f>SUMIF(STM!$B$7:$B$501,'Summary sales'!$A37,STM!$J$7:$J$501)</f>
        <v>0</v>
      </c>
      <c r="R37" s="332">
        <f>SUMIF(OAJ!$B$7:$B$500,'Summary sales'!$A37,OAJ!$J$7:$J$500)</f>
        <v>0</v>
      </c>
      <c r="S37" s="332">
        <f>SUMIF(NNI!$B$7:$B$500,'Summary sales'!$A37,NNI!$J$7:$J$500)</f>
        <v>0</v>
      </c>
      <c r="T37" s="332">
        <f>SUMIF(SHB!$B$7:$B$500,'Summary sales'!$A37,SHB!$J$7:$J$500)</f>
        <v>0</v>
      </c>
      <c r="U37" s="332">
        <f>SUMIF(GTL!$B$7:$B$500,'Summary sales'!$A37,GTL!$J$7:$J$500)</f>
        <v>0</v>
      </c>
      <c r="V37" s="332">
        <f>SUMIF(TWK!$B$7:$B$501,'Summary sales'!$A37,TWK!$J$7:$J$501)</f>
        <v>0</v>
      </c>
      <c r="W37" s="326">
        <f>SUMIF(BYC!$B$7:$B$500,'Summary sales'!$A37,BYC!$J$7:$J$500)</f>
        <v>0</v>
      </c>
      <c r="X37" s="332">
        <f>SUMIF(GFIR!$B$7:$B$41,'Summary sales'!$A37,GFIR!$J$7:$J$41)+SUMIF(GFIR2!$B$7:$B$40,'Summary sales'!$A37,GFIR2!$J$7:$J$40)</f>
        <v>0</v>
      </c>
      <c r="Y37" s="332">
        <f>SUMIF(SARIMURNI!$B$7:$B$502,'Summary sales'!$A37,SARIMURNI!$J$7:$J$502)</f>
        <v>0</v>
      </c>
      <c r="Z37" s="326">
        <f>SUMIF(HLI!$B$7:$B$500,'Summary sales'!$A37,HLI!$J$7:$J$500)</f>
        <v>0</v>
      </c>
      <c r="AA37" s="334">
        <f>SUMIF(CERES!$B$7:$B$503,'Summary sales'!$A37,CERES!$J$7:$J$503)</f>
        <v>0</v>
      </c>
      <c r="AB37" s="334">
        <f>SUMIF(ALT!$B$7:$B$126,'Summary sales'!$A37,ALT!$M$7:$M$126)</f>
        <v>0</v>
      </c>
      <c r="AC37" s="326">
        <f>SUMIF(UJL!$B$8:$B$99,'Summary sales'!$A37,UJL!$O$8:$O$99)</f>
        <v>0</v>
      </c>
      <c r="AD37" s="326">
        <f ca="1">SUMIF(IDP!$B$7:$B$141,'Summary sales'!$A37,IDP!$O$7:$O$140)</f>
        <v>0</v>
      </c>
      <c r="AE37" s="332">
        <f>SUMIF(PSD!$B$7:$B$500,'Summary sales'!$A37,PSD!$K$7:$K$500)</f>
        <v>0</v>
      </c>
      <c r="AF37" s="332">
        <f>SUMIF(EBM!$B$7:$B$500,'Summary sales'!$A37,EBM!$J$7:$J$500)</f>
        <v>0</v>
      </c>
      <c r="AG37" s="326">
        <f>SUMIF(CISF!$B$7:$B$500,'Summary sales'!$A37,CISF!$J$7:$J$500)</f>
        <v>0</v>
      </c>
      <c r="AH37" s="326">
        <f>SUMIF(KGM!$B$5:$B$506,'Summary sales'!$A37,KGM!$O$5:$O$506)</f>
        <v>0</v>
      </c>
      <c r="AI37" s="326">
        <f>SUMIF(PUJ!$B$7:$B$503,'Summary sales'!$A37,PUJ!$J$7:$J$503)</f>
        <v>0</v>
      </c>
      <c r="AJ37" s="326">
        <f>SUMIF(TORABIKACIKUPA!$B$7:$B$493,'Summary sales'!$A37,TORABIKACIKUPA!$L$7:$L$493)</f>
        <v>0</v>
      </c>
      <c r="AK37" s="326">
        <f>SUMIF(TORABIKAHF!$B$7:$B$504,'Summary sales'!$A37,TORABIKAHF!$L$7:$L$504)</f>
        <v>0</v>
      </c>
      <c r="AL37" s="326">
        <f>SUMIF(TORABIKAIC!$B$7:$B$492,'Summary sales'!$A37,TORABIKAIC!$L$7:$L$492)</f>
        <v>0</v>
      </c>
      <c r="AM37" s="326">
        <f>SUMIF(KALBEE!$B$7:$B$501,'Summary sales'!$A37,KALBEE!$J$7:$J$501)</f>
        <v>0</v>
      </c>
      <c r="AN37" s="326">
        <f>SUMIF(TOYOBO!$B$7:$B$479,'Summary sales'!$A37,TOYOBO!$O$7:$O$479)</f>
        <v>0</v>
      </c>
      <c r="AO37" s="326">
        <f>SUMIF(GREENPULSE!$B$7:$B$487,'Summary sales'!$A37,GREENPULSE!$J$7:$J$487)</f>
        <v>0</v>
      </c>
      <c r="AP37" s="326">
        <f>SUMIF(CONCORD!$B$7:$B$487,'Summary sales'!$A37,CONCORD!$J$7:$J$487)</f>
        <v>0</v>
      </c>
      <c r="AQ37" s="326">
        <f>SUMIF(KSN!$B$7:$B$484,'Summary sales'!$A37,KSN!$J$7:$J$484)</f>
        <v>0</v>
      </c>
      <c r="AR37" s="326">
        <f>SUMIF(UMI!$B$7:$B$501,'Summary sales'!$A37,UMI!$J$7:$J$501)</f>
        <v>0</v>
      </c>
      <c r="AS37" s="326">
        <f>SUMIF(IPT!$B$7:$B$502,'Summary sales'!$A37,IPT!$J$7:$J$502)</f>
        <v>0</v>
      </c>
      <c r="AT37" s="326">
        <f>SUMIF(KBRU!$B$7:$B$501,'Summary sales'!$A37,KBRU!$J$7:$J$501)</f>
        <v>0</v>
      </c>
      <c r="AU37" s="326">
        <f>SUMIF(AMI!$B$7:$B$501,'Summary sales'!$A37,AMI!$J$7:$J$501)</f>
        <v>0</v>
      </c>
      <c r="AV37" s="326">
        <f>SUMIF(KA!$B$7:$B$501,'Summary sales'!$A37,KA!$J$7:$J$501)</f>
        <v>0</v>
      </c>
      <c r="AW37" s="326">
        <f>SUMIF(KTN!$B$7:$B$500,'Summary sales'!$A37,KTN!$J$7:$J$500)</f>
        <v>0</v>
      </c>
      <c r="AX37" s="326">
        <f>SUMIF(KSNR!$B$7:$B$497,'Summary sales'!$A37,KSNR!$J$7:$J$497)</f>
        <v>0</v>
      </c>
      <c r="AY37" s="326">
        <f>SUMIF(NIAGAGARAM!$B$7:$B$504,'Summary sales'!$A37,NIAGAGARAM!$J$7:$J$504)</f>
        <v>0</v>
      </c>
      <c r="AZ37" s="326">
        <f>SUMIF('PCI84'!$B$7:$B$501,'Summary sales'!$A37,'PCI84'!$J$7:$J$501)</f>
        <v>0</v>
      </c>
      <c r="BA37" s="326">
        <f>SUMIF(PCIM!$B$7:$B$502,'Summary sales'!$A37,PCIM!$J$7:$J$502)</f>
        <v>0</v>
      </c>
      <c r="BB37" s="326">
        <f>SUMIF(INDOFOOD!$B$7:$B$500,'Summary sales'!$A37,INDOFOOD!$J$7:$J$500)</f>
        <v>0</v>
      </c>
      <c r="BC37" s="326">
        <f>SUMIF(HCI!$B$7:$B$502,'Summary sales'!$A37,HCI!$J$7:$J$502)</f>
        <v>0</v>
      </c>
      <c r="BD37" s="326">
        <f>SUMIF(DIC!$B$7:$B$501,'Summary sales'!$A37,DIC!$J$7:$J$501)</f>
        <v>0</v>
      </c>
      <c r="BE37" s="326">
        <f>SUMIF(ASAHIMAS!$B$7:$B$500,'Summary sales'!$A37,ASAHIMAS!$J$7:$J$500)</f>
        <v>0</v>
      </c>
      <c r="BF37" s="326">
        <f>SUMIF('ABC KOGEN'!B36:B68,'Summary sales'!$A37,'ABC KOGEN'!J36:J68)</f>
        <v>0</v>
      </c>
      <c r="BG37" s="326">
        <f>SUMIF(ADP!$B$7:$B$499,'Summary sales'!$A37,ADP!$J$7:$J$499)</f>
        <v>0</v>
      </c>
      <c r="BH37" s="326">
        <f>SUMIF(Tongtji!$B$8:$B$502,'Summary sales'!$A37,Tongtji!$J$8:$J$502)</f>
        <v>0</v>
      </c>
      <c r="BI37" s="326">
        <f>SUMIF(CITYMALL!$B$7:$B$500,'Summary sales'!$A37,CITYMALL!$K$7:$K$500)</f>
        <v>0</v>
      </c>
      <c r="BJ37" s="326">
        <f>SUMIF(PERHUTANI!$B$7:$B$500,'Summary sales'!$A37,PERHUTANI!$J$7:$J$500)</f>
        <v>0</v>
      </c>
      <c r="BK37" s="326">
        <f>SUMIF(PA!$B$7:$B$500,'Summary sales'!$A37,PA!$J$7:$J$500)</f>
        <v>0</v>
      </c>
      <c r="BL37" s="326">
        <f>SUMIF(RPI!$B$7:$B$500,'Summary sales'!$A37,RPI!$J$7:$J$500)</f>
        <v>0</v>
      </c>
      <c r="BM37" s="326">
        <f>SUMIF(RB!$B$7:$B$500,'Summary sales'!$A37,RB!$J$7:$J$500)</f>
        <v>0</v>
      </c>
      <c r="BN37" s="326">
        <f>SUMIF(DJARUM!$B$7:$B$500,'Summary sales'!$A37,DJARUM!$J$7:$J$500)</f>
        <v>0</v>
      </c>
      <c r="BO37" s="326">
        <f>SUMIF(GFATOM!$B$7:$B$500,'Summary sales'!$A37,GFATOM!$J$7:$J$500)</f>
        <v>0</v>
      </c>
      <c r="BP37" s="326">
        <f>SUMIF(GFKULIT!$B$7:$B$500,'Summary sales'!$A37,GFKULIT!$J$7:$J$500)</f>
        <v>0</v>
      </c>
      <c r="BQ37" s="326">
        <f>SUMIF(PENTAWIRA!$B$7:$B$548,'Summary sales'!$A37,PENTAWIRA!$O$7:$O$548)</f>
        <v>0</v>
      </c>
      <c r="BR37" s="326">
        <f>SUMIF(HSK!$B$7:$B$500,'Summary sales'!$A37,HSK!$J$7:$J$500)</f>
        <v>0</v>
      </c>
      <c r="BS37" s="326">
        <f>SUMIF(SDM!$B$7:$B$500,'Summary sales'!$A37,SDM!$J$7:$J$500)</f>
        <v>0</v>
      </c>
      <c r="BT37" s="326">
        <f>SUMIF(CCS!$B$7:$B$500,'Summary sales'!$A37,CCS!$J$7:$J$500)</f>
        <v>0</v>
      </c>
      <c r="BU37" s="326">
        <f>SUMIF(JARGAS!$B$7:$B$500,'Summary sales'!$A37,JARGAS!$J$7:$J$500)</f>
        <v>0</v>
      </c>
      <c r="BV37" s="326">
        <f>SUMIF(SBI!$B$7:$B$500,'Summary sales'!$A37,SBI!$J$7:$J$500)</f>
        <v>0</v>
      </c>
      <c r="BW37" s="326">
        <f>SUMIF(SPGLOBAL!$B$7:$B$500,'Summary sales'!$A37,SPGLOBAL!$J$7:$J$500)</f>
        <v>0</v>
      </c>
    </row>
    <row r="38" spans="1:75">
      <c r="A38" s="297">
        <f t="shared" si="47"/>
        <v>46296</v>
      </c>
      <c r="B38" s="298" t="str">
        <f t="shared" ref="B38" ca="1" si="51">IFERROR(M38/C38,"")</f>
        <v/>
      </c>
      <c r="C38" s="299">
        <f t="shared" ref="C38" si="52">SUM(D38:L38)</f>
        <v>0</v>
      </c>
      <c r="D38" s="300"/>
      <c r="E38" s="301"/>
      <c r="F38" s="301"/>
      <c r="G38" s="301"/>
      <c r="H38" s="301"/>
      <c r="I38" s="327"/>
      <c r="J38" s="681"/>
      <c r="K38" s="327"/>
      <c r="L38" s="327"/>
      <c r="M38" s="328">
        <f t="shared" ca="1" si="45"/>
        <v>0</v>
      </c>
      <c r="N38" s="329">
        <f>SUMIF(CLIN!$C$7:$C$500,'Summary sales'!$A38,CLIN!$J$7:$J$500)</f>
        <v>0</v>
      </c>
      <c r="O38" s="329">
        <f>SUMIF(KF!$B$7:$B$501,'Summary sales'!$A38,KF!$J$7:$J$501)</f>
        <v>0</v>
      </c>
      <c r="P38" s="329">
        <f>SUMIF(MKG!$B$7:$B$500,'Summary sales'!$A38,MKG!$J$7:$J$500)</f>
        <v>0</v>
      </c>
      <c r="Q38" s="329">
        <f>SUMIF(STM!$B$7:$B$501,'Summary sales'!$A38,STM!$J$7:$J$501)</f>
        <v>0</v>
      </c>
      <c r="R38" s="329">
        <f>SUMIF(OAJ!$B$7:$B$500,'Summary sales'!$A38,OAJ!$J$7:$J$500)</f>
        <v>0</v>
      </c>
      <c r="S38" s="329">
        <f>SUMIF(NNI!$B$7:$B$500,'Summary sales'!$A38,NNI!$J$7:$J$500)</f>
        <v>0</v>
      </c>
      <c r="T38" s="329">
        <f>SUMIF(SHB!$B$7:$B$500,'Summary sales'!$A38,SHB!$J$7:$J$500)</f>
        <v>0</v>
      </c>
      <c r="U38" s="329">
        <f>SUMIF(GTL!$B$7:$B$500,'Summary sales'!$A38,GTL!$J$7:$J$500)</f>
        <v>0</v>
      </c>
      <c r="V38" s="329">
        <f>SUMIF(TWK!$B$7:$B$501,'Summary sales'!$A38,TWK!$J$7:$J$501)</f>
        <v>0</v>
      </c>
      <c r="W38" s="329">
        <f>SUMIF(BYC!$B$7:$B$500,'Summary sales'!$A38,BYC!$J$7:$J$500)</f>
        <v>0</v>
      </c>
      <c r="X38" s="329">
        <f>SUMIF(GFIR!$B$7:$B$41,'Summary sales'!$A38,GFIR!$J$7:$J$41)+SUMIF(GFIR2!$B$7:$B$40,'Summary sales'!$A38,GFIR2!$J$7:$J$40)</f>
        <v>0</v>
      </c>
      <c r="Y38" s="329">
        <f>SUMIF(SARIMURNI!$B$7:$B$502,'Summary sales'!$A38,SARIMURNI!$J$7:$J$502)</f>
        <v>0</v>
      </c>
      <c r="Z38" s="329">
        <f>SUMIF(HLI!$B$7:$B$500,'Summary sales'!$A38,HLI!$J$7:$J$500)</f>
        <v>0</v>
      </c>
      <c r="AA38" s="329">
        <f>SUMIF(CERES!$B$7:$B$503,'Summary sales'!$A38,CERES!$J$7:$J$503)</f>
        <v>0</v>
      </c>
      <c r="AB38" s="329">
        <f>SUMIF(ALT!$B$7:$B$126,'Summary sales'!$A38,ALT!$M$7:$M$126)</f>
        <v>0</v>
      </c>
      <c r="AC38" s="329">
        <f>SUMIF(UJL!$B$8:$B$99,'Summary sales'!$A38,UJL!$O$8:$O$99)</f>
        <v>0</v>
      </c>
      <c r="AD38" s="329">
        <f ca="1">SUMIF(IDP!$B$7:$B$141,'Summary sales'!$A38,IDP!$O$7:$O$140)</f>
        <v>0</v>
      </c>
      <c r="AE38" s="329">
        <f>SUMIF(PSD!$B$7:$B$500,'Summary sales'!$A38,PSD!$K$7:$K$500)</f>
        <v>0</v>
      </c>
      <c r="AF38" s="329">
        <f>SUMIF(EBM!$B$7:$B$500,'Summary sales'!$A38,EBM!$J$7:$J$500)</f>
        <v>0</v>
      </c>
      <c r="AG38" s="329">
        <f>SUMIF(CISF!$B$7:$B$500,'Summary sales'!$A38,CISF!$J$7:$J$500)</f>
        <v>0</v>
      </c>
      <c r="AH38" s="329">
        <f>SUMIF(KGM!$B$5:$B$506,'Summary sales'!$A38,KGM!$O$5:$O$506)</f>
        <v>0</v>
      </c>
      <c r="AI38" s="329">
        <f>SUMIF(PUJ!$B$7:$B$503,'Summary sales'!$A38,PUJ!$J$7:$J$503)</f>
        <v>0</v>
      </c>
      <c r="AJ38" s="329">
        <f>SUMIF(TORABIKACIKUPA!$B$7:$B$493,'Summary sales'!$A38,TORABIKACIKUPA!$L$7:$L$493)</f>
        <v>0</v>
      </c>
      <c r="AK38" s="329">
        <f>SUMIF(TORABIKAHF!$B$7:$B$504,'Summary sales'!$A38,TORABIKAHF!$L$7:$L$504)</f>
        <v>0</v>
      </c>
      <c r="AL38" s="329">
        <f>SUMIF(TORABIKAIC!$B$7:$B$492,'Summary sales'!$A38,TORABIKAIC!$L$7:$L$492)</f>
        <v>0</v>
      </c>
      <c r="AM38" s="329">
        <f>SUMIF(KALBEE!$B$7:$B$501,'Summary sales'!$A38,KALBEE!$J$7:$J$501)</f>
        <v>0</v>
      </c>
      <c r="AN38" s="329">
        <f>SUMIF(TOYOBO!$B$7:$B$479,'Summary sales'!$A38,TOYOBO!$O$7:$O$479)</f>
        <v>0</v>
      </c>
      <c r="AO38" s="329">
        <f>SUMIF(GREENPULSE!$B$7:$B$487,'Summary sales'!$A38,GREENPULSE!$J$7:$J$487)</f>
        <v>0</v>
      </c>
      <c r="AP38" s="329">
        <f>SUMIF(CONCORD!$B$7:$B$487,'Summary sales'!$A38,CONCORD!$J$7:$J$487)</f>
        <v>0</v>
      </c>
      <c r="AQ38" s="329">
        <f>SUMIF(KSN!$B$7:$B$484,'Summary sales'!$A38,KSN!$J$7:$J$484)</f>
        <v>0</v>
      </c>
      <c r="AR38" s="329">
        <f>SUMIF(UMI!$B$7:$B$501,'Summary sales'!$A38,UMI!$J$7:$J$501)</f>
        <v>0</v>
      </c>
      <c r="AS38" s="329">
        <f>SUMIF(IPT!$B$7:$B$502,'Summary sales'!$A38,IPT!$J$7:$J$502)</f>
        <v>0</v>
      </c>
      <c r="AT38" s="329">
        <f>SUMIF(KBRU!$B$7:$B$501,'Summary sales'!$A38,KBRU!$J$7:$J$501)</f>
        <v>0</v>
      </c>
      <c r="AU38" s="329">
        <f>SUMIF(AMI!$B$7:$B$501,'Summary sales'!$A38,AMI!$J$7:$J$501)</f>
        <v>0</v>
      </c>
      <c r="AV38" s="329">
        <f>SUMIF(KA!$B$7:$B$501,'Summary sales'!$A38,KA!$J$7:$J$501)</f>
        <v>0</v>
      </c>
      <c r="AW38" s="329">
        <f>SUMIF(KTN!$B$7:$B$500,'Summary sales'!$A38,KTN!$J$7:$J$500)</f>
        <v>0</v>
      </c>
      <c r="AX38" s="329">
        <f>SUMIF(KSNR!$B$7:$B$497,'Summary sales'!$A38,KSNR!$J$7:$J$497)</f>
        <v>0</v>
      </c>
      <c r="AY38" s="329">
        <f>SUMIF(NIAGAGARAM!$B$7:$B$504,'Summary sales'!$A38,NIAGAGARAM!$J$7:$J$504)</f>
        <v>0</v>
      </c>
      <c r="AZ38" s="329">
        <f>SUMIF('PCI84'!$B$7:$B$501,'Summary sales'!$A38,'PCI84'!$J$7:$J$501)</f>
        <v>0</v>
      </c>
      <c r="BA38" s="329">
        <f>SUMIF(PCIM!$B$7:$B$502,'Summary sales'!$A38,PCIM!$J$7:$J$502)</f>
        <v>0</v>
      </c>
      <c r="BB38" s="329">
        <f>SUMIF(INDOFOOD!$B$7:$B$500,'Summary sales'!$A38,INDOFOOD!$J$7:$J$500)</f>
        <v>0</v>
      </c>
      <c r="BC38" s="329">
        <f>SUMIF(HCI!$B$7:$B$502,'Summary sales'!$A38,HCI!$J$7:$J$502)</f>
        <v>0</v>
      </c>
      <c r="BD38" s="329">
        <f>SUMIF(DIC!$B$7:$B$501,'Summary sales'!$A38,DIC!$J$7:$J$501)</f>
        <v>0</v>
      </c>
      <c r="BE38" s="329">
        <f>SUMIF(ASAHIMAS!$B$7:$B$500,'Summary sales'!$A38,ASAHIMAS!$J$7:$J$500)</f>
        <v>0</v>
      </c>
      <c r="BF38" s="329">
        <f>SUMIF('ABC KOGEN'!B37:B69,'Summary sales'!$A38,'ABC KOGEN'!J37:J69)</f>
        <v>0</v>
      </c>
      <c r="BG38" s="329">
        <f>SUMIF(ADP!$B$7:$B$499,'Summary sales'!$A38,ADP!$J$7:$J$499)</f>
        <v>0</v>
      </c>
      <c r="BH38" s="329">
        <f>SUMIF(Tongtji!$B$8:$B$502,'Summary sales'!$A38,Tongtji!$J$8:$J$502)</f>
        <v>0</v>
      </c>
      <c r="BI38" s="329">
        <f>SUMIF(CITYMALL!$B$7:$B$500,'Summary sales'!$A38,CITYMALL!$K$7:$K$500)</f>
        <v>0</v>
      </c>
      <c r="BJ38" s="329">
        <f>SUMIF(PERHUTANI!$B$7:$B$500,'Summary sales'!$A38,PERHUTANI!$J$7:$J$500)</f>
        <v>0</v>
      </c>
      <c r="BK38" s="329">
        <f>SUMIF(PA!$B$7:$B$500,'Summary sales'!$A38,PA!$J$7:$J$500)</f>
        <v>0</v>
      </c>
      <c r="BL38" s="329">
        <f>SUMIF(RPI!$B$7:$B$500,'Summary sales'!$A38,RPI!$J$7:$J$500)</f>
        <v>0</v>
      </c>
      <c r="BM38" s="329">
        <f>SUMIF(RB!$B$7:$B$500,'Summary sales'!$A38,RB!$J$7:$J$500)</f>
        <v>0</v>
      </c>
      <c r="BN38" s="329">
        <f>SUMIF(DJARUM!$B$7:$B$500,'Summary sales'!$A38,DJARUM!$J$7:$J$500)</f>
        <v>0</v>
      </c>
      <c r="BO38" s="329">
        <f>SUMIF(GFATOM!$B$7:$B$500,'Summary sales'!$A38,GFATOM!$J$7:$J$500)</f>
        <v>0</v>
      </c>
      <c r="BP38" s="329">
        <f>SUMIF(GFKULIT!$B$7:$B$500,'Summary sales'!$A38,GFKULIT!$J$7:$J$500)</f>
        <v>0</v>
      </c>
      <c r="BQ38" s="329">
        <f>SUMIF(PENTAWIRA!$B$7:$B$548,'Summary sales'!$A38,PENTAWIRA!$O$7:$O$548)</f>
        <v>0</v>
      </c>
      <c r="BR38" s="329">
        <f>SUMIF(HSK!$B$7:$B$500,'Summary sales'!$A38,HSK!$J$7:$J$500)</f>
        <v>0</v>
      </c>
      <c r="BS38" s="329">
        <f>SUMIF(SDM!$B$7:$B$500,'Summary sales'!$A38,SDM!$J$7:$J$500)</f>
        <v>0</v>
      </c>
      <c r="BT38" s="329">
        <f>SUMIF(CCS!$B$7:$B$500,'Summary sales'!$A38,CCS!$J$7:$J$500)</f>
        <v>0</v>
      </c>
      <c r="BU38" s="329">
        <f>SUMIF(JARGAS!$B$7:$B$500,'Summary sales'!$A38,JARGAS!$J$7:$J$500)</f>
        <v>0</v>
      </c>
      <c r="BV38" s="329">
        <f>SUMIF(SBI!$B$7:$B$500,'Summary sales'!$A38,SBI!$J$7:$J$500)</f>
        <v>0</v>
      </c>
      <c r="BW38" s="329">
        <f>SUMIF(SPGLOBAL!$B$7:$B$500,'Summary sales'!$A38,SPGLOBAL!$J$7:$J$500)</f>
        <v>0</v>
      </c>
    </row>
    <row r="39" spans="1:75" ht="15.75" thickBot="1">
      <c r="A39" s="292"/>
      <c r="B39" s="302"/>
      <c r="C39" s="303"/>
      <c r="D39" s="295"/>
      <c r="E39" s="304"/>
      <c r="F39" s="296"/>
      <c r="G39" s="304"/>
      <c r="H39" s="304"/>
      <c r="I39" s="323"/>
      <c r="J39" s="296"/>
      <c r="K39" s="324"/>
      <c r="L39" s="323"/>
      <c r="M39" s="325"/>
      <c r="N39" s="326"/>
      <c r="O39" s="332"/>
      <c r="P39" s="332"/>
      <c r="Q39" s="326"/>
      <c r="R39" s="332"/>
      <c r="S39" s="332"/>
      <c r="T39" s="332"/>
      <c r="U39" s="332"/>
      <c r="V39" s="332"/>
      <c r="W39" s="326"/>
      <c r="X39" s="332"/>
      <c r="Y39" s="332"/>
      <c r="Z39" s="326"/>
      <c r="AA39" s="334"/>
      <c r="AB39" s="334"/>
      <c r="AC39" s="326"/>
      <c r="AD39" s="326"/>
      <c r="AE39" s="332"/>
      <c r="AF39" s="332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26"/>
      <c r="AU39" s="326"/>
      <c r="AV39" s="326"/>
      <c r="AW39" s="326"/>
      <c r="AX39" s="326"/>
      <c r="AY39" s="326"/>
      <c r="AZ39" s="326"/>
      <c r="BA39" s="326"/>
      <c r="BB39" s="326"/>
      <c r="BC39" s="326"/>
      <c r="BD39" s="326"/>
      <c r="BE39" s="326"/>
      <c r="BF39" s="326"/>
      <c r="BG39" s="326"/>
      <c r="BH39" s="326"/>
      <c r="BI39" s="326"/>
      <c r="BJ39" s="326"/>
      <c r="BK39" s="326"/>
      <c r="BL39" s="326"/>
      <c r="BM39" s="326"/>
      <c r="BN39" s="326"/>
      <c r="BO39" s="326"/>
      <c r="BP39" s="326"/>
      <c r="BQ39" s="326"/>
      <c r="BR39" s="326"/>
      <c r="BS39" s="326"/>
      <c r="BT39" s="326"/>
      <c r="BU39" s="326"/>
      <c r="BV39" s="326"/>
      <c r="BW39" s="326"/>
    </row>
    <row r="40" spans="1:75" s="282" customFormat="1" ht="17.25" thickTop="1" thickBot="1">
      <c r="A40" s="307" t="s">
        <v>19</v>
      </c>
      <c r="B40" s="308">
        <f ca="1">IFERROR(M40/C40,"")</f>
        <v>1.0484466779578181</v>
      </c>
      <c r="C40" s="309">
        <f t="shared" ref="C40:AF40" si="53">SUM(C8:C39)</f>
        <v>4846474.5950000007</v>
      </c>
      <c r="D40" s="309">
        <f t="shared" si="53"/>
        <v>2808625.5519999997</v>
      </c>
      <c r="E40" s="309">
        <f t="shared" si="53"/>
        <v>1028261.18</v>
      </c>
      <c r="F40" s="309">
        <f t="shared" si="53"/>
        <v>195500.12000000002</v>
      </c>
      <c r="G40" s="309">
        <f t="shared" si="53"/>
        <v>0</v>
      </c>
      <c r="H40" s="309">
        <f t="shared" si="53"/>
        <v>163829.44</v>
      </c>
      <c r="I40" s="309">
        <f t="shared" si="53"/>
        <v>62116.609999999986</v>
      </c>
      <c r="J40" s="309">
        <f t="shared" si="53"/>
        <v>442284.78</v>
      </c>
      <c r="K40" s="309">
        <f t="shared" si="53"/>
        <v>145856.913</v>
      </c>
      <c r="L40" s="309">
        <f t="shared" si="53"/>
        <v>0</v>
      </c>
      <c r="M40" s="309">
        <f t="shared" ca="1" si="53"/>
        <v>5081270.1889347127</v>
      </c>
      <c r="N40" s="309">
        <f t="shared" si="53"/>
        <v>19558.729999999981</v>
      </c>
      <c r="O40" s="309">
        <f t="shared" si="53"/>
        <v>41745.980000000003</v>
      </c>
      <c r="P40" s="309">
        <f t="shared" si="53"/>
        <v>28519.489999999758</v>
      </c>
      <c r="Q40" s="309">
        <f t="shared" si="53"/>
        <v>72829.540000000037</v>
      </c>
      <c r="R40" s="309">
        <f t="shared" si="53"/>
        <v>21341.25</v>
      </c>
      <c r="S40" s="309">
        <f t="shared" si="53"/>
        <v>19529.929999999702</v>
      </c>
      <c r="T40" s="309">
        <f t="shared" si="53"/>
        <v>1724</v>
      </c>
      <c r="U40" s="309">
        <f t="shared" si="53"/>
        <v>22949.319999999949</v>
      </c>
      <c r="V40" s="309">
        <f t="shared" si="53"/>
        <v>16278.449999999953</v>
      </c>
      <c r="W40" s="309">
        <f t="shared" si="53"/>
        <v>106916.27999999933</v>
      </c>
      <c r="X40" s="309">
        <f t="shared" ca="1" si="53"/>
        <v>132411.08999999985</v>
      </c>
      <c r="Y40" s="309">
        <f t="shared" si="53"/>
        <v>33840.279999999795</v>
      </c>
      <c r="Z40" s="309">
        <f t="shared" si="53"/>
        <v>377915.37000000011</v>
      </c>
      <c r="AA40" s="309">
        <f t="shared" si="53"/>
        <v>212809.39000000013</v>
      </c>
      <c r="AB40" s="309">
        <f t="shared" si="53"/>
        <v>27238.781000000075</v>
      </c>
      <c r="AC40" s="309">
        <f t="shared" si="53"/>
        <v>0</v>
      </c>
      <c r="AD40" s="309">
        <f t="shared" ca="1" si="53"/>
        <v>128143.71293471383</v>
      </c>
      <c r="AE40" s="309">
        <f t="shared" si="53"/>
        <v>0</v>
      </c>
      <c r="AF40" s="309">
        <f t="shared" si="53"/>
        <v>1842.2029999999941</v>
      </c>
      <c r="AG40" s="309">
        <f t="shared" ref="AG40:BM40" si="54">SUM(AG8:AG39)</f>
        <v>71765.399999999907</v>
      </c>
      <c r="AH40" s="309">
        <f t="shared" si="54"/>
        <v>30672.050000000047</v>
      </c>
      <c r="AI40" s="309">
        <f t="shared" si="54"/>
        <v>82377.100000000559</v>
      </c>
      <c r="AJ40" s="309">
        <f t="shared" si="54"/>
        <v>0</v>
      </c>
      <c r="AK40" s="309">
        <f t="shared" si="54"/>
        <v>0</v>
      </c>
      <c r="AL40" s="309">
        <f t="shared" si="54"/>
        <v>0</v>
      </c>
      <c r="AM40" s="309">
        <f t="shared" si="54"/>
        <v>143386.5</v>
      </c>
      <c r="AN40" s="309">
        <f t="shared" si="54"/>
        <v>0</v>
      </c>
      <c r="AO40" s="309">
        <f t="shared" si="54"/>
        <v>44834.1</v>
      </c>
      <c r="AP40" s="309">
        <f t="shared" ref="AP40" si="55">SUM(AP8:AP39)</f>
        <v>101398.92</v>
      </c>
      <c r="AQ40" s="309">
        <f t="shared" si="54"/>
        <v>112461.87999999989</v>
      </c>
      <c r="AR40" s="309">
        <f t="shared" si="54"/>
        <v>329548.41799999774</v>
      </c>
      <c r="AS40" s="309">
        <f t="shared" si="54"/>
        <v>47940.030000000261</v>
      </c>
      <c r="AT40" s="309">
        <f t="shared" si="54"/>
        <v>16347.140000000014</v>
      </c>
      <c r="AU40" s="309">
        <f t="shared" si="54"/>
        <v>181033.10000000149</v>
      </c>
      <c r="AV40" s="309">
        <f t="shared" si="54"/>
        <v>42839.580000000016</v>
      </c>
      <c r="AW40" s="309">
        <f t="shared" si="54"/>
        <v>42596.679999999935</v>
      </c>
      <c r="AX40" s="309">
        <f t="shared" si="54"/>
        <v>156769.37</v>
      </c>
      <c r="AY40" s="309">
        <f t="shared" si="54"/>
        <v>10839.170000000042</v>
      </c>
      <c r="AZ40" s="309">
        <f t="shared" si="54"/>
        <v>263773.36000000034</v>
      </c>
      <c r="BA40" s="309">
        <f t="shared" si="54"/>
        <v>68410.770000000019</v>
      </c>
      <c r="BB40" s="309">
        <f t="shared" si="54"/>
        <v>103898.30999999959</v>
      </c>
      <c r="BC40" s="309">
        <f t="shared" si="54"/>
        <v>193561.90999999992</v>
      </c>
      <c r="BD40" s="309">
        <f t="shared" si="54"/>
        <v>147115.16000000015</v>
      </c>
      <c r="BE40" s="309">
        <f t="shared" si="54"/>
        <v>457149.8200000003</v>
      </c>
      <c r="BF40" s="309">
        <f t="shared" si="54"/>
        <v>133025.56999999983</v>
      </c>
      <c r="BG40" s="309">
        <f t="shared" si="54"/>
        <v>18942.949999999997</v>
      </c>
      <c r="BH40" s="309">
        <f t="shared" si="54"/>
        <v>84060.900000000373</v>
      </c>
      <c r="BI40" s="309">
        <f t="shared" si="54"/>
        <v>0</v>
      </c>
      <c r="BJ40" s="309">
        <f t="shared" si="54"/>
        <v>0</v>
      </c>
      <c r="BK40" s="309">
        <f t="shared" si="54"/>
        <v>6759.6300000000047</v>
      </c>
      <c r="BL40" s="309">
        <f t="shared" si="54"/>
        <v>0</v>
      </c>
      <c r="BM40" s="309">
        <f t="shared" si="54"/>
        <v>0</v>
      </c>
      <c r="BN40" s="309"/>
      <c r="BO40" s="309">
        <f t="shared" ref="BO40:BW40" si="56">SUM(BO8:BO39)</f>
        <v>49314.649999999907</v>
      </c>
      <c r="BP40" s="309">
        <f t="shared" si="56"/>
        <v>22037.930000000051</v>
      </c>
      <c r="BQ40" s="309">
        <f t="shared" si="56"/>
        <v>145936.46400000001</v>
      </c>
      <c r="BR40" s="309">
        <f t="shared" si="56"/>
        <v>0</v>
      </c>
      <c r="BS40" s="309">
        <f t="shared" si="56"/>
        <v>15129.100000000093</v>
      </c>
      <c r="BT40" s="309">
        <f t="shared" si="56"/>
        <v>0</v>
      </c>
      <c r="BU40" s="309">
        <f t="shared" si="56"/>
        <v>68575.559999999969</v>
      </c>
      <c r="BV40" s="309">
        <f t="shared" si="56"/>
        <v>33459.080000000075</v>
      </c>
      <c r="BW40" s="309">
        <f t="shared" si="56"/>
        <v>471315.87000000011</v>
      </c>
    </row>
    <row r="42" spans="1:75">
      <c r="D42" s="310"/>
      <c r="E42" s="310"/>
      <c r="F42" s="310"/>
      <c r="M42" s="310"/>
      <c r="Q42" s="310"/>
      <c r="AE42" s="310"/>
      <c r="AF42" s="310"/>
      <c r="AG42" s="310"/>
      <c r="AH42" s="310"/>
    </row>
    <row r="43" spans="1:75">
      <c r="C43" s="208"/>
      <c r="D43" s="311"/>
      <c r="G43" s="312"/>
      <c r="H43" s="312"/>
      <c r="J43" s="312"/>
      <c r="K43" s="312"/>
      <c r="M43" s="310"/>
    </row>
    <row r="44" spans="1:75">
      <c r="C44" s="310"/>
      <c r="D44" s="310"/>
      <c r="M44" s="310"/>
      <c r="N44" s="310"/>
    </row>
    <row r="45" spans="1:75">
      <c r="C45" s="313"/>
      <c r="M45" s="310"/>
      <c r="Y45" s="208"/>
    </row>
    <row r="46" spans="1:75">
      <c r="D46" s="310"/>
      <c r="M46" s="207"/>
    </row>
    <row r="47" spans="1:75">
      <c r="C47" s="313"/>
      <c r="M47" s="311"/>
    </row>
    <row r="49" spans="3:13">
      <c r="C49" s="314"/>
      <c r="M49" s="310"/>
    </row>
  </sheetData>
  <mergeCells count="6">
    <mergeCell ref="A3:C3"/>
    <mergeCell ref="A4:B4"/>
    <mergeCell ref="C6:L6"/>
    <mergeCell ref="M6:BW6"/>
    <mergeCell ref="A6:A7"/>
    <mergeCell ref="B6:B7"/>
  </mergeCells>
  <conditionalFormatting sqref="C8:C22 L8:BV22 C23:BV38 C39:BW40">
    <cfRule type="cellIs" dxfId="6" priority="3" operator="lessThan">
      <formula>0</formula>
    </cfRule>
  </conditionalFormatting>
  <conditionalFormatting sqref="N7:AP7">
    <cfRule type="cellIs" dxfId="5" priority="5" operator="lessThan">
      <formula>0</formula>
    </cfRule>
  </conditionalFormatting>
  <conditionalFormatting sqref="BC7:BG7">
    <cfRule type="cellIs" dxfId="4" priority="4" operator="lessThan">
      <formula>0</formula>
    </cfRule>
  </conditionalFormatting>
  <conditionalFormatting sqref="BW8:BW38">
    <cfRule type="cellIs" dxfId="3" priority="1" operator="lessThan">
      <formula>0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scale="11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H6" sqref="H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129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MAX(K7:K38)</f>
        <v>0</v>
      </c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7">
        <f>C4</f>
        <v>46266</v>
      </c>
      <c r="D7" s="9">
        <v>0</v>
      </c>
      <c r="E7" s="7">
        <f>C7+1</f>
        <v>46267</v>
      </c>
      <c r="F7" s="9">
        <v>0</v>
      </c>
      <c r="G7" s="10">
        <f>IFERROR(((E7-C7)+(F7-D7)),"")</f>
        <v>1</v>
      </c>
      <c r="H7" s="11"/>
      <c r="I7" s="11"/>
      <c r="J7" s="11">
        <f t="shared" ref="J7:J36" si="0">I7-H7</f>
        <v>0</v>
      </c>
      <c r="K7" s="27">
        <f t="shared" ref="K7:K36" si="1">J7/24</f>
        <v>0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6" si="2">B8</f>
        <v>46267</v>
      </c>
      <c r="D8" s="9">
        <v>0</v>
      </c>
      <c r="E8" s="8">
        <f t="shared" ref="E8:E36" si="3">C8+1</f>
        <v>46268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2"/>
        <v>46268</v>
      </c>
      <c r="D9" s="9">
        <v>0</v>
      </c>
      <c r="E9" s="8">
        <f t="shared" si="3"/>
        <v>46269</v>
      </c>
      <c r="F9" s="9"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v>0</v>
      </c>
      <c r="E10" s="8">
        <f t="shared" si="3"/>
        <v>46270</v>
      </c>
      <c r="F10" s="9">
        <v>0</v>
      </c>
      <c r="G10" s="10">
        <f>IFERROR(((E10-C10)+(F10-D10)),"")</f>
        <v>1</v>
      </c>
      <c r="H10" s="11"/>
      <c r="I10" s="280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4"/>
        <v>5</v>
      </c>
      <c r="B11" s="8">
        <f t="shared" si="4"/>
        <v>46270</v>
      </c>
      <c r="C11" s="8">
        <f t="shared" si="2"/>
        <v>46270</v>
      </c>
      <c r="D11" s="9">
        <v>0</v>
      </c>
      <c r="E11" s="8">
        <f t="shared" si="3"/>
        <v>46271</v>
      </c>
      <c r="F11" s="9">
        <v>0</v>
      </c>
      <c r="G11" s="10">
        <f t="shared" ref="G11:G36" si="5">IFERROR(((E11-C11)+(F11-D11)),"")</f>
        <v>1</v>
      </c>
      <c r="H11" s="11"/>
      <c r="I11" s="280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2"/>
        <v>46271</v>
      </c>
      <c r="D12" s="9">
        <v>0</v>
      </c>
      <c r="E12" s="8">
        <f t="shared" si="3"/>
        <v>46272</v>
      </c>
      <c r="F12" s="9">
        <v>0</v>
      </c>
      <c r="G12" s="10">
        <f t="shared" si="5"/>
        <v>1</v>
      </c>
      <c r="H12" s="11"/>
      <c r="I12" s="280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2"/>
        <v>46272</v>
      </c>
      <c r="D13" s="9">
        <v>0</v>
      </c>
      <c r="E13" s="8">
        <f t="shared" si="3"/>
        <v>46273</v>
      </c>
      <c r="F13" s="9">
        <v>0</v>
      </c>
      <c r="G13" s="10">
        <f t="shared" si="5"/>
        <v>1</v>
      </c>
      <c r="H13" s="11"/>
      <c r="I13" s="280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2"/>
        <v>46273</v>
      </c>
      <c r="D14" s="9">
        <v>0</v>
      </c>
      <c r="E14" s="8">
        <f t="shared" si="3"/>
        <v>46274</v>
      </c>
      <c r="F14" s="9">
        <v>0</v>
      </c>
      <c r="G14" s="10">
        <f t="shared" si="5"/>
        <v>1</v>
      </c>
      <c r="H14" s="11"/>
      <c r="I14" s="280"/>
      <c r="J14" s="11">
        <f t="shared" si="0"/>
        <v>0</v>
      </c>
      <c r="K14" s="27">
        <f t="shared" si="1"/>
        <v>0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2"/>
        <v>46274</v>
      </c>
      <c r="D15" s="9">
        <v>0</v>
      </c>
      <c r="E15" s="8">
        <f t="shared" si="3"/>
        <v>46275</v>
      </c>
      <c r="F15" s="9">
        <v>0</v>
      </c>
      <c r="G15" s="10">
        <f t="shared" si="5"/>
        <v>1</v>
      </c>
      <c r="H15" s="11"/>
      <c r="I15" s="280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4"/>
        <v>10</v>
      </c>
      <c r="B16" s="8">
        <f t="shared" si="4"/>
        <v>46275</v>
      </c>
      <c r="C16" s="8">
        <f t="shared" si="2"/>
        <v>46275</v>
      </c>
      <c r="D16" s="9">
        <v>0</v>
      </c>
      <c r="E16" s="8">
        <f t="shared" si="3"/>
        <v>46276</v>
      </c>
      <c r="F16" s="9">
        <v>0</v>
      </c>
      <c r="G16" s="10">
        <f t="shared" si="5"/>
        <v>1</v>
      </c>
      <c r="H16" s="11"/>
      <c r="I16" s="280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2"/>
        <v>46276</v>
      </c>
      <c r="D17" s="9">
        <v>0</v>
      </c>
      <c r="E17" s="8">
        <f t="shared" si="3"/>
        <v>46277</v>
      </c>
      <c r="F17" s="9">
        <v>0</v>
      </c>
      <c r="G17" s="10">
        <f t="shared" si="5"/>
        <v>1</v>
      </c>
      <c r="H17" s="11"/>
      <c r="I17" s="11"/>
      <c r="J17" s="11">
        <f t="shared" si="0"/>
        <v>0</v>
      </c>
      <c r="K17" s="27">
        <f t="shared" si="1"/>
        <v>0</v>
      </c>
      <c r="L17" s="28"/>
    </row>
    <row r="18" spans="1:14">
      <c r="A18" s="12">
        <f t="shared" si="4"/>
        <v>12</v>
      </c>
      <c r="B18" s="8">
        <f t="shared" si="4"/>
        <v>46277</v>
      </c>
      <c r="C18" s="8">
        <f t="shared" si="2"/>
        <v>46277</v>
      </c>
      <c r="D18" s="9">
        <v>0</v>
      </c>
      <c r="E18" s="8">
        <f t="shared" si="3"/>
        <v>46278</v>
      </c>
      <c r="F18" s="9">
        <v>0</v>
      </c>
      <c r="G18" s="10">
        <f t="shared" si="5"/>
        <v>1</v>
      </c>
      <c r="H18" s="11"/>
      <c r="J18" s="11">
        <f t="shared" si="0"/>
        <v>0</v>
      </c>
      <c r="K18" s="27">
        <f t="shared" si="1"/>
        <v>0</v>
      </c>
      <c r="L18" s="28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2"/>
        <v>46278</v>
      </c>
      <c r="D19" s="9">
        <v>0</v>
      </c>
      <c r="E19" s="8">
        <f t="shared" si="3"/>
        <v>46279</v>
      </c>
      <c r="F19" s="9">
        <v>0</v>
      </c>
      <c r="G19" s="10">
        <f t="shared" si="5"/>
        <v>1</v>
      </c>
      <c r="H19" s="11"/>
      <c r="J19" s="11">
        <f t="shared" si="0"/>
        <v>0</v>
      </c>
      <c r="K19" s="27">
        <f t="shared" si="1"/>
        <v>0</v>
      </c>
      <c r="L19" s="28"/>
    </row>
    <row r="20" spans="1:14">
      <c r="A20" s="12">
        <f t="shared" si="4"/>
        <v>14</v>
      </c>
      <c r="B20" s="8">
        <f t="shared" si="4"/>
        <v>46279</v>
      </c>
      <c r="C20" s="8">
        <f t="shared" si="2"/>
        <v>46279</v>
      </c>
      <c r="D20" s="9">
        <v>0</v>
      </c>
      <c r="E20" s="8">
        <f t="shared" si="3"/>
        <v>46280</v>
      </c>
      <c r="F20" s="9">
        <v>0</v>
      </c>
      <c r="G20" s="10">
        <f t="shared" si="5"/>
        <v>1</v>
      </c>
      <c r="H20" s="11"/>
      <c r="I20" s="11"/>
      <c r="J20" s="11">
        <f t="shared" si="0"/>
        <v>0</v>
      </c>
      <c r="K20" s="27">
        <f t="shared" si="1"/>
        <v>0</v>
      </c>
      <c r="L20" s="104"/>
    </row>
    <row r="21" spans="1:14">
      <c r="A21" s="12">
        <f t="shared" si="4"/>
        <v>15</v>
      </c>
      <c r="B21" s="8">
        <f t="shared" si="4"/>
        <v>46280</v>
      </c>
      <c r="C21" s="8">
        <f t="shared" si="2"/>
        <v>46280</v>
      </c>
      <c r="D21" s="9">
        <v>0</v>
      </c>
      <c r="E21" s="8">
        <f t="shared" si="3"/>
        <v>46281</v>
      </c>
      <c r="F21" s="9">
        <v>0</v>
      </c>
      <c r="G21" s="10">
        <f t="shared" si="5"/>
        <v>1</v>
      </c>
      <c r="H21" s="11"/>
      <c r="I21" s="11"/>
      <c r="J21" s="11">
        <f t="shared" si="0"/>
        <v>0</v>
      </c>
      <c r="K21" s="27">
        <f t="shared" si="1"/>
        <v>0</v>
      </c>
      <c r="L21" s="104"/>
    </row>
    <row r="22" spans="1:14">
      <c r="A22" s="12">
        <f t="shared" si="4"/>
        <v>16</v>
      </c>
      <c r="B22" s="8">
        <f t="shared" si="4"/>
        <v>46281</v>
      </c>
      <c r="C22" s="8">
        <f t="shared" si="2"/>
        <v>46281</v>
      </c>
      <c r="D22" s="9">
        <v>0</v>
      </c>
      <c r="E22" s="8">
        <f t="shared" si="3"/>
        <v>46282</v>
      </c>
      <c r="F22" s="9">
        <v>0</v>
      </c>
      <c r="G22" s="10">
        <f t="shared" si="5"/>
        <v>1</v>
      </c>
      <c r="H22" s="11"/>
      <c r="J22" s="11">
        <f t="shared" si="0"/>
        <v>0</v>
      </c>
      <c r="K22" s="27">
        <f t="shared" si="1"/>
        <v>0</v>
      </c>
      <c r="L22" s="104"/>
    </row>
    <row r="23" spans="1:14">
      <c r="A23" s="12">
        <f t="shared" si="4"/>
        <v>17</v>
      </c>
      <c r="B23" s="8">
        <f t="shared" si="4"/>
        <v>46282</v>
      </c>
      <c r="C23" s="8">
        <f t="shared" si="2"/>
        <v>46282</v>
      </c>
      <c r="D23" s="9">
        <v>0</v>
      </c>
      <c r="E23" s="8">
        <f t="shared" si="3"/>
        <v>46283</v>
      </c>
      <c r="F23" s="9">
        <v>0</v>
      </c>
      <c r="G23" s="10">
        <f t="shared" si="5"/>
        <v>1</v>
      </c>
      <c r="H23" s="11"/>
      <c r="J23" s="11">
        <f t="shared" si="0"/>
        <v>0</v>
      </c>
      <c r="K23" s="27">
        <f t="shared" si="1"/>
        <v>0</v>
      </c>
      <c r="L23" s="104"/>
    </row>
    <row r="24" spans="1:14">
      <c r="A24" s="12">
        <f t="shared" si="4"/>
        <v>18</v>
      </c>
      <c r="B24" s="8">
        <f t="shared" si="4"/>
        <v>46283</v>
      </c>
      <c r="C24" s="8">
        <f t="shared" si="2"/>
        <v>46283</v>
      </c>
      <c r="D24" s="9">
        <v>0</v>
      </c>
      <c r="E24" s="8">
        <f t="shared" si="3"/>
        <v>46284</v>
      </c>
      <c r="F24" s="9">
        <v>0</v>
      </c>
      <c r="G24" s="10">
        <f t="shared" si="5"/>
        <v>1</v>
      </c>
      <c r="H24" s="11"/>
      <c r="J24" s="11">
        <f t="shared" si="0"/>
        <v>0</v>
      </c>
      <c r="K24" s="27">
        <f t="shared" si="1"/>
        <v>0</v>
      </c>
      <c r="L24" s="104"/>
    </row>
    <row r="25" spans="1:14">
      <c r="A25" s="12">
        <f t="shared" ref="A25:B36" si="6">A24+1</f>
        <v>19</v>
      </c>
      <c r="B25" s="8">
        <f t="shared" si="6"/>
        <v>46284</v>
      </c>
      <c r="C25" s="8">
        <f t="shared" si="2"/>
        <v>46284</v>
      </c>
      <c r="D25" s="9">
        <v>0</v>
      </c>
      <c r="E25" s="8">
        <f t="shared" si="3"/>
        <v>46285</v>
      </c>
      <c r="F25" s="9">
        <v>0</v>
      </c>
      <c r="G25" s="10">
        <f t="shared" si="5"/>
        <v>1</v>
      </c>
      <c r="H25" s="11"/>
      <c r="I25" s="11"/>
      <c r="J25" s="11">
        <f t="shared" si="0"/>
        <v>0</v>
      </c>
      <c r="K25" s="27">
        <f t="shared" si="1"/>
        <v>0</v>
      </c>
      <c r="L25" s="104"/>
    </row>
    <row r="26" spans="1:14">
      <c r="A26" s="12">
        <f t="shared" si="6"/>
        <v>20</v>
      </c>
      <c r="B26" s="8">
        <f t="shared" si="6"/>
        <v>46285</v>
      </c>
      <c r="C26" s="8">
        <f t="shared" si="2"/>
        <v>46285</v>
      </c>
      <c r="D26" s="9">
        <v>0</v>
      </c>
      <c r="E26" s="8">
        <f t="shared" si="3"/>
        <v>46286</v>
      </c>
      <c r="F26" s="9">
        <v>0</v>
      </c>
      <c r="G26" s="10">
        <f t="shared" si="5"/>
        <v>1</v>
      </c>
      <c r="H26" s="11"/>
      <c r="I26" s="11"/>
      <c r="J26" s="11">
        <f t="shared" si="0"/>
        <v>0</v>
      </c>
      <c r="K26" s="27">
        <f t="shared" si="1"/>
        <v>0</v>
      </c>
      <c r="L26" s="104"/>
    </row>
    <row r="27" spans="1:14">
      <c r="A27" s="12">
        <f t="shared" si="6"/>
        <v>21</v>
      </c>
      <c r="B27" s="8">
        <f t="shared" si="6"/>
        <v>46286</v>
      </c>
      <c r="C27" s="8">
        <f t="shared" si="2"/>
        <v>46286</v>
      </c>
      <c r="D27" s="9">
        <v>0</v>
      </c>
      <c r="E27" s="8">
        <f t="shared" si="3"/>
        <v>46287</v>
      </c>
      <c r="F27" s="9">
        <v>0</v>
      </c>
      <c r="G27" s="10">
        <f t="shared" si="5"/>
        <v>1</v>
      </c>
      <c r="H27" s="11"/>
      <c r="I27" s="11"/>
      <c r="J27" s="11">
        <f t="shared" si="0"/>
        <v>0</v>
      </c>
      <c r="K27" s="27">
        <f t="shared" si="1"/>
        <v>0</v>
      </c>
      <c r="L27" s="104"/>
    </row>
    <row r="28" spans="1:14">
      <c r="A28" s="12">
        <f t="shared" si="6"/>
        <v>22</v>
      </c>
      <c r="B28" s="8">
        <f t="shared" si="6"/>
        <v>46287</v>
      </c>
      <c r="C28" s="8">
        <f t="shared" si="2"/>
        <v>46287</v>
      </c>
      <c r="D28" s="9">
        <v>0</v>
      </c>
      <c r="E28" s="8">
        <f t="shared" si="3"/>
        <v>46288</v>
      </c>
      <c r="F28" s="9">
        <v>0</v>
      </c>
      <c r="G28" s="10">
        <f t="shared" si="5"/>
        <v>1</v>
      </c>
      <c r="H28" s="11"/>
      <c r="J28" s="11">
        <f t="shared" si="0"/>
        <v>0</v>
      </c>
      <c r="K28" s="27">
        <f t="shared" si="1"/>
        <v>0</v>
      </c>
      <c r="L28" s="104"/>
    </row>
    <row r="29" spans="1:14">
      <c r="A29" s="12">
        <f t="shared" si="6"/>
        <v>23</v>
      </c>
      <c r="B29" s="8">
        <f t="shared" si="6"/>
        <v>46288</v>
      </c>
      <c r="C29" s="8">
        <f t="shared" si="2"/>
        <v>46288</v>
      </c>
      <c r="D29" s="9">
        <v>0</v>
      </c>
      <c r="E29" s="8">
        <f t="shared" si="3"/>
        <v>46289</v>
      </c>
      <c r="F29" s="9">
        <v>0</v>
      </c>
      <c r="G29" s="10">
        <f t="shared" si="5"/>
        <v>1</v>
      </c>
      <c r="H29" s="11"/>
      <c r="I29" s="11"/>
      <c r="J29" s="11">
        <f t="shared" si="0"/>
        <v>0</v>
      </c>
      <c r="K29" s="27">
        <f t="shared" si="1"/>
        <v>0</v>
      </c>
      <c r="L29" s="104"/>
    </row>
    <row r="30" spans="1:14">
      <c r="A30" s="12">
        <f t="shared" si="6"/>
        <v>24</v>
      </c>
      <c r="B30" s="8">
        <f t="shared" si="6"/>
        <v>46289</v>
      </c>
      <c r="C30" s="8">
        <f t="shared" si="2"/>
        <v>46289</v>
      </c>
      <c r="D30" s="9">
        <v>0</v>
      </c>
      <c r="E30" s="8">
        <f t="shared" si="3"/>
        <v>46290</v>
      </c>
      <c r="F30" s="9">
        <v>0</v>
      </c>
      <c r="G30" s="10">
        <f t="shared" si="5"/>
        <v>1</v>
      </c>
      <c r="H30" s="11"/>
      <c r="I30" s="11"/>
      <c r="J30" s="11">
        <f t="shared" si="0"/>
        <v>0</v>
      </c>
      <c r="K30" s="27">
        <f t="shared" si="1"/>
        <v>0</v>
      </c>
      <c r="L30" s="104"/>
    </row>
    <row r="31" spans="1:14">
      <c r="A31" s="12">
        <f t="shared" si="6"/>
        <v>25</v>
      </c>
      <c r="B31" s="8">
        <f t="shared" si="6"/>
        <v>46290</v>
      </c>
      <c r="C31" s="8">
        <f t="shared" si="2"/>
        <v>46290</v>
      </c>
      <c r="D31" s="9">
        <v>0</v>
      </c>
      <c r="E31" s="8">
        <f t="shared" si="3"/>
        <v>46291</v>
      </c>
      <c r="F31" s="9">
        <v>0</v>
      </c>
      <c r="G31" s="10">
        <f t="shared" si="5"/>
        <v>1</v>
      </c>
      <c r="H31" s="11"/>
      <c r="I31" s="11"/>
      <c r="J31" s="11">
        <f t="shared" si="0"/>
        <v>0</v>
      </c>
      <c r="K31" s="27">
        <f t="shared" si="1"/>
        <v>0</v>
      </c>
      <c r="L31" s="104"/>
    </row>
    <row r="32" spans="1:14">
      <c r="A32" s="12">
        <f t="shared" si="6"/>
        <v>26</v>
      </c>
      <c r="B32" s="8">
        <f t="shared" si="6"/>
        <v>46291</v>
      </c>
      <c r="C32" s="8">
        <f t="shared" si="2"/>
        <v>46291</v>
      </c>
      <c r="D32" s="9">
        <v>0</v>
      </c>
      <c r="E32" s="8">
        <f t="shared" si="3"/>
        <v>46292</v>
      </c>
      <c r="F32" s="9">
        <v>0</v>
      </c>
      <c r="G32" s="10">
        <f t="shared" si="5"/>
        <v>1</v>
      </c>
      <c r="H32" s="11"/>
      <c r="I32" s="11"/>
      <c r="J32" s="11">
        <f t="shared" si="0"/>
        <v>0</v>
      </c>
      <c r="K32" s="27">
        <f t="shared" si="1"/>
        <v>0</v>
      </c>
      <c r="L32" s="104"/>
    </row>
    <row r="33" spans="1:12">
      <c r="A33" s="12">
        <f t="shared" si="6"/>
        <v>27</v>
      </c>
      <c r="B33" s="8">
        <f t="shared" si="6"/>
        <v>46292</v>
      </c>
      <c r="C33" s="8">
        <f t="shared" si="2"/>
        <v>46292</v>
      </c>
      <c r="D33" s="9">
        <v>0</v>
      </c>
      <c r="E33" s="8">
        <f t="shared" si="3"/>
        <v>46293</v>
      </c>
      <c r="F33" s="9">
        <v>0</v>
      </c>
      <c r="G33" s="10">
        <f t="shared" si="5"/>
        <v>1</v>
      </c>
      <c r="H33" s="11"/>
      <c r="I33" s="11"/>
      <c r="J33" s="11">
        <f t="shared" si="0"/>
        <v>0</v>
      </c>
      <c r="K33" s="27">
        <f t="shared" si="1"/>
        <v>0</v>
      </c>
      <c r="L33" s="104"/>
    </row>
    <row r="34" spans="1:12">
      <c r="A34" s="12">
        <f t="shared" si="6"/>
        <v>28</v>
      </c>
      <c r="B34" s="8">
        <f t="shared" si="6"/>
        <v>46293</v>
      </c>
      <c r="C34" s="8">
        <f t="shared" si="2"/>
        <v>46293</v>
      </c>
      <c r="D34" s="9">
        <v>0</v>
      </c>
      <c r="E34" s="8">
        <f t="shared" si="3"/>
        <v>46294</v>
      </c>
      <c r="F34" s="9">
        <v>0</v>
      </c>
      <c r="G34" s="10">
        <f t="shared" si="5"/>
        <v>1</v>
      </c>
      <c r="H34" s="11"/>
      <c r="I34" s="11"/>
      <c r="J34" s="11">
        <f t="shared" si="0"/>
        <v>0</v>
      </c>
      <c r="K34" s="27">
        <f t="shared" si="1"/>
        <v>0</v>
      </c>
      <c r="L34" s="28"/>
    </row>
    <row r="35" spans="1:12">
      <c r="A35" s="12">
        <f t="shared" si="6"/>
        <v>29</v>
      </c>
      <c r="B35" s="8">
        <f t="shared" si="6"/>
        <v>46294</v>
      </c>
      <c r="C35" s="8">
        <f t="shared" si="2"/>
        <v>46294</v>
      </c>
      <c r="D35" s="9">
        <v>0</v>
      </c>
      <c r="E35" s="8">
        <f t="shared" si="3"/>
        <v>46295</v>
      </c>
      <c r="F35" s="9">
        <v>0</v>
      </c>
      <c r="G35" s="10">
        <f t="shared" si="5"/>
        <v>1</v>
      </c>
      <c r="H35" s="11"/>
      <c r="I35" s="11"/>
      <c r="J35" s="11">
        <f t="shared" si="0"/>
        <v>0</v>
      </c>
      <c r="K35" s="27">
        <f t="shared" si="1"/>
        <v>0</v>
      </c>
      <c r="L35" s="28"/>
    </row>
    <row r="36" spans="1:12">
      <c r="A36" s="12">
        <f t="shared" si="6"/>
        <v>30</v>
      </c>
      <c r="B36" s="8">
        <f t="shared" si="6"/>
        <v>46295</v>
      </c>
      <c r="C36" s="8">
        <f t="shared" si="2"/>
        <v>46295</v>
      </c>
      <c r="D36" s="9">
        <v>0</v>
      </c>
      <c r="E36" s="8">
        <f t="shared" si="3"/>
        <v>46296</v>
      </c>
      <c r="F36" s="9">
        <v>0</v>
      </c>
      <c r="G36" s="10">
        <f t="shared" si="5"/>
        <v>1</v>
      </c>
      <c r="H36" s="11"/>
      <c r="I36" s="11"/>
      <c r="J36" s="11">
        <f t="shared" si="0"/>
        <v>0</v>
      </c>
      <c r="K36" s="27">
        <f t="shared" si="1"/>
        <v>0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30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zoomScaleSheetLayoutView="90" workbookViewId="0">
      <pane xSplit="3" ySplit="7" topLeftCell="D32" activePane="bottomRight" state="frozenSplit"/>
      <selection pane="topRight"/>
      <selection pane="bottomLeft"/>
      <selection pane="bottomRight" activeCell="D44" sqref="D44"/>
    </sheetView>
  </sheetViews>
  <sheetFormatPr defaultColWidth="9.140625" defaultRowHeight="15"/>
  <cols>
    <col min="1" max="1" width="4.85546875" style="571" customWidth="1"/>
    <col min="2" max="2" width="10.7109375" style="571" customWidth="1"/>
    <col min="3" max="3" width="8.140625" style="571" customWidth="1"/>
    <col min="4" max="4" width="20.140625" style="571" customWidth="1"/>
    <col min="5" max="5" width="10.7109375" style="571" customWidth="1"/>
    <col min="6" max="6" width="11.5703125" style="571" bestFit="1" customWidth="1"/>
    <col min="7" max="7" width="9.85546875" style="571" bestFit="1" customWidth="1"/>
    <col min="8" max="8" width="9.140625" style="571"/>
    <col min="9" max="9" width="9.85546875" style="571" bestFit="1" customWidth="1"/>
    <col min="10" max="12" width="9.140625" style="571"/>
    <col min="13" max="14" width="9.140625" style="603"/>
    <col min="15" max="15" width="19.140625" style="596" customWidth="1"/>
    <col min="16" max="16" width="36.140625" style="571" customWidth="1"/>
    <col min="17" max="17" width="11.85546875" style="571" customWidth="1"/>
    <col min="18" max="16384" width="9.140625" style="571"/>
  </cols>
  <sheetData>
    <row r="1" spans="1:19" ht="15.75" thickBot="1">
      <c r="B1" s="572"/>
      <c r="C1" s="573" t="s">
        <v>128</v>
      </c>
      <c r="D1" s="572"/>
      <c r="E1" s="572"/>
      <c r="F1" s="572"/>
      <c r="G1" s="572"/>
      <c r="H1" s="572"/>
      <c r="I1" s="572"/>
      <c r="J1" s="572"/>
      <c r="K1" s="572"/>
      <c r="L1" s="572"/>
      <c r="M1" s="574"/>
      <c r="N1" s="574"/>
      <c r="O1" s="575"/>
    </row>
    <row r="2" spans="1:19" ht="16.5" thickTop="1" thickBot="1">
      <c r="B2" s="572"/>
      <c r="C2" s="573" t="s">
        <v>267</v>
      </c>
      <c r="D2" s="572"/>
      <c r="E2" s="572"/>
      <c r="F2" s="572"/>
      <c r="G2" s="572"/>
      <c r="H2" s="572"/>
      <c r="I2" s="574"/>
      <c r="J2" s="572"/>
      <c r="K2" s="572"/>
      <c r="L2" s="572"/>
      <c r="M2" s="574"/>
      <c r="N2" s="574"/>
      <c r="O2" s="576" t="s">
        <v>130</v>
      </c>
    </row>
    <row r="3" spans="1:19" ht="15.75" thickTop="1">
      <c r="B3" s="572"/>
      <c r="C3" s="573" t="s">
        <v>271</v>
      </c>
      <c r="D3" s="572"/>
      <c r="E3" s="572"/>
      <c r="F3" s="572"/>
      <c r="G3" s="572"/>
      <c r="H3" s="572"/>
      <c r="I3" s="572"/>
      <c r="J3" s="572"/>
      <c r="K3" s="572"/>
      <c r="L3" s="572"/>
      <c r="M3" s="574"/>
      <c r="N3" s="574"/>
      <c r="O3" s="575"/>
    </row>
    <row r="4" spans="1:19" ht="15.75" thickBot="1">
      <c r="B4" s="577"/>
      <c r="C4" s="76">
        <f>'Summary sales'!A4</f>
        <v>46266</v>
      </c>
      <c r="D4" s="578"/>
      <c r="E4" s="579"/>
      <c r="F4" s="579"/>
      <c r="G4" s="572"/>
      <c r="H4" s="572"/>
      <c r="I4" s="572"/>
      <c r="J4" s="572"/>
      <c r="K4" s="572"/>
      <c r="L4" s="572"/>
      <c r="M4" s="574"/>
      <c r="N4" s="574"/>
      <c r="O4" s="575" t="s">
        <v>131</v>
      </c>
    </row>
    <row r="5" spans="1:19" ht="15.75" customHeight="1" thickTop="1">
      <c r="A5" s="1024" t="s">
        <v>108</v>
      </c>
      <c r="B5" s="1021" t="s">
        <v>109</v>
      </c>
      <c r="C5" s="1021" t="s">
        <v>160</v>
      </c>
      <c r="D5" s="1021" t="s">
        <v>209</v>
      </c>
      <c r="E5" s="1021" t="s">
        <v>162</v>
      </c>
      <c r="F5" s="1021" t="s">
        <v>163</v>
      </c>
      <c r="G5" s="1010" t="s">
        <v>164</v>
      </c>
      <c r="H5" s="1011"/>
      <c r="I5" s="1011"/>
      <c r="J5" s="1011"/>
      <c r="K5" s="1011"/>
      <c r="L5" s="1011"/>
      <c r="M5" s="1011"/>
      <c r="N5" s="1012"/>
      <c r="O5" s="1013" t="s">
        <v>136</v>
      </c>
      <c r="P5" s="1016" t="s">
        <v>165</v>
      </c>
    </row>
    <row r="6" spans="1:19" ht="19.5" customHeight="1">
      <c r="A6" s="1025"/>
      <c r="B6" s="1022"/>
      <c r="C6" s="1022"/>
      <c r="D6" s="1022"/>
      <c r="E6" s="1022"/>
      <c r="F6" s="1022"/>
      <c r="G6" s="1019" t="s">
        <v>132</v>
      </c>
      <c r="H6" s="1020"/>
      <c r="I6" s="1019" t="s">
        <v>133</v>
      </c>
      <c r="J6" s="1020"/>
      <c r="K6" s="1019" t="s">
        <v>132</v>
      </c>
      <c r="L6" s="1020"/>
      <c r="M6" s="1019" t="s">
        <v>133</v>
      </c>
      <c r="N6" s="1020"/>
      <c r="O6" s="1014"/>
      <c r="P6" s="1017"/>
    </row>
    <row r="7" spans="1:19" ht="33.75" customHeight="1" thickBot="1">
      <c r="A7" s="1026"/>
      <c r="B7" s="1023"/>
      <c r="C7" s="1023"/>
      <c r="D7" s="1023"/>
      <c r="E7" s="1023"/>
      <c r="F7" s="1023"/>
      <c r="G7" s="580" t="s">
        <v>109</v>
      </c>
      <c r="H7" s="580" t="s">
        <v>139</v>
      </c>
      <c r="I7" s="580" t="s">
        <v>109</v>
      </c>
      <c r="J7" s="580" t="s">
        <v>139</v>
      </c>
      <c r="K7" s="581" t="s">
        <v>215</v>
      </c>
      <c r="L7" s="580" t="s">
        <v>216</v>
      </c>
      <c r="M7" s="581" t="s">
        <v>215</v>
      </c>
      <c r="N7" s="580" t="s">
        <v>216</v>
      </c>
      <c r="O7" s="1015"/>
      <c r="P7" s="1018"/>
    </row>
    <row r="8" spans="1:19" ht="15.75" thickTop="1">
      <c r="A8" s="582"/>
      <c r="B8" s="583"/>
      <c r="C8" s="584"/>
      <c r="D8" s="584"/>
      <c r="E8" s="585"/>
      <c r="F8" s="583"/>
      <c r="G8" s="586"/>
      <c r="H8" s="587"/>
      <c r="I8" s="586"/>
      <c r="J8" s="587"/>
      <c r="K8" s="587"/>
      <c r="L8" s="587"/>
      <c r="M8" s="588"/>
      <c r="N8" s="588"/>
      <c r="O8" s="589"/>
      <c r="P8" s="590"/>
    </row>
    <row r="9" spans="1:19">
      <c r="A9" s="582">
        <f t="shared" ref="A9:A43" si="0">A8+1</f>
        <v>1</v>
      </c>
      <c r="B9" s="583">
        <f t="shared" ref="B9" si="1">I9</f>
        <v>46266</v>
      </c>
      <c r="C9" s="584" t="s">
        <v>276</v>
      </c>
      <c r="D9" s="697">
        <v>3433</v>
      </c>
      <c r="E9" s="788">
        <v>46264</v>
      </c>
      <c r="F9" s="815" t="s">
        <v>272</v>
      </c>
      <c r="G9" s="788">
        <v>46266</v>
      </c>
      <c r="H9" s="789"/>
      <c r="I9" s="684">
        <v>46266</v>
      </c>
      <c r="J9" s="789"/>
      <c r="K9" s="788"/>
      <c r="L9" s="790"/>
      <c r="M9" s="593"/>
      <c r="N9" s="593"/>
      <c r="O9" s="596">
        <v>4116.9189999999999</v>
      </c>
      <c r="P9" s="594"/>
      <c r="Q9" s="595"/>
      <c r="R9" s="596"/>
    </row>
    <row r="10" spans="1:19">
      <c r="A10" s="582">
        <f t="shared" si="0"/>
        <v>2</v>
      </c>
      <c r="B10" s="583">
        <f t="shared" ref="B10:B32" si="2">I10</f>
        <v>46266</v>
      </c>
      <c r="C10" s="584" t="s">
        <v>301</v>
      </c>
      <c r="D10" s="584">
        <v>3468</v>
      </c>
      <c r="E10" s="788">
        <v>46264</v>
      </c>
      <c r="F10" s="815" t="s">
        <v>272</v>
      </c>
      <c r="G10" s="788">
        <v>46266</v>
      </c>
      <c r="H10" s="789"/>
      <c r="I10" s="684">
        <v>46266</v>
      </c>
      <c r="J10" s="789"/>
      <c r="K10" s="788"/>
      <c r="L10" s="790"/>
      <c r="M10" s="593"/>
      <c r="N10" s="593"/>
      <c r="O10" s="596">
        <v>4435.8370000000004</v>
      </c>
      <c r="P10" s="594"/>
      <c r="Q10" s="595"/>
      <c r="R10" s="596"/>
    </row>
    <row r="11" spans="1:19">
      <c r="A11" s="582">
        <f t="shared" si="0"/>
        <v>3</v>
      </c>
      <c r="B11" s="583">
        <f t="shared" si="2"/>
        <v>46266</v>
      </c>
      <c r="C11" s="584" t="s">
        <v>302</v>
      </c>
      <c r="D11" s="584">
        <v>3480</v>
      </c>
      <c r="E11" s="788">
        <v>46264</v>
      </c>
      <c r="F11" s="815" t="s">
        <v>272</v>
      </c>
      <c r="G11" s="788">
        <v>46266</v>
      </c>
      <c r="H11" s="587"/>
      <c r="I11" s="684">
        <v>46266</v>
      </c>
      <c r="J11" s="587"/>
      <c r="K11" s="593"/>
      <c r="L11" s="593"/>
      <c r="M11" s="593"/>
      <c r="N11" s="593"/>
      <c r="O11" s="596">
        <v>4215.4549999999999</v>
      </c>
      <c r="P11" s="594"/>
      <c r="R11" s="596"/>
    </row>
    <row r="12" spans="1:19">
      <c r="A12" s="582">
        <f t="shared" si="0"/>
        <v>4</v>
      </c>
      <c r="B12" s="583">
        <f t="shared" si="2"/>
        <v>46266</v>
      </c>
      <c r="C12" s="584" t="s">
        <v>277</v>
      </c>
      <c r="D12" s="817">
        <v>3494</v>
      </c>
      <c r="E12" s="684">
        <v>46266</v>
      </c>
      <c r="F12" s="815" t="s">
        <v>272</v>
      </c>
      <c r="G12" s="684">
        <v>46266</v>
      </c>
      <c r="H12" s="587"/>
      <c r="I12" s="684">
        <v>46266</v>
      </c>
      <c r="J12" s="587"/>
      <c r="K12" s="593"/>
      <c r="L12" s="593"/>
      <c r="M12" s="593"/>
      <c r="N12" s="593"/>
      <c r="O12" s="596">
        <v>3892.6370000000002</v>
      </c>
      <c r="P12" s="594"/>
      <c r="R12" s="596"/>
      <c r="S12" s="596"/>
    </row>
    <row r="13" spans="1:19">
      <c r="A13" s="582">
        <f t="shared" si="0"/>
        <v>5</v>
      </c>
      <c r="B13" s="583">
        <f t="shared" si="2"/>
        <v>46267</v>
      </c>
      <c r="C13" s="584" t="s">
        <v>276</v>
      </c>
      <c r="D13" s="817">
        <v>3503</v>
      </c>
      <c r="E13" s="684">
        <v>46267</v>
      </c>
      <c r="F13" s="815" t="s">
        <v>272</v>
      </c>
      <c r="G13" s="684">
        <v>46267</v>
      </c>
      <c r="H13" s="637"/>
      <c r="I13" s="684">
        <v>46267</v>
      </c>
      <c r="J13" s="637"/>
      <c r="K13" s="638"/>
      <c r="L13" s="638"/>
      <c r="M13" s="638"/>
      <c r="N13" s="638"/>
      <c r="O13" s="596">
        <v>3854.8229999999999</v>
      </c>
      <c r="P13" s="594"/>
      <c r="R13" s="596"/>
      <c r="S13" s="596"/>
    </row>
    <row r="14" spans="1:19">
      <c r="A14" s="582">
        <f t="shared" si="0"/>
        <v>6</v>
      </c>
      <c r="B14" s="583">
        <f t="shared" si="2"/>
        <v>46268</v>
      </c>
      <c r="C14" s="584" t="s">
        <v>302</v>
      </c>
      <c r="D14" s="817">
        <v>3517</v>
      </c>
      <c r="E14" s="684">
        <v>46267</v>
      </c>
      <c r="F14" s="815" t="s">
        <v>272</v>
      </c>
      <c r="G14" s="684">
        <v>46268</v>
      </c>
      <c r="H14" s="587"/>
      <c r="I14" s="684">
        <v>46268</v>
      </c>
      <c r="J14" s="587"/>
      <c r="K14" s="593"/>
      <c r="L14" s="593"/>
      <c r="M14" s="593"/>
      <c r="N14" s="593"/>
      <c r="O14" s="596">
        <v>4108.1009999999997</v>
      </c>
      <c r="P14" s="594"/>
      <c r="R14" s="596"/>
    </row>
    <row r="15" spans="1:19">
      <c r="A15" s="582">
        <f t="shared" si="0"/>
        <v>7</v>
      </c>
      <c r="B15" s="583">
        <f t="shared" si="2"/>
        <v>46268</v>
      </c>
      <c r="C15" s="584" t="s">
        <v>277</v>
      </c>
      <c r="D15" s="591">
        <v>3518</v>
      </c>
      <c r="E15" s="684">
        <v>46268</v>
      </c>
      <c r="F15" s="815" t="s">
        <v>272</v>
      </c>
      <c r="G15" s="684">
        <v>46268</v>
      </c>
      <c r="H15" s="587"/>
      <c r="I15" s="684">
        <v>46268</v>
      </c>
      <c r="J15" s="587"/>
      <c r="K15" s="593"/>
      <c r="L15" s="593"/>
      <c r="M15" s="593"/>
      <c r="N15" s="593"/>
      <c r="O15" s="596">
        <v>4107.6589999999997</v>
      </c>
      <c r="P15" s="594"/>
      <c r="Q15" s="595"/>
      <c r="R15" s="596"/>
    </row>
    <row r="16" spans="1:19">
      <c r="A16" s="582">
        <f t="shared" si="0"/>
        <v>8</v>
      </c>
      <c r="B16" s="583">
        <f t="shared" si="2"/>
        <v>46268</v>
      </c>
      <c r="C16" s="584" t="s">
        <v>301</v>
      </c>
      <c r="D16" s="584">
        <v>3521</v>
      </c>
      <c r="E16" s="684">
        <v>46268</v>
      </c>
      <c r="F16" s="815" t="s">
        <v>272</v>
      </c>
      <c r="G16" s="684">
        <v>46268</v>
      </c>
      <c r="H16" s="587"/>
      <c r="I16" s="684">
        <v>46268</v>
      </c>
      <c r="J16" s="587"/>
      <c r="K16" s="593"/>
      <c r="L16" s="593"/>
      <c r="M16" s="593"/>
      <c r="N16" s="593"/>
      <c r="O16" s="596">
        <v>3937.886</v>
      </c>
      <c r="P16" s="594"/>
      <c r="Q16" s="595"/>
      <c r="R16" s="596"/>
    </row>
    <row r="17" spans="1:19">
      <c r="A17" s="582">
        <f t="shared" si="0"/>
        <v>9</v>
      </c>
      <c r="B17" s="583">
        <f t="shared" si="2"/>
        <v>46268</v>
      </c>
      <c r="C17" s="584" t="s">
        <v>302</v>
      </c>
      <c r="D17" s="591">
        <v>3528</v>
      </c>
      <c r="E17" s="684">
        <v>46268</v>
      </c>
      <c r="F17" s="815" t="s">
        <v>272</v>
      </c>
      <c r="G17" s="684">
        <v>46268</v>
      </c>
      <c r="H17" s="587"/>
      <c r="I17" s="684">
        <v>46268</v>
      </c>
      <c r="J17" s="587"/>
      <c r="K17" s="593"/>
      <c r="L17" s="593"/>
      <c r="M17" s="593"/>
      <c r="N17" s="593"/>
      <c r="O17" s="596">
        <v>3756.951</v>
      </c>
      <c r="P17" s="594"/>
      <c r="Q17" s="595"/>
      <c r="R17" s="596"/>
    </row>
    <row r="18" spans="1:19">
      <c r="A18" s="582">
        <f t="shared" si="0"/>
        <v>10</v>
      </c>
      <c r="B18" s="583">
        <f t="shared" si="2"/>
        <v>46268</v>
      </c>
      <c r="C18" s="584" t="s">
        <v>276</v>
      </c>
      <c r="D18" s="591">
        <v>3534</v>
      </c>
      <c r="E18" s="684">
        <v>46268</v>
      </c>
      <c r="F18" s="815" t="s">
        <v>272</v>
      </c>
      <c r="G18" s="684">
        <v>46268</v>
      </c>
      <c r="H18" s="587"/>
      <c r="I18" s="684">
        <v>46268</v>
      </c>
      <c r="J18" s="587"/>
      <c r="K18" s="593"/>
      <c r="L18" s="593"/>
      <c r="M18" s="593"/>
      <c r="N18" s="593"/>
      <c r="O18" s="596">
        <v>4078.7420000000002</v>
      </c>
      <c r="P18" s="594"/>
      <c r="R18" s="596"/>
    </row>
    <row r="19" spans="1:19">
      <c r="A19" s="582">
        <f t="shared" si="0"/>
        <v>11</v>
      </c>
      <c r="B19" s="583">
        <f t="shared" si="2"/>
        <v>46269</v>
      </c>
      <c r="C19" s="584" t="s">
        <v>277</v>
      </c>
      <c r="D19" s="591">
        <v>3543</v>
      </c>
      <c r="E19" s="684">
        <v>46269</v>
      </c>
      <c r="F19" s="815" t="s">
        <v>272</v>
      </c>
      <c r="G19" s="684">
        <v>46269</v>
      </c>
      <c r="H19" s="587"/>
      <c r="I19" s="684">
        <v>46269</v>
      </c>
      <c r="J19" s="587"/>
      <c r="K19" s="593"/>
      <c r="L19" s="593"/>
      <c r="M19" s="593"/>
      <c r="N19" s="593"/>
      <c r="O19" s="596">
        <v>3771.0390000000002</v>
      </c>
      <c r="P19" s="594"/>
      <c r="Q19" s="595"/>
      <c r="R19" s="596"/>
    </row>
    <row r="20" spans="1:19">
      <c r="A20" s="582">
        <f t="shared" si="0"/>
        <v>12</v>
      </c>
      <c r="B20" s="583">
        <f t="shared" si="2"/>
        <v>46269</v>
      </c>
      <c r="C20" s="584" t="s">
        <v>301</v>
      </c>
      <c r="D20" s="591">
        <v>3549</v>
      </c>
      <c r="E20" s="684">
        <v>46269</v>
      </c>
      <c r="F20" s="815" t="s">
        <v>272</v>
      </c>
      <c r="G20" s="684">
        <v>46269</v>
      </c>
      <c r="H20" s="587"/>
      <c r="I20" s="684">
        <v>46269</v>
      </c>
      <c r="J20" s="587"/>
      <c r="K20" s="593"/>
      <c r="L20" s="593"/>
      <c r="M20" s="593"/>
      <c r="N20" s="593"/>
      <c r="O20" s="596">
        <v>4020.1680000000001</v>
      </c>
      <c r="P20" s="594"/>
      <c r="R20" s="596"/>
    </row>
    <row r="21" spans="1:19">
      <c r="A21" s="582">
        <f t="shared" si="0"/>
        <v>13</v>
      </c>
      <c r="B21" s="583">
        <f t="shared" si="2"/>
        <v>46270</v>
      </c>
      <c r="C21" s="584" t="s">
        <v>276</v>
      </c>
      <c r="D21" s="591">
        <v>3555</v>
      </c>
      <c r="E21" s="684">
        <v>46270</v>
      </c>
      <c r="F21" s="815" t="s">
        <v>272</v>
      </c>
      <c r="G21" s="684">
        <v>46270</v>
      </c>
      <c r="H21" s="587"/>
      <c r="I21" s="684">
        <v>46270</v>
      </c>
      <c r="J21" s="587"/>
      <c r="K21" s="593"/>
      <c r="L21" s="593"/>
      <c r="M21" s="593"/>
      <c r="N21" s="593"/>
      <c r="O21" s="596">
        <v>4123.6750000000002</v>
      </c>
      <c r="P21" s="594"/>
      <c r="R21" s="596"/>
    </row>
    <row r="22" spans="1:19">
      <c r="A22" s="582">
        <f t="shared" si="0"/>
        <v>14</v>
      </c>
      <c r="B22" s="583">
        <f t="shared" si="2"/>
        <v>46270</v>
      </c>
      <c r="C22" s="584" t="s">
        <v>277</v>
      </c>
      <c r="D22" s="591">
        <v>3557</v>
      </c>
      <c r="E22" s="684">
        <v>46270</v>
      </c>
      <c r="F22" s="815" t="s">
        <v>272</v>
      </c>
      <c r="G22" s="684">
        <v>46270</v>
      </c>
      <c r="H22" s="587"/>
      <c r="I22" s="684">
        <v>46270</v>
      </c>
      <c r="J22" s="587"/>
      <c r="K22" s="593"/>
      <c r="L22" s="593"/>
      <c r="M22" s="593"/>
      <c r="N22" s="593"/>
      <c r="O22" s="596">
        <v>3762.8829999999998</v>
      </c>
      <c r="P22" s="594"/>
      <c r="R22" s="596"/>
    </row>
    <row r="23" spans="1:19">
      <c r="A23" s="582">
        <f t="shared" si="0"/>
        <v>15</v>
      </c>
      <c r="B23" s="583">
        <f t="shared" si="2"/>
        <v>46274</v>
      </c>
      <c r="C23" s="584" t="s">
        <v>301</v>
      </c>
      <c r="D23" s="591">
        <v>3558</v>
      </c>
      <c r="E23" s="684">
        <v>46270</v>
      </c>
      <c r="F23" s="815" t="s">
        <v>272</v>
      </c>
      <c r="G23" s="684">
        <v>46274</v>
      </c>
      <c r="H23" s="587"/>
      <c r="I23" s="684">
        <v>46274</v>
      </c>
      <c r="J23" s="587"/>
      <c r="K23" s="593"/>
      <c r="L23" s="593"/>
      <c r="M23" s="593"/>
      <c r="N23" s="593"/>
      <c r="O23" s="596">
        <v>3725.81</v>
      </c>
      <c r="P23" s="594"/>
      <c r="R23" s="596"/>
    </row>
    <row r="24" spans="1:19">
      <c r="A24" s="582">
        <f t="shared" si="0"/>
        <v>16</v>
      </c>
      <c r="B24" s="583">
        <f t="shared" si="2"/>
        <v>46272</v>
      </c>
      <c r="C24" s="584" t="s">
        <v>276</v>
      </c>
      <c r="D24" s="591">
        <v>3564</v>
      </c>
      <c r="E24" s="684">
        <v>46271</v>
      </c>
      <c r="F24" s="815" t="s">
        <v>272</v>
      </c>
      <c r="G24" s="684">
        <v>46272</v>
      </c>
      <c r="H24" s="587"/>
      <c r="I24" s="684">
        <v>46272</v>
      </c>
      <c r="J24" s="587"/>
      <c r="K24" s="593"/>
      <c r="L24" s="593"/>
      <c r="M24" s="593"/>
      <c r="N24" s="593"/>
      <c r="O24" s="596">
        <v>3999.703</v>
      </c>
      <c r="P24" s="594"/>
      <c r="R24" s="596"/>
    </row>
    <row r="25" spans="1:19">
      <c r="A25" s="582">
        <f t="shared" si="0"/>
        <v>17</v>
      </c>
      <c r="B25" s="583">
        <f t="shared" si="2"/>
        <v>46273</v>
      </c>
      <c r="C25" s="584" t="s">
        <v>277</v>
      </c>
      <c r="D25" s="591">
        <v>3585</v>
      </c>
      <c r="E25" s="684">
        <v>46272</v>
      </c>
      <c r="F25" s="815" t="s">
        <v>272</v>
      </c>
      <c r="G25" s="684">
        <v>46273</v>
      </c>
      <c r="H25" s="587"/>
      <c r="I25" s="684">
        <v>46273</v>
      </c>
      <c r="J25" s="587"/>
      <c r="K25" s="593"/>
      <c r="L25" s="593"/>
      <c r="M25" s="593"/>
      <c r="N25" s="593"/>
      <c r="O25" s="596">
        <v>4107.6589999999997</v>
      </c>
      <c r="P25" s="842"/>
      <c r="R25" s="596"/>
    </row>
    <row r="26" spans="1:19">
      <c r="A26" s="582">
        <f t="shared" si="0"/>
        <v>18</v>
      </c>
      <c r="B26" s="583">
        <f t="shared" si="2"/>
        <v>46273</v>
      </c>
      <c r="C26" s="584" t="s">
        <v>276</v>
      </c>
      <c r="D26" s="591">
        <v>3596</v>
      </c>
      <c r="E26" s="684">
        <v>46273</v>
      </c>
      <c r="F26" s="815" t="s">
        <v>272</v>
      </c>
      <c r="G26" s="684">
        <v>46273</v>
      </c>
      <c r="H26" s="587"/>
      <c r="I26" s="684">
        <v>46273</v>
      </c>
      <c r="J26" s="587"/>
      <c r="K26" s="593"/>
      <c r="L26" s="593"/>
      <c r="M26" s="593"/>
      <c r="N26" s="593"/>
      <c r="O26" s="596">
        <v>4280.1220000000003</v>
      </c>
      <c r="P26" s="594"/>
      <c r="R26" s="596"/>
    </row>
    <row r="27" spans="1:19">
      <c r="A27" s="582">
        <f t="shared" si="0"/>
        <v>19</v>
      </c>
      <c r="B27" s="583">
        <f t="shared" si="2"/>
        <v>46273</v>
      </c>
      <c r="C27" s="735" t="s">
        <v>277</v>
      </c>
      <c r="D27" s="584">
        <v>3603</v>
      </c>
      <c r="E27" s="684">
        <v>46273</v>
      </c>
      <c r="F27" s="815" t="s">
        <v>272</v>
      </c>
      <c r="G27" s="684">
        <v>46273</v>
      </c>
      <c r="H27" s="587"/>
      <c r="I27" s="684">
        <v>46273</v>
      </c>
      <c r="J27" s="587"/>
      <c r="K27" s="593"/>
      <c r="L27" s="593"/>
      <c r="M27" s="593"/>
      <c r="N27" s="593"/>
      <c r="O27" s="596">
        <v>3994.9580000000001</v>
      </c>
      <c r="P27" s="594"/>
      <c r="R27" s="596"/>
    </row>
    <row r="28" spans="1:19">
      <c r="A28" s="582">
        <f t="shared" si="0"/>
        <v>20</v>
      </c>
      <c r="B28" s="583">
        <f t="shared" si="2"/>
        <v>46273</v>
      </c>
      <c r="C28" s="584" t="s">
        <v>276</v>
      </c>
      <c r="D28" s="735">
        <v>3607</v>
      </c>
      <c r="E28" s="684">
        <v>46273</v>
      </c>
      <c r="F28" s="815" t="s">
        <v>272</v>
      </c>
      <c r="G28" s="684">
        <v>46273</v>
      </c>
      <c r="H28" s="587"/>
      <c r="I28" s="684">
        <v>46273</v>
      </c>
      <c r="J28" s="587"/>
      <c r="K28" s="593"/>
      <c r="L28" s="593"/>
      <c r="M28" s="593"/>
      <c r="N28" s="593"/>
      <c r="O28" s="596">
        <v>4051.3090000000002</v>
      </c>
      <c r="P28" s="594"/>
      <c r="R28" s="596"/>
      <c r="S28" s="596"/>
    </row>
    <row r="29" spans="1:19">
      <c r="A29" s="582">
        <f t="shared" si="0"/>
        <v>21</v>
      </c>
      <c r="B29" s="583">
        <f t="shared" si="2"/>
        <v>46274</v>
      </c>
      <c r="C29" s="643" t="s">
        <v>301</v>
      </c>
      <c r="D29" s="735">
        <v>3919</v>
      </c>
      <c r="E29" s="684">
        <v>46274</v>
      </c>
      <c r="F29" s="815" t="s">
        <v>272</v>
      </c>
      <c r="G29" s="684">
        <v>46274</v>
      </c>
      <c r="H29" s="587"/>
      <c r="I29" s="684">
        <v>46274</v>
      </c>
      <c r="J29" s="587"/>
      <c r="K29" s="593"/>
      <c r="L29" s="593"/>
      <c r="M29" s="593"/>
      <c r="N29" s="593"/>
      <c r="O29" s="889">
        <v>3946.7640000000001</v>
      </c>
      <c r="P29" s="594"/>
      <c r="R29" s="596"/>
    </row>
    <row r="30" spans="1:19">
      <c r="A30" s="582">
        <f t="shared" si="0"/>
        <v>22</v>
      </c>
      <c r="B30" s="583">
        <f t="shared" si="2"/>
        <v>46278</v>
      </c>
      <c r="C30" s="584" t="s">
        <v>276</v>
      </c>
      <c r="D30" s="860">
        <v>3647</v>
      </c>
      <c r="E30" s="684">
        <v>46278</v>
      </c>
      <c r="F30" s="815" t="s">
        <v>272</v>
      </c>
      <c r="G30" s="684">
        <v>46278</v>
      </c>
      <c r="H30" s="587"/>
      <c r="I30" s="684">
        <v>46278</v>
      </c>
      <c r="J30" s="587"/>
      <c r="K30" s="593"/>
      <c r="L30" s="593"/>
      <c r="M30" s="593"/>
      <c r="N30" s="593"/>
      <c r="O30" s="890">
        <v>4019.4259999999999</v>
      </c>
      <c r="P30" s="594"/>
      <c r="R30" s="596"/>
    </row>
    <row r="31" spans="1:19">
      <c r="A31" s="582">
        <f t="shared" si="0"/>
        <v>23</v>
      </c>
      <c r="B31" s="583">
        <f t="shared" si="2"/>
        <v>46279</v>
      </c>
      <c r="C31" s="584" t="s">
        <v>277</v>
      </c>
      <c r="D31" s="860">
        <v>3654</v>
      </c>
      <c r="E31" s="684">
        <v>46279</v>
      </c>
      <c r="F31" s="815" t="s">
        <v>272</v>
      </c>
      <c r="G31" s="684">
        <v>46279</v>
      </c>
      <c r="H31" s="587"/>
      <c r="I31" s="684">
        <v>46279</v>
      </c>
      <c r="J31" s="587"/>
      <c r="K31" s="593"/>
      <c r="L31" s="593"/>
      <c r="M31" s="593"/>
      <c r="N31" s="593"/>
      <c r="O31" s="890">
        <v>4221.8429999999998</v>
      </c>
      <c r="P31" s="594"/>
      <c r="R31" s="596"/>
    </row>
    <row r="32" spans="1:19">
      <c r="A32" s="582">
        <f t="shared" si="0"/>
        <v>24</v>
      </c>
      <c r="B32" s="583">
        <f t="shared" si="2"/>
        <v>46280</v>
      </c>
      <c r="C32" s="584" t="s">
        <v>276</v>
      </c>
      <c r="D32" s="591">
        <v>3669</v>
      </c>
      <c r="E32" s="684">
        <v>46280</v>
      </c>
      <c r="F32" s="815" t="s">
        <v>272</v>
      </c>
      <c r="G32" s="684">
        <v>46280</v>
      </c>
      <c r="H32" s="587"/>
      <c r="I32" s="684">
        <v>46280</v>
      </c>
      <c r="J32" s="587"/>
      <c r="K32" s="593"/>
      <c r="L32" s="593"/>
      <c r="M32" s="593"/>
      <c r="N32" s="593"/>
      <c r="O32" s="890">
        <v>4262.92</v>
      </c>
      <c r="P32" s="594"/>
      <c r="R32" s="596"/>
    </row>
    <row r="33" spans="1:18">
      <c r="A33" s="582">
        <f t="shared" si="0"/>
        <v>25</v>
      </c>
      <c r="B33" s="583">
        <f t="shared" ref="B33:B71" si="3">I33</f>
        <v>46281</v>
      </c>
      <c r="C33" s="584" t="s">
        <v>277</v>
      </c>
      <c r="D33" s="591">
        <v>3682</v>
      </c>
      <c r="E33" s="684">
        <v>46281</v>
      </c>
      <c r="F33" s="815" t="s">
        <v>272</v>
      </c>
      <c r="G33" s="684">
        <v>46281</v>
      </c>
      <c r="H33" s="587"/>
      <c r="I33" s="684">
        <v>46281</v>
      </c>
      <c r="J33" s="587"/>
      <c r="K33" s="593"/>
      <c r="L33" s="593"/>
      <c r="M33" s="593"/>
      <c r="N33" s="593"/>
      <c r="O33" s="890">
        <v>4273.0039999999999</v>
      </c>
      <c r="P33" s="594"/>
      <c r="R33" s="596"/>
    </row>
    <row r="34" spans="1:18">
      <c r="A34" s="582">
        <f t="shared" si="0"/>
        <v>26</v>
      </c>
      <c r="B34" s="583">
        <f t="shared" si="3"/>
        <v>46282</v>
      </c>
      <c r="C34" s="643" t="s">
        <v>277</v>
      </c>
      <c r="D34" s="584">
        <v>3700</v>
      </c>
      <c r="E34" s="684">
        <v>46282</v>
      </c>
      <c r="F34" s="815" t="s">
        <v>272</v>
      </c>
      <c r="G34" s="684">
        <v>46282</v>
      </c>
      <c r="H34" s="587"/>
      <c r="I34" s="684">
        <v>46282</v>
      </c>
      <c r="J34" s="587"/>
      <c r="K34" s="593"/>
      <c r="L34" s="593"/>
      <c r="M34" s="593"/>
      <c r="N34" s="593"/>
      <c r="O34" s="890">
        <v>4112.8490000000002</v>
      </c>
      <c r="P34" s="594"/>
      <c r="R34" s="596"/>
    </row>
    <row r="35" spans="1:18">
      <c r="A35" s="582">
        <f t="shared" si="0"/>
        <v>27</v>
      </c>
      <c r="B35" s="583">
        <f t="shared" si="3"/>
        <v>46283</v>
      </c>
      <c r="C35" s="584" t="s">
        <v>276</v>
      </c>
      <c r="D35" s="591">
        <v>3712</v>
      </c>
      <c r="E35" s="684">
        <v>46282</v>
      </c>
      <c r="F35" s="815" t="s">
        <v>272</v>
      </c>
      <c r="G35" s="684">
        <v>46282</v>
      </c>
      <c r="H35" s="587"/>
      <c r="I35" s="684">
        <v>46283</v>
      </c>
      <c r="J35" s="587"/>
      <c r="K35" s="593"/>
      <c r="L35" s="593"/>
      <c r="M35" s="593"/>
      <c r="N35" s="593"/>
      <c r="O35" s="890">
        <v>4065.3960000000002</v>
      </c>
      <c r="P35" s="594"/>
      <c r="R35" s="596"/>
    </row>
    <row r="36" spans="1:18">
      <c r="A36" s="582">
        <f t="shared" si="0"/>
        <v>28</v>
      </c>
      <c r="B36" s="583">
        <f t="shared" si="3"/>
        <v>46283</v>
      </c>
      <c r="C36" s="584" t="s">
        <v>301</v>
      </c>
      <c r="D36" s="591">
        <v>3722</v>
      </c>
      <c r="E36" s="684">
        <v>46283</v>
      </c>
      <c r="F36" s="815" t="s">
        <v>272</v>
      </c>
      <c r="G36" s="684">
        <v>46283</v>
      </c>
      <c r="H36" s="587"/>
      <c r="I36" s="684">
        <v>46283</v>
      </c>
      <c r="J36" s="587"/>
      <c r="K36" s="593"/>
      <c r="L36" s="593"/>
      <c r="M36" s="593"/>
      <c r="N36" s="593"/>
      <c r="O36" s="890">
        <v>4188.7740000000003</v>
      </c>
      <c r="P36" s="594"/>
      <c r="R36" s="596"/>
    </row>
    <row r="37" spans="1:18">
      <c r="A37" s="582">
        <f t="shared" si="0"/>
        <v>29</v>
      </c>
      <c r="B37" s="583">
        <f t="shared" si="3"/>
        <v>46284</v>
      </c>
      <c r="C37" s="584" t="s">
        <v>276</v>
      </c>
      <c r="D37" s="591">
        <v>3741</v>
      </c>
      <c r="E37" s="684">
        <v>46284</v>
      </c>
      <c r="F37" s="815" t="s">
        <v>272</v>
      </c>
      <c r="G37" s="684">
        <v>46284</v>
      </c>
      <c r="H37" s="587"/>
      <c r="I37" s="684">
        <v>46284</v>
      </c>
      <c r="J37" s="587"/>
      <c r="K37" s="593"/>
      <c r="L37" s="593"/>
      <c r="M37" s="593"/>
      <c r="N37" s="593"/>
      <c r="O37" s="890">
        <v>4184.7709999999997</v>
      </c>
      <c r="P37" s="594"/>
      <c r="R37" s="596"/>
    </row>
    <row r="38" spans="1:18">
      <c r="A38" s="582">
        <f t="shared" si="0"/>
        <v>30</v>
      </c>
      <c r="B38" s="583">
        <f t="shared" si="3"/>
        <v>46285</v>
      </c>
      <c r="C38" s="584" t="s">
        <v>277</v>
      </c>
      <c r="D38" s="591">
        <v>2751</v>
      </c>
      <c r="E38" s="684">
        <v>46285</v>
      </c>
      <c r="F38" s="815" t="s">
        <v>272</v>
      </c>
      <c r="G38" s="684">
        <v>46285</v>
      </c>
      <c r="H38" s="587"/>
      <c r="I38" s="684">
        <v>46285</v>
      </c>
      <c r="J38" s="587"/>
      <c r="K38" s="593"/>
      <c r="L38" s="593"/>
      <c r="M38" s="593"/>
      <c r="N38" s="593"/>
      <c r="O38" s="890">
        <v>4189.2190000000001</v>
      </c>
      <c r="P38" s="594"/>
      <c r="R38" s="596"/>
    </row>
    <row r="39" spans="1:18">
      <c r="A39" s="582">
        <f t="shared" si="0"/>
        <v>31</v>
      </c>
      <c r="B39" s="583">
        <f t="shared" si="3"/>
        <v>46287</v>
      </c>
      <c r="C39" s="584" t="s">
        <v>276</v>
      </c>
      <c r="D39" s="591">
        <v>3772</v>
      </c>
      <c r="E39" s="684">
        <v>46287</v>
      </c>
      <c r="F39" s="815" t="s">
        <v>272</v>
      </c>
      <c r="G39" s="684">
        <v>46287</v>
      </c>
      <c r="H39" s="587"/>
      <c r="I39" s="684">
        <v>46287</v>
      </c>
      <c r="J39" s="587"/>
      <c r="K39" s="593"/>
      <c r="L39" s="593"/>
      <c r="M39" s="593"/>
      <c r="N39" s="593"/>
      <c r="O39" s="890">
        <v>3930.4520000000002</v>
      </c>
      <c r="P39" s="594"/>
      <c r="R39" s="596"/>
    </row>
    <row r="40" spans="1:18">
      <c r="A40" s="582">
        <f t="shared" si="0"/>
        <v>32</v>
      </c>
      <c r="B40" s="583">
        <f t="shared" si="3"/>
        <v>46287</v>
      </c>
      <c r="C40" s="584" t="s">
        <v>301</v>
      </c>
      <c r="D40" s="591">
        <v>3779</v>
      </c>
      <c r="E40" s="684">
        <v>46287</v>
      </c>
      <c r="F40" s="815" t="s">
        <v>272</v>
      </c>
      <c r="G40" s="684">
        <v>46287</v>
      </c>
      <c r="H40" s="587"/>
      <c r="I40" s="684">
        <v>46287</v>
      </c>
      <c r="J40" s="587"/>
      <c r="K40" s="593"/>
      <c r="L40" s="593"/>
      <c r="M40" s="593"/>
      <c r="N40" s="593"/>
      <c r="O40" s="890">
        <v>3958.627</v>
      </c>
      <c r="P40" s="594"/>
      <c r="R40" s="596"/>
    </row>
    <row r="41" spans="1:18">
      <c r="A41" s="582">
        <f t="shared" si="0"/>
        <v>33</v>
      </c>
      <c r="B41" s="583">
        <f t="shared" si="3"/>
        <v>46288</v>
      </c>
      <c r="C41" s="584" t="s">
        <v>277</v>
      </c>
      <c r="D41" s="591">
        <v>3791</v>
      </c>
      <c r="E41" s="684">
        <v>46288</v>
      </c>
      <c r="F41" s="815" t="s">
        <v>272</v>
      </c>
      <c r="G41" s="684">
        <v>46288</v>
      </c>
      <c r="H41" s="587"/>
      <c r="I41" s="684">
        <v>46288</v>
      </c>
      <c r="J41" s="587"/>
      <c r="K41" s="593"/>
      <c r="L41" s="593"/>
      <c r="M41" s="593"/>
      <c r="N41" s="593"/>
      <c r="O41" s="890">
        <v>4106.1760000000004</v>
      </c>
      <c r="P41" s="594"/>
      <c r="R41" s="596"/>
    </row>
    <row r="42" spans="1:18">
      <c r="A42" s="582">
        <f t="shared" si="0"/>
        <v>34</v>
      </c>
      <c r="B42" s="583">
        <f t="shared" si="3"/>
        <v>46289</v>
      </c>
      <c r="C42" s="584" t="s">
        <v>301</v>
      </c>
      <c r="D42" s="591">
        <v>3801</v>
      </c>
      <c r="E42" s="684">
        <v>46289</v>
      </c>
      <c r="F42" s="815" t="s">
        <v>272</v>
      </c>
      <c r="G42" s="684">
        <v>46289</v>
      </c>
      <c r="H42" s="587"/>
      <c r="I42" s="684">
        <v>46289</v>
      </c>
      <c r="J42" s="587"/>
      <c r="K42" s="593"/>
      <c r="L42" s="593"/>
      <c r="M42" s="593"/>
      <c r="N42" s="593"/>
      <c r="O42" s="890">
        <v>4147.6980000000003</v>
      </c>
      <c r="P42" s="594"/>
      <c r="R42" s="596"/>
    </row>
    <row r="43" spans="1:18">
      <c r="A43" s="582">
        <f t="shared" si="0"/>
        <v>35</v>
      </c>
      <c r="B43" s="583">
        <f t="shared" si="3"/>
        <v>46290</v>
      </c>
      <c r="C43" s="584" t="s">
        <v>276</v>
      </c>
      <c r="D43" s="591">
        <v>3817</v>
      </c>
      <c r="E43" s="684">
        <v>46290</v>
      </c>
      <c r="F43" s="815" t="s">
        <v>272</v>
      </c>
      <c r="G43" s="684">
        <v>46290</v>
      </c>
      <c r="H43" s="587"/>
      <c r="I43" s="684">
        <v>46290</v>
      </c>
      <c r="J43" s="587"/>
      <c r="K43" s="593"/>
      <c r="L43" s="593"/>
      <c r="M43" s="593"/>
      <c r="N43" s="593"/>
      <c r="O43" s="890">
        <v>3981.6120000000001</v>
      </c>
      <c r="P43" s="594"/>
      <c r="R43" s="596"/>
    </row>
    <row r="44" spans="1:18">
      <c r="A44" s="582">
        <f t="shared" ref="A44:A93" si="4">A28+1</f>
        <v>21</v>
      </c>
      <c r="B44" s="583">
        <f t="shared" si="3"/>
        <v>46291</v>
      </c>
      <c r="C44" s="584" t="s">
        <v>301</v>
      </c>
      <c r="D44" s="591">
        <v>3827</v>
      </c>
      <c r="E44" s="684">
        <v>46291</v>
      </c>
      <c r="F44" s="815" t="s">
        <v>272</v>
      </c>
      <c r="G44" s="684">
        <v>46291</v>
      </c>
      <c r="H44" s="587"/>
      <c r="I44" s="684">
        <v>46291</v>
      </c>
      <c r="J44" s="587"/>
      <c r="K44" s="593"/>
      <c r="L44" s="593"/>
      <c r="M44" s="593"/>
      <c r="N44" s="593"/>
      <c r="O44" s="890">
        <v>4004.5970000000002</v>
      </c>
      <c r="P44" s="594"/>
      <c r="R44" s="596"/>
    </row>
    <row r="45" spans="1:18">
      <c r="A45" s="582">
        <f t="shared" si="4"/>
        <v>22</v>
      </c>
      <c r="B45" s="583">
        <f t="shared" si="3"/>
        <v>0</v>
      </c>
      <c r="C45" s="584"/>
      <c r="D45" s="591"/>
      <c r="E45" s="684"/>
      <c r="F45" s="683"/>
      <c r="G45" s="684"/>
      <c r="H45" s="587"/>
      <c r="I45" s="684"/>
      <c r="J45" s="587"/>
      <c r="K45" s="593"/>
      <c r="L45" s="593"/>
      <c r="M45" s="593"/>
      <c r="N45" s="593"/>
      <c r="O45" s="890"/>
      <c r="P45" s="594"/>
      <c r="R45" s="596"/>
    </row>
    <row r="46" spans="1:18">
      <c r="A46" s="582">
        <f t="shared" si="4"/>
        <v>23</v>
      </c>
      <c r="B46" s="583">
        <f t="shared" si="3"/>
        <v>0</v>
      </c>
      <c r="C46" s="584"/>
      <c r="D46" s="584"/>
      <c r="E46" s="684"/>
      <c r="F46" s="683"/>
      <c r="G46" s="684"/>
      <c r="H46" s="587"/>
      <c r="I46" s="684"/>
      <c r="J46" s="587"/>
      <c r="K46" s="593"/>
      <c r="L46" s="593"/>
      <c r="M46" s="593"/>
      <c r="N46" s="593"/>
      <c r="O46" s="890"/>
      <c r="P46" s="594"/>
      <c r="R46" s="596"/>
    </row>
    <row r="47" spans="1:18">
      <c r="A47" s="582">
        <f t="shared" si="4"/>
        <v>24</v>
      </c>
      <c r="B47" s="583">
        <f t="shared" si="3"/>
        <v>0</v>
      </c>
      <c r="C47" s="749"/>
      <c r="D47" s="584"/>
      <c r="E47" s="684"/>
      <c r="F47" s="683"/>
      <c r="G47" s="684"/>
      <c r="H47" s="587"/>
      <c r="I47" s="684"/>
      <c r="J47" s="587"/>
      <c r="K47" s="593"/>
      <c r="L47" s="593"/>
      <c r="M47" s="593"/>
      <c r="N47" s="593"/>
      <c r="O47" s="890"/>
      <c r="P47" s="594"/>
      <c r="R47" s="596"/>
    </row>
    <row r="48" spans="1:18">
      <c r="A48" s="582">
        <f t="shared" si="4"/>
        <v>25</v>
      </c>
      <c r="B48" s="583">
        <f t="shared" si="3"/>
        <v>0</v>
      </c>
      <c r="C48" s="749"/>
      <c r="D48" s="584"/>
      <c r="E48" s="750"/>
      <c r="F48" s="683"/>
      <c r="G48" s="750"/>
      <c r="H48" s="587"/>
      <c r="I48" s="750"/>
      <c r="J48" s="587"/>
      <c r="K48" s="593"/>
      <c r="L48" s="593"/>
      <c r="M48" s="593"/>
      <c r="N48" s="593"/>
      <c r="O48" s="890"/>
      <c r="P48" s="594"/>
      <c r="R48" s="596"/>
    </row>
    <row r="49" spans="1:18">
      <c r="A49" s="582">
        <f t="shared" si="4"/>
        <v>26</v>
      </c>
      <c r="B49" s="583">
        <f t="shared" si="3"/>
        <v>0</v>
      </c>
      <c r="C49" s="749"/>
      <c r="D49" s="584"/>
      <c r="E49" s="750"/>
      <c r="F49" s="683"/>
      <c r="G49" s="750"/>
      <c r="H49" s="587"/>
      <c r="I49" s="750"/>
      <c r="J49" s="587"/>
      <c r="K49" s="593"/>
      <c r="L49" s="593"/>
      <c r="M49" s="593"/>
      <c r="N49" s="593"/>
      <c r="O49" s="890"/>
      <c r="P49" s="594"/>
      <c r="R49" s="596"/>
    </row>
    <row r="50" spans="1:18">
      <c r="A50" s="582">
        <f t="shared" si="4"/>
        <v>27</v>
      </c>
      <c r="B50" s="583">
        <f t="shared" si="3"/>
        <v>0</v>
      </c>
      <c r="C50" s="749"/>
      <c r="D50" s="584"/>
      <c r="E50" s="750"/>
      <c r="F50" s="683"/>
      <c r="G50" s="750"/>
      <c r="H50" s="587"/>
      <c r="I50" s="750"/>
      <c r="J50" s="587"/>
      <c r="K50" s="593"/>
      <c r="L50" s="593"/>
      <c r="M50" s="593"/>
      <c r="N50" s="593"/>
      <c r="O50" s="890"/>
      <c r="P50" s="594"/>
      <c r="R50" s="596"/>
    </row>
    <row r="51" spans="1:18">
      <c r="A51" s="582">
        <f t="shared" si="4"/>
        <v>28</v>
      </c>
      <c r="B51" s="583">
        <f t="shared" si="3"/>
        <v>0</v>
      </c>
      <c r="C51" s="749"/>
      <c r="D51" s="584"/>
      <c r="E51" s="750"/>
      <c r="F51" s="683"/>
      <c r="G51" s="750"/>
      <c r="H51" s="587"/>
      <c r="I51" s="750"/>
      <c r="J51" s="587"/>
      <c r="K51" s="593"/>
      <c r="L51" s="593"/>
      <c r="M51" s="593"/>
      <c r="N51" s="593"/>
      <c r="O51" s="890"/>
      <c r="P51" s="594"/>
      <c r="R51" s="596"/>
    </row>
    <row r="52" spans="1:18">
      <c r="A52" s="582">
        <f t="shared" si="4"/>
        <v>29</v>
      </c>
      <c r="B52" s="583">
        <f t="shared" si="3"/>
        <v>0</v>
      </c>
      <c r="C52" s="584"/>
      <c r="D52" s="584"/>
      <c r="E52" s="684"/>
      <c r="F52" s="683"/>
      <c r="G52" s="684"/>
      <c r="H52" s="587"/>
      <c r="I52" s="684"/>
      <c r="J52" s="587"/>
      <c r="K52" s="593"/>
      <c r="L52" s="593"/>
      <c r="M52" s="593"/>
      <c r="N52" s="593"/>
      <c r="O52" s="890"/>
      <c r="P52" s="594"/>
      <c r="R52" s="596"/>
    </row>
    <row r="53" spans="1:18">
      <c r="A53" s="582">
        <f t="shared" si="4"/>
        <v>30</v>
      </c>
      <c r="B53" s="583">
        <f t="shared" si="3"/>
        <v>0</v>
      </c>
      <c r="C53" s="584"/>
      <c r="D53" s="584"/>
      <c r="E53" s="684"/>
      <c r="F53" s="683"/>
      <c r="G53" s="684"/>
      <c r="H53" s="587"/>
      <c r="I53" s="684"/>
      <c r="J53" s="587"/>
      <c r="K53" s="593"/>
      <c r="L53" s="593"/>
      <c r="M53" s="593"/>
      <c r="N53" s="593"/>
      <c r="O53" s="890"/>
      <c r="P53" s="594"/>
      <c r="R53" s="596"/>
    </row>
    <row r="54" spans="1:18">
      <c r="A54" s="582">
        <f t="shared" si="4"/>
        <v>31</v>
      </c>
      <c r="B54" s="583">
        <f t="shared" si="3"/>
        <v>0</v>
      </c>
      <c r="C54" s="584"/>
      <c r="D54" s="584"/>
      <c r="E54" s="684"/>
      <c r="F54" s="683"/>
      <c r="G54" s="684"/>
      <c r="H54" s="587"/>
      <c r="I54" s="684"/>
      <c r="J54" s="587"/>
      <c r="K54" s="593"/>
      <c r="L54" s="593"/>
      <c r="M54" s="593"/>
      <c r="N54" s="593"/>
      <c r="O54" s="890"/>
      <c r="P54" s="594"/>
      <c r="R54" s="596"/>
    </row>
    <row r="55" spans="1:18">
      <c r="A55" s="582">
        <f t="shared" si="4"/>
        <v>32</v>
      </c>
      <c r="B55" s="583">
        <f t="shared" si="3"/>
        <v>0</v>
      </c>
      <c r="C55" s="584"/>
      <c r="D55" s="584"/>
      <c r="E55" s="684"/>
      <c r="F55" s="683"/>
      <c r="G55" s="684"/>
      <c r="H55" s="587"/>
      <c r="I55" s="684"/>
      <c r="J55" s="587"/>
      <c r="K55" s="593"/>
      <c r="L55" s="593"/>
      <c r="M55" s="593"/>
      <c r="N55" s="593"/>
      <c r="O55" s="890"/>
      <c r="P55" s="594"/>
      <c r="R55" s="596"/>
    </row>
    <row r="56" spans="1:18">
      <c r="A56" s="582">
        <f t="shared" si="4"/>
        <v>33</v>
      </c>
      <c r="B56" s="583">
        <f t="shared" si="3"/>
        <v>0</v>
      </c>
      <c r="C56" s="584"/>
      <c r="D56" s="584"/>
      <c r="E56" s="684"/>
      <c r="F56" s="683"/>
      <c r="G56" s="684"/>
      <c r="H56" s="587"/>
      <c r="I56" s="684"/>
      <c r="J56" s="587"/>
      <c r="K56" s="593"/>
      <c r="L56" s="593"/>
      <c r="M56" s="593"/>
      <c r="N56" s="593"/>
      <c r="O56" s="890"/>
      <c r="P56" s="594"/>
      <c r="R56" s="596"/>
    </row>
    <row r="57" spans="1:18">
      <c r="A57" s="582">
        <f t="shared" si="4"/>
        <v>34</v>
      </c>
      <c r="B57" s="583">
        <f t="shared" si="3"/>
        <v>0</v>
      </c>
      <c r="C57" s="584"/>
      <c r="D57" s="584"/>
      <c r="E57" s="684"/>
      <c r="F57" s="683"/>
      <c r="G57" s="684"/>
      <c r="H57" s="587"/>
      <c r="I57" s="684"/>
      <c r="J57" s="587"/>
      <c r="K57" s="593"/>
      <c r="L57" s="593"/>
      <c r="M57" s="593"/>
      <c r="N57" s="593"/>
      <c r="O57" s="890"/>
      <c r="P57" s="594"/>
      <c r="R57" s="596"/>
    </row>
    <row r="58" spans="1:18">
      <c r="A58" s="582">
        <f t="shared" si="4"/>
        <v>35</v>
      </c>
      <c r="B58" s="583">
        <f t="shared" si="3"/>
        <v>0</v>
      </c>
      <c r="C58" s="584"/>
      <c r="D58" s="584"/>
      <c r="E58" s="684"/>
      <c r="F58" s="683"/>
      <c r="G58" s="684"/>
      <c r="H58" s="587"/>
      <c r="I58" s="684"/>
      <c r="J58" s="587"/>
      <c r="K58" s="593"/>
      <c r="L58" s="593"/>
      <c r="M58" s="593"/>
      <c r="N58" s="593"/>
      <c r="O58" s="890"/>
      <c r="P58" s="594"/>
      <c r="R58" s="596"/>
    </row>
    <row r="59" spans="1:18">
      <c r="A59" s="582">
        <f t="shared" si="4"/>
        <v>36</v>
      </c>
      <c r="B59" s="583">
        <f t="shared" si="3"/>
        <v>0</v>
      </c>
      <c r="C59" s="584"/>
      <c r="D59" s="584"/>
      <c r="E59" s="684"/>
      <c r="F59" s="683"/>
      <c r="G59" s="684"/>
      <c r="H59" s="587"/>
      <c r="I59" s="684"/>
      <c r="J59" s="587"/>
      <c r="K59" s="593"/>
      <c r="L59" s="593"/>
      <c r="M59" s="593"/>
      <c r="N59" s="593"/>
      <c r="O59" s="890"/>
      <c r="P59" s="594"/>
      <c r="R59" s="596"/>
    </row>
    <row r="60" spans="1:18">
      <c r="A60" s="582">
        <f t="shared" si="4"/>
        <v>22</v>
      </c>
      <c r="B60" s="583">
        <f t="shared" si="3"/>
        <v>0</v>
      </c>
      <c r="C60" s="584"/>
      <c r="D60" s="584"/>
      <c r="E60" s="684"/>
      <c r="F60" s="683"/>
      <c r="G60" s="684"/>
      <c r="H60" s="587"/>
      <c r="I60" s="684"/>
      <c r="J60" s="587"/>
      <c r="K60" s="593"/>
      <c r="L60" s="593"/>
      <c r="M60" s="593"/>
      <c r="N60" s="593"/>
      <c r="O60" s="890"/>
      <c r="P60" s="594"/>
      <c r="R60" s="596"/>
    </row>
    <row r="61" spans="1:18">
      <c r="A61" s="582">
        <f t="shared" si="4"/>
        <v>23</v>
      </c>
      <c r="B61" s="583">
        <f t="shared" si="3"/>
        <v>0</v>
      </c>
      <c r="C61" s="584"/>
      <c r="D61" s="584"/>
      <c r="E61" s="684"/>
      <c r="F61" s="683"/>
      <c r="G61" s="684"/>
      <c r="H61" s="587"/>
      <c r="I61" s="684"/>
      <c r="J61" s="587"/>
      <c r="K61" s="593"/>
      <c r="L61" s="593"/>
      <c r="M61" s="593"/>
      <c r="N61" s="593"/>
      <c r="O61" s="890"/>
      <c r="P61" s="594"/>
      <c r="R61" s="596"/>
    </row>
    <row r="62" spans="1:18">
      <c r="A62" s="582">
        <f t="shared" si="4"/>
        <v>24</v>
      </c>
      <c r="B62" s="583">
        <f t="shared" si="3"/>
        <v>0</v>
      </c>
      <c r="C62" s="584"/>
      <c r="D62" s="584"/>
      <c r="E62" s="684"/>
      <c r="F62" s="683"/>
      <c r="G62" s="684"/>
      <c r="H62" s="587"/>
      <c r="I62" s="684"/>
      <c r="J62" s="587"/>
      <c r="K62" s="593"/>
      <c r="L62" s="593"/>
      <c r="M62" s="593"/>
      <c r="N62" s="593"/>
      <c r="O62" s="890"/>
      <c r="P62" s="594"/>
      <c r="R62" s="596"/>
    </row>
    <row r="63" spans="1:18">
      <c r="A63" s="582">
        <f t="shared" si="4"/>
        <v>25</v>
      </c>
      <c r="B63" s="583">
        <f t="shared" si="3"/>
        <v>0</v>
      </c>
      <c r="C63" s="584"/>
      <c r="D63" s="584"/>
      <c r="E63" s="684"/>
      <c r="F63" s="683"/>
      <c r="G63" s="684"/>
      <c r="H63" s="587"/>
      <c r="I63" s="684"/>
      <c r="J63" s="587"/>
      <c r="K63" s="593"/>
      <c r="L63" s="593"/>
      <c r="M63" s="593"/>
      <c r="N63" s="593"/>
      <c r="O63" s="890"/>
      <c r="P63" s="594"/>
      <c r="R63" s="596"/>
    </row>
    <row r="64" spans="1:18">
      <c r="A64" s="582">
        <f t="shared" si="4"/>
        <v>26</v>
      </c>
      <c r="B64" s="583">
        <f t="shared" si="3"/>
        <v>0</v>
      </c>
      <c r="C64" s="584"/>
      <c r="D64" s="584"/>
      <c r="E64" s="684"/>
      <c r="F64" s="683"/>
      <c r="G64" s="684"/>
      <c r="H64" s="587"/>
      <c r="I64" s="684"/>
      <c r="J64" s="587"/>
      <c r="K64" s="593"/>
      <c r="L64" s="593"/>
      <c r="M64" s="593"/>
      <c r="N64" s="593"/>
      <c r="O64" s="890"/>
      <c r="P64" s="594"/>
      <c r="R64" s="596"/>
    </row>
    <row r="65" spans="1:18">
      <c r="A65" s="582">
        <f t="shared" si="4"/>
        <v>27</v>
      </c>
      <c r="B65" s="583">
        <f t="shared" si="3"/>
        <v>0</v>
      </c>
      <c r="C65" s="584"/>
      <c r="D65" s="584"/>
      <c r="E65" s="684"/>
      <c r="F65" s="683"/>
      <c r="G65" s="684"/>
      <c r="H65" s="587"/>
      <c r="I65" s="684"/>
      <c r="J65" s="587"/>
      <c r="K65" s="593"/>
      <c r="L65" s="593"/>
      <c r="M65" s="593"/>
      <c r="N65" s="593"/>
      <c r="O65" s="890"/>
      <c r="P65" s="594"/>
      <c r="R65" s="596"/>
    </row>
    <row r="66" spans="1:18">
      <c r="A66" s="582">
        <f t="shared" si="4"/>
        <v>28</v>
      </c>
      <c r="B66" s="583">
        <f t="shared" si="3"/>
        <v>0</v>
      </c>
      <c r="C66" s="584"/>
      <c r="D66" s="584"/>
      <c r="E66" s="684"/>
      <c r="F66" s="683"/>
      <c r="G66" s="684"/>
      <c r="H66" s="587"/>
      <c r="I66" s="684"/>
      <c r="J66" s="587"/>
      <c r="K66" s="593"/>
      <c r="L66" s="593"/>
      <c r="M66" s="593"/>
      <c r="N66" s="593"/>
      <c r="O66" s="890"/>
      <c r="P66" s="594"/>
      <c r="R66" s="596"/>
    </row>
    <row r="67" spans="1:18">
      <c r="A67" s="582">
        <f t="shared" si="4"/>
        <v>29</v>
      </c>
      <c r="B67" s="583">
        <f t="shared" si="3"/>
        <v>0</v>
      </c>
      <c r="C67" s="584"/>
      <c r="D67" s="584"/>
      <c r="E67" s="684"/>
      <c r="F67" s="683"/>
      <c r="G67" s="684"/>
      <c r="H67" s="587"/>
      <c r="I67" s="684"/>
      <c r="J67" s="587"/>
      <c r="K67" s="593"/>
      <c r="L67" s="593"/>
      <c r="M67" s="593"/>
      <c r="N67" s="593"/>
      <c r="O67" s="890"/>
      <c r="P67" s="594"/>
      <c r="R67" s="596"/>
    </row>
    <row r="68" spans="1:18">
      <c r="A68" s="582">
        <f t="shared" si="4"/>
        <v>30</v>
      </c>
      <c r="B68" s="583">
        <f t="shared" si="3"/>
        <v>0</v>
      </c>
      <c r="C68" s="584"/>
      <c r="D68" s="584"/>
      <c r="E68" s="684"/>
      <c r="F68" s="683"/>
      <c r="G68" s="684"/>
      <c r="H68" s="587"/>
      <c r="I68" s="684"/>
      <c r="J68" s="587"/>
      <c r="K68" s="593"/>
      <c r="L68" s="593"/>
      <c r="M68" s="593"/>
      <c r="N68" s="593"/>
      <c r="O68" s="890"/>
      <c r="P68" s="594"/>
      <c r="R68" s="596"/>
    </row>
    <row r="69" spans="1:18">
      <c r="A69" s="582">
        <f t="shared" si="4"/>
        <v>31</v>
      </c>
      <c r="B69" s="583">
        <f t="shared" si="3"/>
        <v>0</v>
      </c>
      <c r="C69" s="584"/>
      <c r="D69" s="584"/>
      <c r="E69" s="684"/>
      <c r="F69" s="683"/>
      <c r="G69" s="684"/>
      <c r="H69" s="587"/>
      <c r="I69" s="684"/>
      <c r="J69" s="587"/>
      <c r="K69" s="593"/>
      <c r="L69" s="593"/>
      <c r="M69" s="593"/>
      <c r="N69" s="593"/>
      <c r="O69" s="890"/>
      <c r="P69" s="594"/>
      <c r="R69" s="596"/>
    </row>
    <row r="70" spans="1:18">
      <c r="A70" s="582">
        <f t="shared" si="4"/>
        <v>32</v>
      </c>
      <c r="B70" s="583">
        <f t="shared" si="3"/>
        <v>0</v>
      </c>
      <c r="C70" s="584"/>
      <c r="D70" s="584"/>
      <c r="E70" s="684"/>
      <c r="F70" s="683"/>
      <c r="G70" s="684"/>
      <c r="H70" s="587"/>
      <c r="I70" s="684"/>
      <c r="J70" s="587"/>
      <c r="K70" s="593"/>
      <c r="L70" s="593"/>
      <c r="M70" s="593"/>
      <c r="N70" s="593"/>
      <c r="O70" s="890"/>
      <c r="P70" s="594"/>
      <c r="R70" s="596"/>
    </row>
    <row r="71" spans="1:18">
      <c r="A71" s="582">
        <f t="shared" si="4"/>
        <v>33</v>
      </c>
      <c r="B71" s="583">
        <f t="shared" si="3"/>
        <v>0</v>
      </c>
      <c r="C71" s="584"/>
      <c r="D71" s="584"/>
      <c r="E71" s="684"/>
      <c r="F71" s="683"/>
      <c r="G71" s="684"/>
      <c r="H71" s="587"/>
      <c r="I71" s="684"/>
      <c r="J71" s="587"/>
      <c r="K71" s="593"/>
      <c r="L71" s="593"/>
      <c r="M71" s="593"/>
      <c r="N71" s="593"/>
      <c r="O71" s="890"/>
      <c r="P71" s="594"/>
      <c r="R71" s="596"/>
    </row>
    <row r="72" spans="1:18">
      <c r="A72" s="582">
        <f t="shared" si="4"/>
        <v>34</v>
      </c>
      <c r="B72" s="583">
        <f t="shared" ref="B72" si="5">I72</f>
        <v>0</v>
      </c>
      <c r="C72" s="584"/>
      <c r="D72" s="584"/>
      <c r="E72" s="684"/>
      <c r="F72" s="683"/>
      <c r="G72" s="684"/>
      <c r="H72" s="587"/>
      <c r="I72" s="684"/>
      <c r="J72" s="587"/>
      <c r="K72" s="593"/>
      <c r="L72" s="593"/>
      <c r="M72" s="593"/>
      <c r="N72" s="593"/>
      <c r="O72" s="890"/>
      <c r="P72" s="594"/>
      <c r="R72" s="596"/>
    </row>
    <row r="73" spans="1:18">
      <c r="A73" s="582">
        <f t="shared" si="4"/>
        <v>35</v>
      </c>
      <c r="B73" s="583">
        <f t="shared" ref="B73:B75" si="6">I73</f>
        <v>0</v>
      </c>
      <c r="C73" s="584"/>
      <c r="D73" s="584"/>
      <c r="E73" s="684"/>
      <c r="F73" s="683"/>
      <c r="G73" s="684"/>
      <c r="H73" s="587"/>
      <c r="I73" s="684"/>
      <c r="J73" s="587"/>
      <c r="K73" s="593"/>
      <c r="L73" s="593"/>
      <c r="M73" s="593"/>
      <c r="N73" s="593"/>
      <c r="O73" s="890"/>
      <c r="P73" s="594"/>
      <c r="R73" s="596"/>
    </row>
    <row r="74" spans="1:18">
      <c r="A74" s="582">
        <f t="shared" si="4"/>
        <v>36</v>
      </c>
      <c r="B74" s="583">
        <f t="shared" si="6"/>
        <v>0</v>
      </c>
      <c r="C74" s="584"/>
      <c r="D74" s="584"/>
      <c r="E74" s="684"/>
      <c r="F74" s="683"/>
      <c r="G74" s="684"/>
      <c r="H74" s="587"/>
      <c r="I74" s="684"/>
      <c r="J74" s="587"/>
      <c r="K74" s="593"/>
      <c r="L74" s="593"/>
      <c r="M74" s="593"/>
      <c r="N74" s="593"/>
      <c r="O74" s="890"/>
      <c r="P74" s="594"/>
      <c r="R74" s="596"/>
    </row>
    <row r="75" spans="1:18">
      <c r="A75" s="582">
        <f t="shared" si="4"/>
        <v>37</v>
      </c>
      <c r="B75" s="583">
        <f t="shared" si="6"/>
        <v>0</v>
      </c>
      <c r="C75" s="584"/>
      <c r="D75" s="591"/>
      <c r="E75" s="684"/>
      <c r="F75" s="683"/>
      <c r="G75" s="684"/>
      <c r="H75" s="587"/>
      <c r="I75" s="684"/>
      <c r="J75" s="587"/>
      <c r="K75" s="593"/>
      <c r="L75" s="593"/>
      <c r="M75" s="593"/>
      <c r="N75" s="593"/>
      <c r="O75" s="890"/>
      <c r="P75" s="594"/>
      <c r="R75" s="596"/>
    </row>
    <row r="76" spans="1:18">
      <c r="A76" s="582">
        <f t="shared" si="4"/>
        <v>23</v>
      </c>
      <c r="B76" s="583">
        <f t="shared" ref="B76:B86" si="7">I76</f>
        <v>0</v>
      </c>
      <c r="C76" s="584"/>
      <c r="D76" s="591"/>
      <c r="E76" s="684"/>
      <c r="F76" s="683"/>
      <c r="G76" s="684"/>
      <c r="H76" s="587"/>
      <c r="I76" s="684"/>
      <c r="J76" s="587"/>
      <c r="K76" s="593"/>
      <c r="L76" s="593"/>
      <c r="M76" s="593"/>
      <c r="N76" s="593"/>
      <c r="O76" s="890"/>
      <c r="P76" s="594"/>
      <c r="R76" s="596"/>
    </row>
    <row r="77" spans="1:18">
      <c r="A77" s="582">
        <f t="shared" si="4"/>
        <v>24</v>
      </c>
      <c r="B77" s="583">
        <f t="shared" si="7"/>
        <v>0</v>
      </c>
      <c r="C77" s="584"/>
      <c r="D77" s="591"/>
      <c r="E77" s="684"/>
      <c r="F77" s="683"/>
      <c r="G77" s="684"/>
      <c r="H77" s="587"/>
      <c r="I77" s="684"/>
      <c r="J77" s="587"/>
      <c r="K77" s="593"/>
      <c r="L77" s="593"/>
      <c r="M77" s="593"/>
      <c r="N77" s="593"/>
      <c r="O77" s="890"/>
      <c r="P77" s="594"/>
      <c r="R77" s="596"/>
    </row>
    <row r="78" spans="1:18">
      <c r="A78" s="582">
        <f t="shared" si="4"/>
        <v>25</v>
      </c>
      <c r="B78" s="583">
        <f t="shared" si="7"/>
        <v>0</v>
      </c>
      <c r="C78" s="584"/>
      <c r="D78" s="584"/>
      <c r="E78" s="684"/>
      <c r="F78" s="683"/>
      <c r="G78" s="684"/>
      <c r="H78" s="587"/>
      <c r="I78" s="684"/>
      <c r="J78" s="587"/>
      <c r="K78" s="593"/>
      <c r="L78" s="593"/>
      <c r="M78" s="593"/>
      <c r="N78" s="593"/>
      <c r="O78" s="890"/>
      <c r="P78" s="594"/>
      <c r="R78" s="596"/>
    </row>
    <row r="79" spans="1:18">
      <c r="A79" s="582">
        <f t="shared" si="4"/>
        <v>26</v>
      </c>
      <c r="B79" s="583">
        <f t="shared" si="7"/>
        <v>0</v>
      </c>
      <c r="C79" s="584"/>
      <c r="D79" s="584"/>
      <c r="E79" s="684"/>
      <c r="F79" s="683"/>
      <c r="G79" s="684"/>
      <c r="H79" s="587"/>
      <c r="I79" s="684"/>
      <c r="J79" s="587"/>
      <c r="K79" s="593"/>
      <c r="L79" s="593"/>
      <c r="M79" s="593"/>
      <c r="N79" s="593"/>
      <c r="O79" s="890"/>
      <c r="P79" s="594"/>
      <c r="R79" s="596"/>
    </row>
    <row r="80" spans="1:18">
      <c r="A80" s="582">
        <f t="shared" si="4"/>
        <v>27</v>
      </c>
      <c r="B80" s="583">
        <f t="shared" si="7"/>
        <v>0</v>
      </c>
      <c r="C80" s="584"/>
      <c r="D80" s="584"/>
      <c r="E80" s="684"/>
      <c r="F80" s="683"/>
      <c r="G80" s="684"/>
      <c r="H80" s="587"/>
      <c r="I80" s="684"/>
      <c r="J80" s="587"/>
      <c r="K80" s="593"/>
      <c r="L80" s="593"/>
      <c r="M80" s="593"/>
      <c r="N80" s="593"/>
      <c r="O80" s="890"/>
      <c r="P80" s="594"/>
      <c r="R80" s="596"/>
    </row>
    <row r="81" spans="1:18">
      <c r="A81" s="582">
        <f t="shared" si="4"/>
        <v>28</v>
      </c>
      <c r="B81" s="583">
        <f t="shared" si="7"/>
        <v>0</v>
      </c>
      <c r="C81" s="584"/>
      <c r="D81" s="584"/>
      <c r="E81" s="684"/>
      <c r="F81" s="683"/>
      <c r="G81" s="684"/>
      <c r="H81" s="587"/>
      <c r="I81" s="684"/>
      <c r="J81" s="587"/>
      <c r="K81" s="593"/>
      <c r="L81" s="593"/>
      <c r="M81" s="593"/>
      <c r="N81" s="593"/>
      <c r="O81" s="890"/>
      <c r="P81" s="594"/>
      <c r="R81" s="596"/>
    </row>
    <row r="82" spans="1:18">
      <c r="A82" s="582">
        <f t="shared" si="4"/>
        <v>29</v>
      </c>
      <c r="B82" s="583">
        <f t="shared" si="7"/>
        <v>0</v>
      </c>
      <c r="C82" s="584"/>
      <c r="D82" s="584"/>
      <c r="E82" s="684"/>
      <c r="F82" s="683"/>
      <c r="G82" s="684"/>
      <c r="H82" s="587"/>
      <c r="I82" s="684"/>
      <c r="J82" s="587"/>
      <c r="K82" s="593"/>
      <c r="L82" s="593"/>
      <c r="M82" s="593"/>
      <c r="N82" s="593"/>
      <c r="O82" s="890"/>
      <c r="P82" s="594"/>
      <c r="R82" s="596"/>
    </row>
    <row r="83" spans="1:18">
      <c r="A83" s="582">
        <f t="shared" si="4"/>
        <v>30</v>
      </c>
      <c r="B83" s="583">
        <f t="shared" si="7"/>
        <v>0</v>
      </c>
      <c r="C83" s="584"/>
      <c r="D83" s="584"/>
      <c r="E83" s="585"/>
      <c r="F83" s="683"/>
      <c r="G83" s="586"/>
      <c r="H83" s="587"/>
      <c r="I83" s="586"/>
      <c r="J83" s="587"/>
      <c r="K83" s="593"/>
      <c r="L83" s="593"/>
      <c r="M83" s="593"/>
      <c r="N83" s="593"/>
      <c r="O83" s="890"/>
      <c r="P83" s="594"/>
      <c r="R83" s="596"/>
    </row>
    <row r="84" spans="1:18">
      <c r="A84" s="582">
        <f t="shared" si="4"/>
        <v>31</v>
      </c>
      <c r="B84" s="583">
        <f t="shared" si="7"/>
        <v>0</v>
      </c>
      <c r="C84" s="584"/>
      <c r="D84" s="591"/>
      <c r="E84" s="585"/>
      <c r="F84" s="683"/>
      <c r="G84" s="586"/>
      <c r="H84" s="587"/>
      <c r="I84" s="586"/>
      <c r="J84" s="587"/>
      <c r="K84" s="593"/>
      <c r="L84" s="593"/>
      <c r="M84" s="593"/>
      <c r="N84" s="593"/>
      <c r="O84" s="890"/>
      <c r="P84" s="594"/>
      <c r="R84" s="596"/>
    </row>
    <row r="85" spans="1:18">
      <c r="A85" s="582">
        <f t="shared" si="4"/>
        <v>32</v>
      </c>
      <c r="B85" s="583">
        <f t="shared" si="7"/>
        <v>0</v>
      </c>
      <c r="C85" s="584"/>
      <c r="D85" s="591"/>
      <c r="E85" s="585"/>
      <c r="F85" s="626"/>
      <c r="G85" s="586"/>
      <c r="H85" s="587"/>
      <c r="I85" s="586"/>
      <c r="J85" s="587"/>
      <c r="K85" s="593"/>
      <c r="L85" s="593"/>
      <c r="M85" s="593"/>
      <c r="N85" s="593"/>
      <c r="O85" s="890"/>
      <c r="P85" s="594"/>
      <c r="R85" s="596"/>
    </row>
    <row r="86" spans="1:18">
      <c r="A86" s="582">
        <f t="shared" si="4"/>
        <v>33</v>
      </c>
      <c r="B86" s="583">
        <f t="shared" si="7"/>
        <v>0</v>
      </c>
      <c r="C86" s="584"/>
      <c r="D86" s="591"/>
      <c r="E86" s="585"/>
      <c r="F86" s="626"/>
      <c r="G86" s="586"/>
      <c r="H86" s="587"/>
      <c r="I86" s="586"/>
      <c r="J86" s="587"/>
      <c r="K86" s="593"/>
      <c r="L86" s="593"/>
      <c r="M86" s="593"/>
      <c r="N86" s="593"/>
      <c r="O86" s="890"/>
      <c r="P86" s="594"/>
      <c r="R86" s="596"/>
    </row>
    <row r="87" spans="1:18">
      <c r="A87" s="582">
        <f t="shared" si="4"/>
        <v>34</v>
      </c>
      <c r="B87" s="583">
        <f t="shared" ref="B87:B91" si="8">I87</f>
        <v>0</v>
      </c>
      <c r="C87" s="584"/>
      <c r="D87" s="591"/>
      <c r="E87" s="585"/>
      <c r="F87" s="626"/>
      <c r="G87" s="585"/>
      <c r="H87" s="587"/>
      <c r="I87" s="585"/>
      <c r="J87" s="587"/>
      <c r="K87" s="593"/>
      <c r="L87" s="593"/>
      <c r="M87" s="593"/>
      <c r="N87" s="593"/>
      <c r="O87" s="890"/>
      <c r="P87" s="594"/>
      <c r="R87" s="596"/>
    </row>
    <row r="88" spans="1:18">
      <c r="A88" s="582">
        <f t="shared" si="4"/>
        <v>35</v>
      </c>
      <c r="B88" s="583">
        <f t="shared" si="8"/>
        <v>0</v>
      </c>
      <c r="C88" s="584"/>
      <c r="D88" s="591"/>
      <c r="E88" s="585"/>
      <c r="F88" s="626"/>
      <c r="G88" s="585"/>
      <c r="H88" s="587"/>
      <c r="I88" s="585"/>
      <c r="J88" s="587"/>
      <c r="K88" s="593"/>
      <c r="L88" s="593"/>
      <c r="M88" s="593"/>
      <c r="N88" s="593"/>
      <c r="O88" s="890"/>
      <c r="P88" s="594"/>
      <c r="R88" s="596"/>
    </row>
    <row r="89" spans="1:18">
      <c r="A89" s="582">
        <f t="shared" si="4"/>
        <v>36</v>
      </c>
      <c r="B89" s="583">
        <f t="shared" si="8"/>
        <v>0</v>
      </c>
      <c r="C89" s="584"/>
      <c r="D89" s="591"/>
      <c r="E89" s="585"/>
      <c r="F89" s="626"/>
      <c r="G89" s="585"/>
      <c r="H89" s="587"/>
      <c r="I89" s="585"/>
      <c r="J89" s="587"/>
      <c r="K89" s="593"/>
      <c r="L89" s="593"/>
      <c r="M89" s="593"/>
      <c r="N89" s="593"/>
      <c r="O89" s="890"/>
      <c r="P89" s="594"/>
      <c r="R89" s="596"/>
    </row>
    <row r="90" spans="1:18">
      <c r="A90" s="582">
        <f t="shared" si="4"/>
        <v>37</v>
      </c>
      <c r="B90" s="583">
        <f t="shared" si="8"/>
        <v>0</v>
      </c>
      <c r="C90" s="584"/>
      <c r="D90" s="591"/>
      <c r="E90" s="585"/>
      <c r="F90" s="626"/>
      <c r="G90" s="585"/>
      <c r="H90" s="587"/>
      <c r="I90" s="585"/>
      <c r="J90" s="587"/>
      <c r="K90" s="593"/>
      <c r="L90" s="593"/>
      <c r="M90" s="593"/>
      <c r="N90" s="593"/>
      <c r="O90" s="890"/>
      <c r="P90" s="594"/>
      <c r="R90" s="596"/>
    </row>
    <row r="91" spans="1:18">
      <c r="A91" s="582">
        <f t="shared" si="4"/>
        <v>38</v>
      </c>
      <c r="B91" s="583">
        <f t="shared" si="8"/>
        <v>0</v>
      </c>
      <c r="C91" s="584"/>
      <c r="D91" s="591"/>
      <c r="E91" s="585"/>
      <c r="F91" s="626"/>
      <c r="G91" s="585"/>
      <c r="H91" s="587"/>
      <c r="I91" s="585"/>
      <c r="J91" s="587"/>
      <c r="K91" s="593"/>
      <c r="L91" s="593"/>
      <c r="M91" s="593"/>
      <c r="N91" s="593"/>
      <c r="O91" s="890"/>
      <c r="P91" s="594"/>
      <c r="R91" s="596"/>
    </row>
    <row r="92" spans="1:18">
      <c r="A92" s="582">
        <f t="shared" si="4"/>
        <v>24</v>
      </c>
      <c r="B92" s="583">
        <f t="shared" ref="B92:B93" si="9">I92</f>
        <v>0</v>
      </c>
      <c r="C92" s="584"/>
      <c r="D92" s="591"/>
      <c r="E92" s="585"/>
      <c r="F92" s="626"/>
      <c r="G92" s="585"/>
      <c r="H92" s="587"/>
      <c r="I92" s="585"/>
      <c r="J92" s="587"/>
      <c r="K92" s="593"/>
      <c r="L92" s="593"/>
      <c r="M92" s="593"/>
      <c r="N92" s="593"/>
      <c r="O92" s="890"/>
      <c r="P92" s="594"/>
      <c r="R92" s="596"/>
    </row>
    <row r="93" spans="1:18">
      <c r="A93" s="582">
        <f t="shared" si="4"/>
        <v>25</v>
      </c>
      <c r="B93" s="583">
        <f t="shared" si="9"/>
        <v>0</v>
      </c>
      <c r="C93" s="584"/>
      <c r="D93" s="591"/>
      <c r="E93" s="585"/>
      <c r="F93" s="626"/>
      <c r="G93" s="585"/>
      <c r="H93" s="587"/>
      <c r="I93" s="585"/>
      <c r="J93" s="587"/>
      <c r="K93" s="593"/>
      <c r="L93" s="593"/>
      <c r="M93" s="593"/>
      <c r="N93" s="593"/>
      <c r="O93" s="890"/>
      <c r="P93" s="594"/>
      <c r="R93" s="596"/>
    </row>
    <row r="94" spans="1:18">
      <c r="A94" s="582">
        <f t="shared" ref="A94:A99" si="10">A71+1</f>
        <v>34</v>
      </c>
      <c r="B94" s="583">
        <f t="shared" ref="B94:B99" si="11">I94</f>
        <v>0</v>
      </c>
      <c r="C94" s="584"/>
      <c r="D94" s="591"/>
      <c r="E94" s="585"/>
      <c r="F94" s="626"/>
      <c r="G94" s="585"/>
      <c r="H94" s="587"/>
      <c r="I94" s="585"/>
      <c r="J94" s="587"/>
      <c r="K94" s="593"/>
      <c r="L94" s="593"/>
      <c r="M94" s="593"/>
      <c r="N94" s="593"/>
      <c r="O94" s="890"/>
      <c r="P94" s="594"/>
      <c r="R94" s="596"/>
    </row>
    <row r="95" spans="1:18">
      <c r="A95" s="582">
        <f t="shared" si="10"/>
        <v>35</v>
      </c>
      <c r="B95" s="583">
        <f t="shared" si="11"/>
        <v>0</v>
      </c>
      <c r="C95" s="584"/>
      <c r="D95" s="591"/>
      <c r="E95" s="585"/>
      <c r="F95" s="626"/>
      <c r="G95" s="585"/>
      <c r="H95" s="587"/>
      <c r="I95" s="585"/>
      <c r="J95" s="587"/>
      <c r="K95" s="593"/>
      <c r="L95" s="593"/>
      <c r="M95" s="593"/>
      <c r="N95" s="593"/>
      <c r="O95" s="890"/>
      <c r="P95" s="594"/>
      <c r="R95" s="596"/>
    </row>
    <row r="96" spans="1:18">
      <c r="A96" s="582">
        <f t="shared" si="10"/>
        <v>36</v>
      </c>
      <c r="B96" s="583">
        <f t="shared" si="11"/>
        <v>0</v>
      </c>
      <c r="C96" s="584"/>
      <c r="D96" s="591"/>
      <c r="E96" s="585"/>
      <c r="F96" s="626"/>
      <c r="G96" s="585"/>
      <c r="H96" s="587"/>
      <c r="I96" s="585"/>
      <c r="J96" s="587"/>
      <c r="K96" s="593"/>
      <c r="L96" s="593"/>
      <c r="M96" s="593"/>
      <c r="N96" s="593"/>
      <c r="O96" s="890"/>
      <c r="P96" s="594"/>
      <c r="R96" s="596"/>
    </row>
    <row r="97" spans="1:18">
      <c r="A97" s="582">
        <f t="shared" si="10"/>
        <v>37</v>
      </c>
      <c r="B97" s="583">
        <f t="shared" si="11"/>
        <v>0</v>
      </c>
      <c r="C97" s="584"/>
      <c r="D97" s="591"/>
      <c r="E97" s="585"/>
      <c r="F97" s="626"/>
      <c r="G97" s="586"/>
      <c r="H97" s="587"/>
      <c r="I97" s="586"/>
      <c r="J97" s="587"/>
      <c r="K97" s="593"/>
      <c r="L97" s="593"/>
      <c r="M97" s="593"/>
      <c r="N97" s="593"/>
      <c r="O97" s="890"/>
      <c r="P97" s="594"/>
      <c r="R97" s="596"/>
    </row>
    <row r="98" spans="1:18">
      <c r="A98" s="582">
        <f t="shared" si="10"/>
        <v>38</v>
      </c>
      <c r="B98" s="583">
        <f t="shared" si="11"/>
        <v>0</v>
      </c>
      <c r="C98" s="584"/>
      <c r="D98" s="591"/>
      <c r="E98" s="585"/>
      <c r="F98" s="626"/>
      <c r="G98" s="586"/>
      <c r="H98" s="587"/>
      <c r="I98" s="586"/>
      <c r="J98" s="587"/>
      <c r="K98" s="593"/>
      <c r="L98" s="593"/>
      <c r="M98" s="593"/>
      <c r="N98" s="593"/>
      <c r="O98" s="890"/>
      <c r="P98" s="594"/>
      <c r="R98" s="596"/>
    </row>
    <row r="99" spans="1:18">
      <c r="A99" s="582">
        <f t="shared" si="10"/>
        <v>24</v>
      </c>
      <c r="B99" s="583">
        <f t="shared" si="11"/>
        <v>0</v>
      </c>
      <c r="C99" s="584"/>
      <c r="D99" s="591"/>
      <c r="E99" s="585"/>
      <c r="F99" s="626"/>
      <c r="G99" s="586"/>
      <c r="H99" s="587"/>
      <c r="I99" s="586"/>
      <c r="J99" s="587"/>
      <c r="K99" s="593"/>
      <c r="L99" s="593"/>
      <c r="M99" s="593"/>
      <c r="N99" s="593"/>
      <c r="O99" s="890"/>
      <c r="P99" s="594"/>
      <c r="R99" s="596"/>
    </row>
    <row r="100" spans="1:18">
      <c r="A100" s="582"/>
      <c r="B100" s="583"/>
      <c r="C100" s="584"/>
      <c r="D100" s="591"/>
      <c r="E100" s="585"/>
      <c r="F100" s="592"/>
      <c r="G100" s="586"/>
      <c r="H100" s="587"/>
      <c r="I100" s="586"/>
      <c r="J100" s="587"/>
      <c r="K100" s="593"/>
      <c r="L100" s="593"/>
      <c r="M100" s="593"/>
      <c r="N100" s="593"/>
      <c r="O100" s="890"/>
      <c r="P100" s="594"/>
      <c r="R100" s="596"/>
    </row>
    <row r="101" spans="1:18">
      <c r="A101" s="582"/>
      <c r="B101" s="583"/>
      <c r="C101" s="584"/>
      <c r="D101" s="591"/>
      <c r="E101" s="585"/>
      <c r="F101" s="592"/>
      <c r="G101" s="586"/>
      <c r="H101" s="587"/>
      <c r="I101" s="586"/>
      <c r="J101" s="587"/>
      <c r="K101" s="593"/>
      <c r="L101" s="593"/>
      <c r="M101" s="593"/>
      <c r="N101" s="593"/>
      <c r="O101" s="890"/>
      <c r="P101" s="594"/>
      <c r="R101" s="596"/>
    </row>
    <row r="102" spans="1:18" ht="15.75" thickBot="1">
      <c r="A102" s="582"/>
      <c r="B102" s="583"/>
      <c r="C102" s="584"/>
      <c r="D102" s="584"/>
      <c r="E102" s="585"/>
      <c r="F102" s="583"/>
      <c r="G102" s="586"/>
      <c r="H102" s="587"/>
      <c r="I102" s="586"/>
      <c r="J102" s="587"/>
      <c r="K102" s="587"/>
      <c r="L102" s="587"/>
      <c r="M102" s="588"/>
      <c r="N102" s="588"/>
      <c r="O102" s="891"/>
      <c r="P102" s="594"/>
    </row>
    <row r="103" spans="1:18" ht="16.5" thickTop="1" thickBot="1">
      <c r="A103" s="597" t="s">
        <v>3</v>
      </c>
      <c r="B103" s="598"/>
      <c r="C103" s="598"/>
      <c r="D103" s="598"/>
      <c r="E103" s="598"/>
      <c r="F103" s="598"/>
      <c r="G103" s="598"/>
      <c r="H103" s="599"/>
      <c r="I103" s="598"/>
      <c r="J103" s="599"/>
      <c r="K103" s="599"/>
      <c r="L103" s="599"/>
      <c r="M103" s="600"/>
      <c r="N103" s="600"/>
      <c r="O103" s="601">
        <f>SUM(O8:O102)</f>
        <v>145936.46399999998</v>
      </c>
      <c r="P103" s="602"/>
    </row>
  </sheetData>
  <autoFilter ref="A1:P32"/>
  <mergeCells count="13">
    <mergeCell ref="F5:F7"/>
    <mergeCell ref="A5:A7"/>
    <mergeCell ref="B5:B7"/>
    <mergeCell ref="C5:C7"/>
    <mergeCell ref="D5:D7"/>
    <mergeCell ref="E5:E7"/>
    <mergeCell ref="G5:N5"/>
    <mergeCell ref="O5:O7"/>
    <mergeCell ref="P5:P7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7" topLeftCell="C23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 ht="15.75" thickBot="1">
      <c r="B1" s="2"/>
      <c r="C1" s="3" t="s">
        <v>128</v>
      </c>
      <c r="D1" s="2"/>
      <c r="E1" s="2"/>
      <c r="F1" s="2"/>
    </row>
    <row r="2" spans="1:12" ht="16.5" thickTop="1" thickBot="1">
      <c r="B2" s="2"/>
      <c r="C2" s="3" t="s">
        <v>282</v>
      </c>
      <c r="D2" s="2"/>
      <c r="E2" s="2"/>
      <c r="F2" s="2"/>
      <c r="L2" s="25" t="s">
        <v>130</v>
      </c>
    </row>
    <row r="3" spans="1:12" ht="15.75" thickTop="1">
      <c r="B3" s="2"/>
      <c r="C3" s="3" t="str">
        <f>SCI!C3</f>
        <v>Bulan September 2026</v>
      </c>
      <c r="D3" s="2"/>
      <c r="E3" s="2"/>
      <c r="F3" s="2"/>
    </row>
    <row r="4" spans="1:12" ht="15.75" thickBot="1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MAX(K7:K38)</f>
        <v>373.80916666666718</v>
      </c>
    </row>
    <row r="5" spans="1:12" ht="15.75" thickTop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 thickBo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 ht="15.75" thickTop="1">
      <c r="A7" s="6">
        <v>1</v>
      </c>
      <c r="B7" s="7">
        <f>C4</f>
        <v>46266</v>
      </c>
      <c r="C7" s="7">
        <f>C4</f>
        <v>46266</v>
      </c>
      <c r="D7" s="9">
        <v>0</v>
      </c>
      <c r="E7" s="7">
        <f>C7+1</f>
        <v>46267</v>
      </c>
      <c r="F7" s="9">
        <v>0</v>
      </c>
      <c r="G7" s="10">
        <f>IFERROR(((E7-C7)+(F7-D7)),"")</f>
        <v>1</v>
      </c>
      <c r="H7" s="11">
        <v>119767.92</v>
      </c>
      <c r="I7" s="11">
        <v>124789.42</v>
      </c>
      <c r="J7" s="11">
        <f t="shared" ref="J7:J37" si="0">I7-H7</f>
        <v>5021.5</v>
      </c>
      <c r="K7" s="27">
        <f t="shared" ref="K7:K37" si="1">J7/24</f>
        <v>209.22916666666666</v>
      </c>
      <c r="L7" s="730"/>
    </row>
    <row r="8" spans="1:12">
      <c r="A8" s="12">
        <f>A7+1</f>
        <v>2</v>
      </c>
      <c r="B8" s="8">
        <f>B7+1</f>
        <v>46267</v>
      </c>
      <c r="C8" s="8">
        <f t="shared" ref="C8:C37" si="2">B8</f>
        <v>46267</v>
      </c>
      <c r="D8" s="9">
        <v>0</v>
      </c>
      <c r="E8" s="8">
        <f t="shared" ref="E8:E37" si="3">C8+1</f>
        <v>46268</v>
      </c>
      <c r="F8" s="9">
        <v>0</v>
      </c>
      <c r="G8" s="10">
        <f>IFERROR(((E8-C8)+(F8-D8)),"")</f>
        <v>1</v>
      </c>
      <c r="H8" s="11">
        <f>I7</f>
        <v>124789.42</v>
      </c>
      <c r="I8" s="11">
        <v>129121.51</v>
      </c>
      <c r="J8" s="11">
        <f t="shared" si="0"/>
        <v>4332.0899999999965</v>
      </c>
      <c r="K8" s="27">
        <f t="shared" si="1"/>
        <v>180.50374999999985</v>
      </c>
      <c r="L8" s="505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2"/>
        <v>46268</v>
      </c>
      <c r="D9" s="9">
        <v>0</v>
      </c>
      <c r="E9" s="8">
        <f t="shared" si="3"/>
        <v>46269</v>
      </c>
      <c r="F9" s="9">
        <v>0</v>
      </c>
      <c r="G9" s="10">
        <f>IFERROR(((E9-C9)+(F9-D9)),"")</f>
        <v>1</v>
      </c>
      <c r="H9" s="11">
        <f t="shared" ref="H9:H32" si="5">I8</f>
        <v>129121.51</v>
      </c>
      <c r="I9" s="11">
        <v>137615.04000000001</v>
      </c>
      <c r="J9" s="11">
        <f t="shared" si="0"/>
        <v>8493.5300000000134</v>
      </c>
      <c r="K9" s="27">
        <f t="shared" si="1"/>
        <v>353.89708333333391</v>
      </c>
      <c r="L9" s="505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v>0</v>
      </c>
      <c r="E10" s="8">
        <f t="shared" si="3"/>
        <v>46270</v>
      </c>
      <c r="F10" s="9">
        <v>0</v>
      </c>
      <c r="G10" s="10">
        <f>IFERROR(((E10-C10)+(F10-D10)),"")</f>
        <v>1</v>
      </c>
      <c r="H10" s="11">
        <f t="shared" si="5"/>
        <v>137615.04000000001</v>
      </c>
      <c r="I10" s="11">
        <v>139987.23000000001</v>
      </c>
      <c r="J10" s="11">
        <f t="shared" si="0"/>
        <v>2372.1900000000023</v>
      </c>
      <c r="K10" s="27">
        <f t="shared" si="1"/>
        <v>98.841250000000102</v>
      </c>
      <c r="L10" s="505"/>
    </row>
    <row r="11" spans="1:12">
      <c r="A11" s="12">
        <f t="shared" si="4"/>
        <v>5</v>
      </c>
      <c r="B11" s="8">
        <f t="shared" si="4"/>
        <v>46270</v>
      </c>
      <c r="C11" s="8">
        <f t="shared" si="2"/>
        <v>46270</v>
      </c>
      <c r="D11" s="9">
        <v>0</v>
      </c>
      <c r="E11" s="8">
        <f t="shared" si="3"/>
        <v>46271</v>
      </c>
      <c r="F11" s="9">
        <v>0</v>
      </c>
      <c r="G11" s="10">
        <f t="shared" ref="G11:G37" si="6">IFERROR(((E11-C11)+(F11-D11)),"")</f>
        <v>1</v>
      </c>
      <c r="H11" s="11">
        <f t="shared" si="5"/>
        <v>139987.23000000001</v>
      </c>
      <c r="I11" s="11">
        <v>141350.57</v>
      </c>
      <c r="J11" s="11">
        <f t="shared" si="0"/>
        <v>1363.3399999999965</v>
      </c>
      <c r="K11" s="27">
        <f t="shared" si="1"/>
        <v>56.80583333333319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2"/>
        <v>46271</v>
      </c>
      <c r="D12" s="9">
        <v>0</v>
      </c>
      <c r="E12" s="8">
        <f t="shared" si="3"/>
        <v>46272</v>
      </c>
      <c r="F12" s="9">
        <v>0</v>
      </c>
      <c r="G12" s="10">
        <f t="shared" si="6"/>
        <v>1</v>
      </c>
      <c r="H12" s="11">
        <f t="shared" si="5"/>
        <v>141350.57</v>
      </c>
      <c r="I12" s="11">
        <v>142405.26999999999</v>
      </c>
      <c r="J12" s="11">
        <f t="shared" si="0"/>
        <v>1054.6999999999825</v>
      </c>
      <c r="K12" s="27">
        <f t="shared" si="1"/>
        <v>43.945833333332608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2"/>
        <v>46272</v>
      </c>
      <c r="D13" s="9">
        <v>0</v>
      </c>
      <c r="E13" s="8">
        <f t="shared" si="3"/>
        <v>46273</v>
      </c>
      <c r="F13" s="9">
        <v>0</v>
      </c>
      <c r="G13" s="10">
        <f t="shared" si="6"/>
        <v>1</v>
      </c>
      <c r="H13" s="11">
        <f t="shared" si="5"/>
        <v>142405.26999999999</v>
      </c>
      <c r="I13" s="11">
        <v>147785.12</v>
      </c>
      <c r="J13" s="11">
        <f t="shared" si="0"/>
        <v>5379.8500000000058</v>
      </c>
      <c r="K13" s="27">
        <f t="shared" si="1"/>
        <v>224.16041666666692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2"/>
        <v>46273</v>
      </c>
      <c r="D14" s="9">
        <v>0</v>
      </c>
      <c r="E14" s="8">
        <f t="shared" si="3"/>
        <v>46274</v>
      </c>
      <c r="F14" s="9">
        <v>0</v>
      </c>
      <c r="G14" s="10">
        <f t="shared" si="6"/>
        <v>1</v>
      </c>
      <c r="H14" s="11">
        <f t="shared" si="5"/>
        <v>147785.12</v>
      </c>
      <c r="I14" s="11">
        <v>156756.54</v>
      </c>
      <c r="J14" s="11">
        <f t="shared" si="0"/>
        <v>8971.4200000000128</v>
      </c>
      <c r="K14" s="27">
        <f t="shared" si="1"/>
        <v>373.80916666666718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2"/>
        <v>46274</v>
      </c>
      <c r="D15" s="9">
        <v>0</v>
      </c>
      <c r="E15" s="8">
        <f t="shared" si="3"/>
        <v>46275</v>
      </c>
      <c r="F15" s="9">
        <v>0</v>
      </c>
      <c r="G15" s="10">
        <f t="shared" si="6"/>
        <v>1</v>
      </c>
      <c r="H15" s="11">
        <f t="shared" si="5"/>
        <v>156756.54</v>
      </c>
      <c r="I15" s="11">
        <v>159260.20000000001</v>
      </c>
      <c r="J15" s="11">
        <f t="shared" ref="J15" si="7">I15-H15</f>
        <v>2503.6600000000035</v>
      </c>
      <c r="K15" s="27">
        <f t="shared" si="1"/>
        <v>104.31916666666682</v>
      </c>
      <c r="L15" s="519"/>
    </row>
    <row r="16" spans="1:12">
      <c r="A16" s="12">
        <f t="shared" si="4"/>
        <v>10</v>
      </c>
      <c r="B16" s="8">
        <f t="shared" si="4"/>
        <v>46275</v>
      </c>
      <c r="C16" s="8">
        <f t="shared" si="2"/>
        <v>46275</v>
      </c>
      <c r="D16" s="9">
        <v>0</v>
      </c>
      <c r="E16" s="8">
        <f t="shared" si="3"/>
        <v>46276</v>
      </c>
      <c r="F16" s="9">
        <v>0</v>
      </c>
      <c r="G16" s="10">
        <f t="shared" si="6"/>
        <v>1</v>
      </c>
      <c r="H16" s="11">
        <f t="shared" si="5"/>
        <v>159260.20000000001</v>
      </c>
      <c r="I16" s="11">
        <v>166912.56</v>
      </c>
      <c r="J16" s="11">
        <f t="shared" si="0"/>
        <v>7652.359999999986</v>
      </c>
      <c r="K16" s="27">
        <f t="shared" si="1"/>
        <v>318.84833333333273</v>
      </c>
      <c r="L16" s="519"/>
    </row>
    <row r="17" spans="1:14">
      <c r="A17" s="12">
        <f t="shared" si="4"/>
        <v>11</v>
      </c>
      <c r="B17" s="8">
        <f t="shared" si="4"/>
        <v>46276</v>
      </c>
      <c r="C17" s="8">
        <f t="shared" si="2"/>
        <v>46276</v>
      </c>
      <c r="D17" s="9">
        <v>0</v>
      </c>
      <c r="E17" s="8">
        <f t="shared" si="3"/>
        <v>46277</v>
      </c>
      <c r="F17" s="9">
        <v>0</v>
      </c>
      <c r="G17" s="10">
        <f t="shared" si="6"/>
        <v>1</v>
      </c>
      <c r="H17" s="11">
        <f t="shared" si="5"/>
        <v>166912.56</v>
      </c>
      <c r="I17" s="11">
        <v>170681.79</v>
      </c>
      <c r="J17" s="11">
        <f t="shared" si="0"/>
        <v>3769.2300000000105</v>
      </c>
      <c r="K17" s="27">
        <f t="shared" si="1"/>
        <v>157.05125000000044</v>
      </c>
      <c r="L17" s="519"/>
    </row>
    <row r="18" spans="1:14">
      <c r="A18" s="12">
        <f t="shared" si="4"/>
        <v>12</v>
      </c>
      <c r="B18" s="8">
        <f t="shared" si="4"/>
        <v>46277</v>
      </c>
      <c r="C18" s="8">
        <f t="shared" si="2"/>
        <v>46277</v>
      </c>
      <c r="D18" s="9">
        <v>0</v>
      </c>
      <c r="E18" s="8">
        <f t="shared" si="3"/>
        <v>46278</v>
      </c>
      <c r="F18" s="9">
        <v>0</v>
      </c>
      <c r="G18" s="10">
        <f t="shared" si="6"/>
        <v>1</v>
      </c>
      <c r="H18" s="11">
        <f t="shared" si="5"/>
        <v>170681.79</v>
      </c>
      <c r="I18" s="11">
        <v>172041.24</v>
      </c>
      <c r="J18" s="11">
        <f t="shared" si="0"/>
        <v>1359.4499999999825</v>
      </c>
      <c r="K18" s="27">
        <f t="shared" si="1"/>
        <v>56.643749999999272</v>
      </c>
      <c r="L18" s="519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2"/>
        <v>46278</v>
      </c>
      <c r="D19" s="9">
        <v>0</v>
      </c>
      <c r="E19" s="8">
        <f t="shared" si="3"/>
        <v>46279</v>
      </c>
      <c r="F19" s="9">
        <v>0</v>
      </c>
      <c r="G19" s="10">
        <f t="shared" si="6"/>
        <v>1</v>
      </c>
      <c r="H19" s="11">
        <f t="shared" si="5"/>
        <v>172041.24</v>
      </c>
      <c r="I19" s="11">
        <v>172749.96</v>
      </c>
      <c r="J19" s="11">
        <f t="shared" si="0"/>
        <v>708.72000000000116</v>
      </c>
      <c r="K19" s="27">
        <f t="shared" si="1"/>
        <v>29.530000000000047</v>
      </c>
      <c r="L19" s="519"/>
    </row>
    <row r="20" spans="1:14">
      <c r="A20" s="12">
        <f t="shared" si="4"/>
        <v>14</v>
      </c>
      <c r="B20" s="8">
        <f t="shared" si="4"/>
        <v>46279</v>
      </c>
      <c r="C20" s="8">
        <f t="shared" si="2"/>
        <v>46279</v>
      </c>
      <c r="D20" s="9">
        <v>0</v>
      </c>
      <c r="E20" s="8">
        <f t="shared" si="3"/>
        <v>46280</v>
      </c>
      <c r="F20" s="9">
        <v>0</v>
      </c>
      <c r="G20" s="10">
        <f t="shared" si="6"/>
        <v>1</v>
      </c>
      <c r="H20" s="11">
        <f t="shared" si="5"/>
        <v>172749.96</v>
      </c>
      <c r="I20" s="11">
        <v>177070.58</v>
      </c>
      <c r="J20" s="11">
        <f t="shared" si="0"/>
        <v>4320.6199999999953</v>
      </c>
      <c r="K20" s="27">
        <f t="shared" si="1"/>
        <v>180.02583333333314</v>
      </c>
      <c r="L20" s="104"/>
    </row>
    <row r="21" spans="1:14">
      <c r="A21" s="12">
        <f t="shared" si="4"/>
        <v>15</v>
      </c>
      <c r="B21" s="8">
        <f t="shared" si="4"/>
        <v>46280</v>
      </c>
      <c r="C21" s="8">
        <f t="shared" si="2"/>
        <v>46280</v>
      </c>
      <c r="D21" s="9">
        <v>0</v>
      </c>
      <c r="E21" s="8">
        <f t="shared" si="3"/>
        <v>46281</v>
      </c>
      <c r="F21" s="9">
        <v>0</v>
      </c>
      <c r="G21" s="10">
        <f t="shared" si="6"/>
        <v>1</v>
      </c>
      <c r="H21" s="11">
        <f t="shared" si="5"/>
        <v>177070.58</v>
      </c>
      <c r="I21" s="11">
        <v>185805.04</v>
      </c>
      <c r="J21" s="11">
        <f t="shared" si="0"/>
        <v>8734.460000000021</v>
      </c>
      <c r="K21" s="27">
        <f t="shared" si="1"/>
        <v>363.93583333333419</v>
      </c>
      <c r="L21" s="519"/>
    </row>
    <row r="22" spans="1:14">
      <c r="A22" s="12">
        <f t="shared" si="4"/>
        <v>16</v>
      </c>
      <c r="B22" s="8">
        <f t="shared" si="4"/>
        <v>46281</v>
      </c>
      <c r="C22" s="8">
        <f t="shared" si="2"/>
        <v>46281</v>
      </c>
      <c r="D22" s="9">
        <v>0</v>
      </c>
      <c r="E22" s="8">
        <f t="shared" si="3"/>
        <v>46282</v>
      </c>
      <c r="F22" s="9">
        <v>0</v>
      </c>
      <c r="G22" s="10">
        <f t="shared" si="6"/>
        <v>1</v>
      </c>
      <c r="H22" s="11">
        <f t="shared" si="5"/>
        <v>185805.04</v>
      </c>
      <c r="I22" s="11">
        <v>192308.18</v>
      </c>
      <c r="J22" s="11">
        <f t="shared" si="0"/>
        <v>6503.1399999999849</v>
      </c>
      <c r="K22" s="27">
        <f t="shared" si="1"/>
        <v>270.96416666666602</v>
      </c>
      <c r="L22" s="519"/>
    </row>
    <row r="23" spans="1:14">
      <c r="A23" s="12">
        <f t="shared" si="4"/>
        <v>17</v>
      </c>
      <c r="B23" s="8">
        <f t="shared" si="4"/>
        <v>46282</v>
      </c>
      <c r="C23" s="8">
        <f t="shared" si="2"/>
        <v>46282</v>
      </c>
      <c r="D23" s="9">
        <v>0</v>
      </c>
      <c r="E23" s="8">
        <f t="shared" si="3"/>
        <v>46283</v>
      </c>
      <c r="F23" s="9">
        <v>0</v>
      </c>
      <c r="G23" s="10">
        <f t="shared" si="6"/>
        <v>1</v>
      </c>
      <c r="H23" s="11">
        <f t="shared" si="5"/>
        <v>192308.18</v>
      </c>
      <c r="I23" s="11">
        <v>197316.3</v>
      </c>
      <c r="J23" s="11">
        <f t="shared" si="0"/>
        <v>5008.1199999999953</v>
      </c>
      <c r="K23" s="27">
        <f t="shared" si="1"/>
        <v>208.67166666666648</v>
      </c>
      <c r="L23" s="519"/>
    </row>
    <row r="24" spans="1:14">
      <c r="A24" s="12">
        <f t="shared" si="4"/>
        <v>18</v>
      </c>
      <c r="B24" s="8">
        <f t="shared" si="4"/>
        <v>46283</v>
      </c>
      <c r="C24" s="8">
        <f t="shared" si="2"/>
        <v>46283</v>
      </c>
      <c r="D24" s="9">
        <v>0</v>
      </c>
      <c r="E24" s="8">
        <f t="shared" si="3"/>
        <v>46284</v>
      </c>
      <c r="F24" s="9">
        <v>0</v>
      </c>
      <c r="G24" s="10">
        <f t="shared" si="6"/>
        <v>1</v>
      </c>
      <c r="H24" s="11">
        <f t="shared" si="5"/>
        <v>197316.3</v>
      </c>
      <c r="I24" s="11">
        <v>204586.81</v>
      </c>
      <c r="J24" s="11">
        <f t="shared" si="0"/>
        <v>7270.5100000000093</v>
      </c>
      <c r="K24" s="27">
        <f t="shared" si="1"/>
        <v>302.93791666666704</v>
      </c>
      <c r="L24" s="519"/>
    </row>
    <row r="25" spans="1:14">
      <c r="A25" s="12">
        <f t="shared" ref="A25:B37" si="8">A24+1</f>
        <v>19</v>
      </c>
      <c r="B25" s="8">
        <f t="shared" si="8"/>
        <v>46284</v>
      </c>
      <c r="C25" s="8">
        <f t="shared" si="2"/>
        <v>46284</v>
      </c>
      <c r="D25" s="9">
        <v>0</v>
      </c>
      <c r="E25" s="8">
        <f t="shared" si="3"/>
        <v>46285</v>
      </c>
      <c r="F25" s="9">
        <v>0</v>
      </c>
      <c r="G25" s="10">
        <f t="shared" si="6"/>
        <v>1</v>
      </c>
      <c r="H25" s="11">
        <f t="shared" si="5"/>
        <v>204586.81</v>
      </c>
      <c r="I25" s="11">
        <v>204586.81</v>
      </c>
      <c r="J25" s="11">
        <f t="shared" si="0"/>
        <v>0</v>
      </c>
      <c r="K25" s="27">
        <f t="shared" si="1"/>
        <v>0</v>
      </c>
      <c r="L25" s="883" t="s">
        <v>152</v>
      </c>
    </row>
    <row r="26" spans="1:14">
      <c r="A26" s="12">
        <f t="shared" si="8"/>
        <v>20</v>
      </c>
      <c r="B26" s="8">
        <f t="shared" si="8"/>
        <v>46285</v>
      </c>
      <c r="C26" s="8">
        <f t="shared" si="2"/>
        <v>46285</v>
      </c>
      <c r="D26" s="9">
        <v>0</v>
      </c>
      <c r="E26" s="8">
        <f t="shared" si="3"/>
        <v>46286</v>
      </c>
      <c r="F26" s="9">
        <v>0</v>
      </c>
      <c r="G26" s="10">
        <f t="shared" si="6"/>
        <v>1</v>
      </c>
      <c r="H26" s="11">
        <f t="shared" si="5"/>
        <v>204586.81</v>
      </c>
      <c r="I26" s="11">
        <v>204586.81</v>
      </c>
      <c r="J26" s="11">
        <f t="shared" si="0"/>
        <v>0</v>
      </c>
      <c r="K26" s="27">
        <f t="shared" si="1"/>
        <v>0</v>
      </c>
      <c r="L26" s="883" t="s">
        <v>152</v>
      </c>
    </row>
    <row r="27" spans="1:14">
      <c r="A27" s="12">
        <f t="shared" si="8"/>
        <v>21</v>
      </c>
      <c r="B27" s="8">
        <f t="shared" si="8"/>
        <v>46286</v>
      </c>
      <c r="C27" s="8">
        <f t="shared" si="2"/>
        <v>46286</v>
      </c>
      <c r="D27" s="9">
        <v>0</v>
      </c>
      <c r="E27" s="8">
        <f t="shared" si="3"/>
        <v>46287</v>
      </c>
      <c r="F27" s="9">
        <v>0</v>
      </c>
      <c r="G27" s="10">
        <f t="shared" si="6"/>
        <v>1</v>
      </c>
      <c r="H27" s="11">
        <f t="shared" si="5"/>
        <v>204586.81</v>
      </c>
      <c r="I27" s="11">
        <v>213454.55</v>
      </c>
      <c r="J27" s="11">
        <f t="shared" si="0"/>
        <v>8867.7399999999907</v>
      </c>
      <c r="K27" s="27">
        <f t="shared" si="1"/>
        <v>369.48916666666628</v>
      </c>
      <c r="L27" s="104"/>
    </row>
    <row r="28" spans="1:14">
      <c r="A28" s="12">
        <f t="shared" si="8"/>
        <v>22</v>
      </c>
      <c r="B28" s="8">
        <f t="shared" si="8"/>
        <v>46287</v>
      </c>
      <c r="C28" s="8">
        <f t="shared" si="2"/>
        <v>46287</v>
      </c>
      <c r="D28" s="9">
        <v>0</v>
      </c>
      <c r="E28" s="8">
        <f t="shared" si="3"/>
        <v>46288</v>
      </c>
      <c r="F28" s="9">
        <v>0</v>
      </c>
      <c r="G28" s="10">
        <f t="shared" si="6"/>
        <v>1</v>
      </c>
      <c r="H28" s="11">
        <f t="shared" si="5"/>
        <v>213454.55</v>
      </c>
      <c r="I28" s="11">
        <v>218121.62</v>
      </c>
      <c r="J28" s="11">
        <f t="shared" si="0"/>
        <v>4667.070000000007</v>
      </c>
      <c r="K28" s="27">
        <f t="shared" si="1"/>
        <v>194.46125000000029</v>
      </c>
      <c r="L28" s="104"/>
    </row>
    <row r="29" spans="1:14">
      <c r="A29" s="12">
        <f t="shared" si="8"/>
        <v>23</v>
      </c>
      <c r="B29" s="8">
        <f t="shared" si="8"/>
        <v>46288</v>
      </c>
      <c r="C29" s="8">
        <f t="shared" si="2"/>
        <v>46288</v>
      </c>
      <c r="D29" s="9">
        <v>0</v>
      </c>
      <c r="E29" s="8">
        <f t="shared" si="3"/>
        <v>46289</v>
      </c>
      <c r="F29" s="9">
        <v>0</v>
      </c>
      <c r="G29" s="10">
        <f t="shared" si="6"/>
        <v>1</v>
      </c>
      <c r="H29" s="11">
        <f t="shared" si="5"/>
        <v>218121.62</v>
      </c>
      <c r="I29" s="11">
        <v>226275.21</v>
      </c>
      <c r="J29" s="11">
        <f t="shared" si="0"/>
        <v>8153.5899999999965</v>
      </c>
      <c r="K29" s="27">
        <f t="shared" si="1"/>
        <v>339.73291666666654</v>
      </c>
      <c r="L29" s="104"/>
    </row>
    <row r="30" spans="1:14">
      <c r="A30" s="12">
        <f t="shared" si="8"/>
        <v>24</v>
      </c>
      <c r="B30" s="8">
        <f t="shared" si="8"/>
        <v>46289</v>
      </c>
      <c r="C30" s="8">
        <f t="shared" si="2"/>
        <v>46289</v>
      </c>
      <c r="D30" s="9">
        <v>0</v>
      </c>
      <c r="E30" s="8">
        <f t="shared" si="3"/>
        <v>46290</v>
      </c>
      <c r="F30" s="9">
        <v>0</v>
      </c>
      <c r="G30" s="10">
        <f t="shared" si="6"/>
        <v>1</v>
      </c>
      <c r="H30" s="11">
        <f t="shared" si="5"/>
        <v>226275.21</v>
      </c>
      <c r="I30" s="11">
        <v>232050.23</v>
      </c>
      <c r="J30" s="11">
        <f t="shared" si="0"/>
        <v>5775.0200000000186</v>
      </c>
      <c r="K30" s="27">
        <f t="shared" si="1"/>
        <v>240.6258333333341</v>
      </c>
      <c r="L30" s="519"/>
    </row>
    <row r="31" spans="1:14">
      <c r="A31" s="12">
        <f t="shared" si="8"/>
        <v>25</v>
      </c>
      <c r="B31" s="8">
        <f t="shared" si="8"/>
        <v>46290</v>
      </c>
      <c r="C31" s="8">
        <f t="shared" si="2"/>
        <v>46290</v>
      </c>
      <c r="D31" s="9">
        <v>0</v>
      </c>
      <c r="E31" s="8">
        <f t="shared" si="3"/>
        <v>46291</v>
      </c>
      <c r="F31" s="9">
        <v>0</v>
      </c>
      <c r="G31" s="10">
        <f t="shared" si="6"/>
        <v>1</v>
      </c>
      <c r="H31" s="11">
        <f t="shared" si="5"/>
        <v>232050.23</v>
      </c>
      <c r="I31" s="11">
        <v>236522.13</v>
      </c>
      <c r="J31" s="11">
        <f t="shared" si="0"/>
        <v>4471.8999999999942</v>
      </c>
      <c r="K31" s="27">
        <f t="shared" si="1"/>
        <v>186.32916666666642</v>
      </c>
      <c r="L31" s="519"/>
    </row>
    <row r="32" spans="1:14">
      <c r="A32" s="12">
        <f t="shared" si="8"/>
        <v>26</v>
      </c>
      <c r="B32" s="8">
        <f t="shared" si="8"/>
        <v>46291</v>
      </c>
      <c r="C32" s="8">
        <f t="shared" si="2"/>
        <v>46291</v>
      </c>
      <c r="D32" s="9">
        <v>0</v>
      </c>
      <c r="E32" s="8">
        <f t="shared" si="3"/>
        <v>46292</v>
      </c>
      <c r="F32" s="9">
        <v>0</v>
      </c>
      <c r="G32" s="10">
        <f t="shared" si="6"/>
        <v>1</v>
      </c>
      <c r="H32" s="11">
        <f t="shared" si="5"/>
        <v>236522.13</v>
      </c>
      <c r="I32" s="11">
        <v>238167.84</v>
      </c>
      <c r="J32" s="11">
        <f t="shared" si="0"/>
        <v>1645.7099999999919</v>
      </c>
      <c r="K32" s="27">
        <f t="shared" si="1"/>
        <v>68.571249999999665</v>
      </c>
      <c r="L32" s="519"/>
    </row>
    <row r="33" spans="1:12">
      <c r="A33" s="12">
        <f t="shared" si="8"/>
        <v>27</v>
      </c>
      <c r="B33" s="8">
        <f t="shared" si="8"/>
        <v>46292</v>
      </c>
      <c r="C33" s="8">
        <f t="shared" si="2"/>
        <v>46292</v>
      </c>
      <c r="D33" s="9">
        <v>0</v>
      </c>
      <c r="E33" s="8">
        <f t="shared" si="3"/>
        <v>46293</v>
      </c>
      <c r="F33" s="9">
        <v>0</v>
      </c>
      <c r="G33" s="10">
        <f t="shared" si="6"/>
        <v>1</v>
      </c>
      <c r="H33" s="11"/>
      <c r="I33" s="11"/>
      <c r="J33" s="11">
        <f t="shared" si="0"/>
        <v>0</v>
      </c>
      <c r="K33" s="27">
        <f t="shared" si="1"/>
        <v>0</v>
      </c>
      <c r="L33" s="28"/>
    </row>
    <row r="34" spans="1:12">
      <c r="A34" s="12">
        <f t="shared" ref="A34:A36" si="9">A30+1</f>
        <v>25</v>
      </c>
      <c r="B34" s="8">
        <f t="shared" si="8"/>
        <v>46293</v>
      </c>
      <c r="C34" s="8">
        <f t="shared" si="2"/>
        <v>46293</v>
      </c>
      <c r="D34" s="9">
        <v>0</v>
      </c>
      <c r="E34" s="8">
        <f t="shared" si="3"/>
        <v>46294</v>
      </c>
      <c r="F34" s="9">
        <v>0</v>
      </c>
      <c r="G34" s="10">
        <f t="shared" si="6"/>
        <v>1</v>
      </c>
      <c r="H34" s="11"/>
      <c r="I34" s="11"/>
      <c r="J34" s="11">
        <f t="shared" si="0"/>
        <v>0</v>
      </c>
      <c r="K34" s="27">
        <f t="shared" si="1"/>
        <v>0</v>
      </c>
      <c r="L34" s="519"/>
    </row>
    <row r="35" spans="1:12">
      <c r="A35" s="12">
        <f t="shared" si="9"/>
        <v>26</v>
      </c>
      <c r="B35" s="8">
        <f t="shared" si="8"/>
        <v>46294</v>
      </c>
      <c r="C35" s="8">
        <f t="shared" si="2"/>
        <v>46294</v>
      </c>
      <c r="D35" s="9">
        <v>0</v>
      </c>
      <c r="E35" s="8">
        <f t="shared" si="3"/>
        <v>46295</v>
      </c>
      <c r="F35" s="9">
        <v>0</v>
      </c>
      <c r="G35" s="10">
        <f t="shared" si="6"/>
        <v>1</v>
      </c>
      <c r="H35" s="11"/>
      <c r="I35" s="11"/>
      <c r="J35" s="11">
        <f t="shared" si="0"/>
        <v>0</v>
      </c>
      <c r="K35" s="27">
        <f t="shared" si="1"/>
        <v>0</v>
      </c>
      <c r="L35" s="766"/>
    </row>
    <row r="36" spans="1:12">
      <c r="A36" s="12">
        <f t="shared" si="9"/>
        <v>27</v>
      </c>
      <c r="B36" s="8">
        <f t="shared" si="8"/>
        <v>46295</v>
      </c>
      <c r="C36" s="8">
        <f t="shared" si="2"/>
        <v>46295</v>
      </c>
      <c r="D36" s="9">
        <v>0</v>
      </c>
      <c r="E36" s="8">
        <f t="shared" si="3"/>
        <v>46296</v>
      </c>
      <c r="F36" s="9">
        <v>0</v>
      </c>
      <c r="G36" s="10">
        <f t="shared" si="6"/>
        <v>1</v>
      </c>
      <c r="H36" s="11"/>
      <c r="I36" s="11"/>
      <c r="J36" s="11">
        <f t="shared" si="0"/>
        <v>0</v>
      </c>
      <c r="K36" s="27">
        <f t="shared" si="1"/>
        <v>0</v>
      </c>
      <c r="L36" s="766"/>
    </row>
    <row r="37" spans="1:12">
      <c r="A37" s="12">
        <f>A33+1</f>
        <v>28</v>
      </c>
      <c r="B37" s="8">
        <f t="shared" si="8"/>
        <v>46296</v>
      </c>
      <c r="C37" s="8">
        <f t="shared" si="2"/>
        <v>46296</v>
      </c>
      <c r="D37" s="9">
        <v>0</v>
      </c>
      <c r="E37" s="8">
        <f t="shared" si="3"/>
        <v>46297</v>
      </c>
      <c r="F37" s="9">
        <v>0</v>
      </c>
      <c r="G37" s="10">
        <f t="shared" si="6"/>
        <v>1</v>
      </c>
      <c r="H37" s="11"/>
      <c r="I37" s="11"/>
      <c r="J37" s="11">
        <f t="shared" si="0"/>
        <v>0</v>
      </c>
      <c r="K37" s="27">
        <f t="shared" si="1"/>
        <v>0</v>
      </c>
      <c r="L37" s="519"/>
    </row>
    <row r="38" spans="1:12" ht="15.75" thickBot="1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 ht="15.75" thickTop="1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118399.92</v>
      </c>
      <c r="K39" s="32">
        <f>AVERAGE(K7:K37)</f>
        <v>159.13967741935485</v>
      </c>
      <c r="L39" s="33"/>
    </row>
    <row r="40" spans="1:12" ht="15.75" thickBot="1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6.6308198924731192</v>
      </c>
      <c r="L40" s="34"/>
    </row>
  </sheetData>
  <mergeCells count="9">
    <mergeCell ref="H5:I5"/>
    <mergeCell ref="J5:J6"/>
    <mergeCell ref="K5:K6"/>
    <mergeCell ref="L5:L6"/>
    <mergeCell ref="A5:A6"/>
    <mergeCell ref="B5:B6"/>
    <mergeCell ref="C5:D5"/>
    <mergeCell ref="E5:F5"/>
    <mergeCell ref="G5:G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workbookViewId="0">
      <pane ySplit="7" topLeftCell="A30" activePane="bottomLeft" state="frozen"/>
      <selection pane="bottomLeft" activeCell="B42" sqref="B4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6.28515625" style="1" customWidth="1"/>
    <col min="4" max="4" width="9.140625" style="1"/>
    <col min="5" max="5" width="9.85546875" style="1" bestFit="1" customWidth="1"/>
    <col min="6" max="6" width="9.140625" style="1"/>
    <col min="7" max="7" width="11.85546875" style="1" customWidth="1"/>
    <col min="8" max="8" width="13.85546875" style="35" customWidth="1"/>
    <col min="9" max="9" width="11.140625" style="35" customWidth="1"/>
    <col min="10" max="10" width="9.85546875" style="1" customWidth="1"/>
    <col min="11" max="11" width="9.140625" style="1"/>
    <col min="12" max="12" width="7.42578125" style="42" customWidth="1"/>
    <col min="13" max="13" width="13.7109375" style="42" customWidth="1"/>
    <col min="14" max="14" width="12.42578125" style="1" customWidth="1"/>
    <col min="15" max="15" width="13.42578125" style="1" customWidth="1"/>
    <col min="16" max="16" width="9.140625" style="1"/>
    <col min="17" max="17" width="39.5703125" style="1" customWidth="1"/>
    <col min="18" max="18" width="19.7109375" style="1" customWidth="1"/>
    <col min="19" max="16384" width="9.140625" style="1"/>
  </cols>
  <sheetData>
    <row r="1" spans="1:18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61"/>
      <c r="M1" s="61"/>
      <c r="N1" s="2"/>
      <c r="O1" s="2"/>
      <c r="P1" s="2"/>
      <c r="Q1" s="2"/>
      <c r="R1" s="2"/>
    </row>
    <row r="2" spans="1:18">
      <c r="B2" s="2"/>
      <c r="C2" s="3" t="s">
        <v>189</v>
      </c>
      <c r="D2" s="2"/>
      <c r="E2" s="2"/>
      <c r="F2" s="2"/>
      <c r="G2" s="2"/>
      <c r="H2" s="36"/>
      <c r="I2" s="36"/>
      <c r="J2" s="2"/>
      <c r="K2" s="2"/>
      <c r="L2" s="61"/>
      <c r="M2" s="61"/>
      <c r="N2" s="2"/>
      <c r="O2" s="2"/>
      <c r="P2" s="2"/>
      <c r="Q2" s="2"/>
      <c r="R2" s="25" t="s">
        <v>130</v>
      </c>
    </row>
    <row r="3" spans="1:18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61"/>
      <c r="M3" s="61"/>
      <c r="N3" s="2"/>
      <c r="O3" s="2"/>
      <c r="P3" s="2"/>
      <c r="Q3" s="2"/>
      <c r="R3" s="2"/>
    </row>
    <row r="4" spans="1:18">
      <c r="B4" s="76"/>
      <c r="C4" s="76">
        <f>SCI!C4</f>
        <v>46266</v>
      </c>
      <c r="D4" s="2"/>
      <c r="E4" s="2"/>
      <c r="F4" s="2"/>
      <c r="G4" s="2"/>
      <c r="H4" s="36"/>
      <c r="I4" s="36"/>
      <c r="J4" s="2"/>
      <c r="K4" s="26"/>
      <c r="L4" s="61"/>
      <c r="M4" s="61"/>
      <c r="N4" s="26"/>
      <c r="O4" s="2" t="s">
        <v>131</v>
      </c>
      <c r="P4" s="26">
        <f>MAX(P7:P26)</f>
        <v>43.184583333330615</v>
      </c>
      <c r="Q4" s="26"/>
    </row>
    <row r="5" spans="1:18" ht="15.75" customHeight="1">
      <c r="A5" s="1005" t="s">
        <v>108</v>
      </c>
      <c r="B5" s="1004" t="s">
        <v>109</v>
      </c>
      <c r="C5" s="1004" t="s">
        <v>190</v>
      </c>
      <c r="D5" s="1004" t="s">
        <v>191</v>
      </c>
      <c r="E5" s="1039" t="s">
        <v>164</v>
      </c>
      <c r="F5" s="1040"/>
      <c r="G5" s="1040"/>
      <c r="H5" s="1040"/>
      <c r="I5" s="1040"/>
      <c r="J5" s="1040"/>
      <c r="K5" s="1040"/>
      <c r="L5" s="1040"/>
      <c r="M5" s="1040"/>
      <c r="N5" s="1040"/>
      <c r="O5" s="1036" t="s">
        <v>136</v>
      </c>
      <c r="P5" s="1027" t="s">
        <v>137</v>
      </c>
      <c r="Q5" s="1002" t="s">
        <v>165</v>
      </c>
    </row>
    <row r="6" spans="1:18">
      <c r="A6" s="1032"/>
      <c r="B6" s="1034"/>
      <c r="C6" s="1034"/>
      <c r="D6" s="1034"/>
      <c r="E6" s="1041" t="s">
        <v>132</v>
      </c>
      <c r="F6" s="1042"/>
      <c r="G6" s="1041" t="s">
        <v>133</v>
      </c>
      <c r="H6" s="1043"/>
      <c r="I6" s="1044" t="s">
        <v>132</v>
      </c>
      <c r="J6" s="1045"/>
      <c r="K6" s="1044" t="s">
        <v>133</v>
      </c>
      <c r="L6" s="1046"/>
      <c r="M6" s="1041" t="s">
        <v>135</v>
      </c>
      <c r="N6" s="1042"/>
      <c r="O6" s="1037"/>
      <c r="P6" s="1028"/>
      <c r="Q6" s="1030"/>
    </row>
    <row r="7" spans="1:18" ht="15.75" thickBot="1">
      <c r="A7" s="1033"/>
      <c r="B7" s="1035"/>
      <c r="C7" s="1035"/>
      <c r="D7" s="1035"/>
      <c r="E7" s="241" t="s">
        <v>109</v>
      </c>
      <c r="F7" s="240" t="s">
        <v>139</v>
      </c>
      <c r="G7" s="241" t="s">
        <v>109</v>
      </c>
      <c r="H7" s="240" t="s">
        <v>139</v>
      </c>
      <c r="I7" s="245" t="s">
        <v>192</v>
      </c>
      <c r="J7" s="245" t="s">
        <v>193</v>
      </c>
      <c r="K7" s="245" t="s">
        <v>192</v>
      </c>
      <c r="L7" s="245" t="s">
        <v>193</v>
      </c>
      <c r="M7" s="240" t="s">
        <v>194</v>
      </c>
      <c r="N7" s="240" t="s">
        <v>195</v>
      </c>
      <c r="O7" s="1038"/>
      <c r="P7" s="1029"/>
      <c r="Q7" s="1031"/>
    </row>
    <row r="8" spans="1:18" ht="15.75" thickTop="1">
      <c r="A8" s="242">
        <f t="shared" ref="A8:A61" si="0">A7+1</f>
        <v>1</v>
      </c>
      <c r="B8" s="243">
        <f t="shared" ref="B8" si="1">G8</f>
        <v>46266</v>
      </c>
      <c r="C8" s="244" t="s">
        <v>292</v>
      </c>
      <c r="D8" s="685" t="s">
        <v>290</v>
      </c>
      <c r="E8" s="649">
        <v>46265</v>
      </c>
      <c r="F8" s="650">
        <v>0.79166666666666663</v>
      </c>
      <c r="G8" s="651">
        <v>46266</v>
      </c>
      <c r="H8" s="641">
        <v>0.5</v>
      </c>
      <c r="I8" s="640">
        <v>210</v>
      </c>
      <c r="J8" s="640">
        <v>37</v>
      </c>
      <c r="K8" s="640">
        <v>130</v>
      </c>
      <c r="L8" s="640">
        <v>37</v>
      </c>
      <c r="M8" s="762">
        <v>795742.46</v>
      </c>
      <c r="N8" s="95">
        <v>796677.87</v>
      </c>
      <c r="O8" s="246">
        <f t="shared" ref="O8:O16" si="2">N8-M8</f>
        <v>935.4100000000326</v>
      </c>
      <c r="P8" s="154">
        <f t="shared" ref="P8:P16" si="3">O8/24</f>
        <v>38.975416666668025</v>
      </c>
      <c r="Q8" s="238"/>
    </row>
    <row r="9" spans="1:18">
      <c r="A9" s="47">
        <f t="shared" si="0"/>
        <v>2</v>
      </c>
      <c r="B9" s="48">
        <f t="shared" ref="B9:B19" si="4">G9</f>
        <v>46267</v>
      </c>
      <c r="C9" s="49" t="s">
        <v>293</v>
      </c>
      <c r="D9" s="639" t="s">
        <v>288</v>
      </c>
      <c r="E9" s="651">
        <v>46266</v>
      </c>
      <c r="F9" s="652">
        <v>0.5</v>
      </c>
      <c r="G9" s="651">
        <v>46267</v>
      </c>
      <c r="H9" s="641">
        <v>0.19097222222222221</v>
      </c>
      <c r="I9" s="65">
        <v>200</v>
      </c>
      <c r="J9" s="65">
        <v>37</v>
      </c>
      <c r="K9" s="65">
        <v>25</v>
      </c>
      <c r="L9" s="65">
        <v>37</v>
      </c>
      <c r="M9" s="639">
        <f>N8</f>
        <v>796677.87</v>
      </c>
      <c r="N9" s="639">
        <v>797613.06</v>
      </c>
      <c r="O9" s="67">
        <f t="shared" si="2"/>
        <v>935.19000000006054</v>
      </c>
      <c r="P9" s="27">
        <f t="shared" si="3"/>
        <v>38.966250000002525</v>
      </c>
      <c r="Q9" s="28"/>
    </row>
    <row r="10" spans="1:18">
      <c r="A10" s="47">
        <f t="shared" si="0"/>
        <v>3</v>
      </c>
      <c r="B10" s="48">
        <f t="shared" si="4"/>
        <v>46267</v>
      </c>
      <c r="C10" s="49" t="s">
        <v>303</v>
      </c>
      <c r="D10" s="639" t="s">
        <v>304</v>
      </c>
      <c r="E10" s="651">
        <v>46267</v>
      </c>
      <c r="F10" s="652">
        <v>0.19097222222222221</v>
      </c>
      <c r="G10" s="651">
        <v>46267</v>
      </c>
      <c r="H10" s="641">
        <v>0.91666666666666663</v>
      </c>
      <c r="I10" s="65">
        <v>190</v>
      </c>
      <c r="J10" s="65">
        <v>37</v>
      </c>
      <c r="K10" s="65">
        <v>20</v>
      </c>
      <c r="L10" s="65">
        <v>37</v>
      </c>
      <c r="M10" s="639">
        <f t="shared" ref="M10:M12" si="5">N9</f>
        <v>797613.06</v>
      </c>
      <c r="N10" s="95">
        <v>798581.36</v>
      </c>
      <c r="O10" s="67">
        <f t="shared" ref="O10:O14" si="6">N10-M10</f>
        <v>968.29999999993015</v>
      </c>
      <c r="P10" s="27">
        <f t="shared" ref="P10:P14" si="7">O10/24</f>
        <v>40.345833333330425</v>
      </c>
      <c r="Q10" s="69"/>
    </row>
    <row r="11" spans="1:18">
      <c r="A11" s="47">
        <f t="shared" si="0"/>
        <v>4</v>
      </c>
      <c r="B11" s="48">
        <f t="shared" si="4"/>
        <v>46268</v>
      </c>
      <c r="C11" s="49" t="s">
        <v>317</v>
      </c>
      <c r="D11" s="639" t="s">
        <v>278</v>
      </c>
      <c r="E11" s="651">
        <v>46267</v>
      </c>
      <c r="F11" s="641">
        <v>0.91666666666666663</v>
      </c>
      <c r="G11" s="651">
        <v>46268</v>
      </c>
      <c r="H11" s="641">
        <v>0.16666666666666666</v>
      </c>
      <c r="I11" s="65">
        <v>100</v>
      </c>
      <c r="J11" s="65">
        <v>37</v>
      </c>
      <c r="K11" s="65">
        <v>20</v>
      </c>
      <c r="L11" s="65">
        <v>37</v>
      </c>
      <c r="M11" s="639">
        <f t="shared" si="5"/>
        <v>798581.36</v>
      </c>
      <c r="N11" s="95">
        <v>798941.11</v>
      </c>
      <c r="O11" s="67">
        <f t="shared" si="6"/>
        <v>359.75</v>
      </c>
      <c r="P11" s="27">
        <f t="shared" si="7"/>
        <v>14.989583333333334</v>
      </c>
      <c r="Q11" s="28"/>
    </row>
    <row r="12" spans="1:18">
      <c r="A12" s="47">
        <f t="shared" si="0"/>
        <v>5</v>
      </c>
      <c r="B12" s="48">
        <f t="shared" si="4"/>
        <v>46268</v>
      </c>
      <c r="C12" s="49" t="s">
        <v>311</v>
      </c>
      <c r="D12" s="639" t="s">
        <v>304</v>
      </c>
      <c r="E12" s="651">
        <v>46268</v>
      </c>
      <c r="F12" s="641">
        <v>0.16666666666666666</v>
      </c>
      <c r="G12" s="651">
        <v>46268</v>
      </c>
      <c r="H12" s="641">
        <v>0.875</v>
      </c>
      <c r="I12" s="65">
        <v>195</v>
      </c>
      <c r="J12" s="65">
        <v>37</v>
      </c>
      <c r="K12" s="65">
        <v>30</v>
      </c>
      <c r="L12" s="65">
        <v>37</v>
      </c>
      <c r="M12" s="639">
        <f t="shared" si="5"/>
        <v>798941.11</v>
      </c>
      <c r="N12" s="95">
        <v>799911.91</v>
      </c>
      <c r="O12" s="67">
        <f t="shared" si="6"/>
        <v>970.80000000004657</v>
      </c>
      <c r="P12" s="27">
        <f t="shared" si="7"/>
        <v>40.450000000001943</v>
      </c>
      <c r="Q12" s="28"/>
    </row>
    <row r="13" spans="1:18">
      <c r="A13" s="47">
        <f t="shared" si="0"/>
        <v>6</v>
      </c>
      <c r="B13" s="48">
        <f t="shared" si="4"/>
        <v>46269</v>
      </c>
      <c r="C13" s="49" t="s">
        <v>318</v>
      </c>
      <c r="D13" s="639" t="s">
        <v>196</v>
      </c>
      <c r="E13" s="651">
        <v>46268</v>
      </c>
      <c r="F13" s="652">
        <v>0.875</v>
      </c>
      <c r="G13" s="651">
        <v>46269</v>
      </c>
      <c r="H13" s="641">
        <v>0.54166666666666663</v>
      </c>
      <c r="I13" s="65">
        <v>195</v>
      </c>
      <c r="J13" s="65">
        <v>37</v>
      </c>
      <c r="K13" s="65">
        <v>20</v>
      </c>
      <c r="L13" s="65">
        <v>37</v>
      </c>
      <c r="M13" s="95">
        <v>799911.91</v>
      </c>
      <c r="N13" s="95">
        <v>800844.84</v>
      </c>
      <c r="O13" s="67">
        <f t="shared" si="6"/>
        <v>932.92999999993481</v>
      </c>
      <c r="P13" s="27">
        <f t="shared" si="7"/>
        <v>38.872083333330615</v>
      </c>
      <c r="Q13" s="28"/>
    </row>
    <row r="14" spans="1:18">
      <c r="A14" s="47">
        <f t="shared" si="0"/>
        <v>7</v>
      </c>
      <c r="B14" s="48">
        <f t="shared" si="4"/>
        <v>46270</v>
      </c>
      <c r="C14" s="49" t="s">
        <v>322</v>
      </c>
      <c r="D14" s="68" t="s">
        <v>323</v>
      </c>
      <c r="E14" s="651">
        <v>46269</v>
      </c>
      <c r="F14" s="652">
        <v>0.54166666666666663</v>
      </c>
      <c r="G14" s="651">
        <v>46270</v>
      </c>
      <c r="H14" s="641">
        <v>0.20833333333333334</v>
      </c>
      <c r="I14" s="65">
        <v>210</v>
      </c>
      <c r="J14" s="65">
        <v>37</v>
      </c>
      <c r="K14" s="65">
        <v>35</v>
      </c>
      <c r="L14" s="65">
        <v>37</v>
      </c>
      <c r="M14" s="95">
        <v>800844.84</v>
      </c>
      <c r="N14" s="95">
        <v>801736.69</v>
      </c>
      <c r="O14" s="67">
        <f t="shared" si="6"/>
        <v>891.84999999997672</v>
      </c>
      <c r="P14" s="27">
        <f t="shared" si="7"/>
        <v>37.160416666665697</v>
      </c>
      <c r="Q14" s="28"/>
    </row>
    <row r="15" spans="1:18">
      <c r="A15" s="47">
        <f t="shared" si="0"/>
        <v>8</v>
      </c>
      <c r="B15" s="48">
        <f t="shared" si="4"/>
        <v>46270</v>
      </c>
      <c r="C15" s="49" t="s">
        <v>331</v>
      </c>
      <c r="D15" s="68" t="s">
        <v>283</v>
      </c>
      <c r="E15" s="651">
        <v>46270</v>
      </c>
      <c r="F15" s="652">
        <v>0.20833333333333334</v>
      </c>
      <c r="G15" s="651">
        <v>46270</v>
      </c>
      <c r="H15" s="641">
        <v>0.875</v>
      </c>
      <c r="I15" s="65">
        <v>210</v>
      </c>
      <c r="J15" s="65">
        <v>37</v>
      </c>
      <c r="K15" s="65">
        <v>40</v>
      </c>
      <c r="L15" s="65">
        <v>37</v>
      </c>
      <c r="M15" s="95">
        <v>801736.69</v>
      </c>
      <c r="N15" s="95">
        <v>802654.19</v>
      </c>
      <c r="O15" s="67">
        <f t="shared" ref="O15" si="8">N15-M15</f>
        <v>917.5</v>
      </c>
      <c r="P15" s="27">
        <f t="shared" ref="P15" si="9">O15/24</f>
        <v>38.229166666666664</v>
      </c>
      <c r="Q15" s="28"/>
    </row>
    <row r="16" spans="1:18">
      <c r="A16" s="47">
        <f t="shared" si="0"/>
        <v>9</v>
      </c>
      <c r="B16" s="48">
        <f t="shared" si="4"/>
        <v>46271</v>
      </c>
      <c r="C16" s="49" t="s">
        <v>333</v>
      </c>
      <c r="D16" s="68" t="s">
        <v>316</v>
      </c>
      <c r="E16" s="651">
        <v>46270</v>
      </c>
      <c r="F16" s="652">
        <v>0.875</v>
      </c>
      <c r="G16" s="651">
        <v>46271</v>
      </c>
      <c r="H16" s="641">
        <v>0.29166666666666669</v>
      </c>
      <c r="I16" s="65">
        <v>125</v>
      </c>
      <c r="J16" s="65">
        <v>37</v>
      </c>
      <c r="K16" s="65">
        <v>30</v>
      </c>
      <c r="L16" s="65">
        <v>37</v>
      </c>
      <c r="M16" s="95">
        <v>802654.19</v>
      </c>
      <c r="N16" s="95">
        <v>803218.16</v>
      </c>
      <c r="O16" s="67">
        <f t="shared" si="2"/>
        <v>563.97000000008848</v>
      </c>
      <c r="P16" s="27">
        <f t="shared" si="3"/>
        <v>23.498750000003685</v>
      </c>
      <c r="Q16" s="28"/>
    </row>
    <row r="17" spans="1:17">
      <c r="A17" s="47">
        <f t="shared" si="0"/>
        <v>10</v>
      </c>
      <c r="B17" s="48">
        <f t="shared" si="4"/>
        <v>46272</v>
      </c>
      <c r="C17" s="49" t="s">
        <v>334</v>
      </c>
      <c r="D17" s="68" t="s">
        <v>336</v>
      </c>
      <c r="E17" s="651">
        <v>46271</v>
      </c>
      <c r="F17" s="641">
        <v>0.29166666666666669</v>
      </c>
      <c r="G17" s="651">
        <v>46272</v>
      </c>
      <c r="H17" s="641">
        <v>4.1666666666666664E-2</v>
      </c>
      <c r="I17" s="65">
        <v>200</v>
      </c>
      <c r="J17" s="65">
        <v>37</v>
      </c>
      <c r="K17" s="65">
        <v>30</v>
      </c>
      <c r="L17" s="65">
        <v>37</v>
      </c>
      <c r="M17" s="95">
        <v>803218.16</v>
      </c>
      <c r="N17" s="95">
        <v>804231.68000000005</v>
      </c>
      <c r="O17" s="67">
        <f t="shared" ref="O17" si="10">N17-M17</f>
        <v>1013.5200000000186</v>
      </c>
      <c r="P17" s="27">
        <f t="shared" ref="P17" si="11">O17/24</f>
        <v>42.230000000000778</v>
      </c>
      <c r="Q17" s="28"/>
    </row>
    <row r="18" spans="1:17">
      <c r="A18" s="47">
        <f t="shared" si="0"/>
        <v>11</v>
      </c>
      <c r="B18" s="48">
        <f t="shared" si="4"/>
        <v>46272</v>
      </c>
      <c r="C18" s="49" t="s">
        <v>335</v>
      </c>
      <c r="D18" s="639" t="s">
        <v>304</v>
      </c>
      <c r="E18" s="651">
        <v>46272</v>
      </c>
      <c r="F18" s="641">
        <v>4.1666666666666664E-2</v>
      </c>
      <c r="G18" s="651">
        <v>46272</v>
      </c>
      <c r="H18" s="641">
        <v>0.75</v>
      </c>
      <c r="I18" s="65">
        <v>190</v>
      </c>
      <c r="J18" s="65">
        <v>37</v>
      </c>
      <c r="K18" s="65">
        <v>25</v>
      </c>
      <c r="L18" s="65">
        <v>37</v>
      </c>
      <c r="M18" s="95">
        <v>804231.68000000005</v>
      </c>
      <c r="N18" s="95">
        <v>805198.4</v>
      </c>
      <c r="O18" s="67">
        <f t="shared" ref="O18:O19" si="12">N18-M18</f>
        <v>966.71999999997206</v>
      </c>
      <c r="P18" s="27">
        <f t="shared" ref="P18:P19" si="13">O18/24</f>
        <v>40.279999999998836</v>
      </c>
      <c r="Q18" s="28"/>
    </row>
    <row r="19" spans="1:17">
      <c r="A19" s="47">
        <f t="shared" si="0"/>
        <v>12</v>
      </c>
      <c r="B19" s="48">
        <f t="shared" si="4"/>
        <v>46273</v>
      </c>
      <c r="C19" s="49" t="s">
        <v>339</v>
      </c>
      <c r="D19" s="639" t="s">
        <v>278</v>
      </c>
      <c r="E19" s="651">
        <v>46272</v>
      </c>
      <c r="F19" s="641">
        <v>0.75</v>
      </c>
      <c r="G19" s="651">
        <v>46273</v>
      </c>
      <c r="H19" s="641">
        <v>0.45833333333333331</v>
      </c>
      <c r="I19" s="65">
        <v>205</v>
      </c>
      <c r="J19" s="65">
        <v>37</v>
      </c>
      <c r="K19" s="65">
        <v>10</v>
      </c>
      <c r="L19" s="65">
        <v>37</v>
      </c>
      <c r="M19" s="95">
        <v>805198.4</v>
      </c>
      <c r="N19" s="95">
        <v>806168.69</v>
      </c>
      <c r="O19" s="67">
        <f t="shared" si="12"/>
        <v>970.28999999992084</v>
      </c>
      <c r="P19" s="27">
        <f t="shared" si="13"/>
        <v>40.428749999996704</v>
      </c>
      <c r="Q19" s="28"/>
    </row>
    <row r="20" spans="1:17">
      <c r="A20" s="47">
        <f t="shared" si="0"/>
        <v>13</v>
      </c>
      <c r="B20" s="48">
        <f t="shared" ref="B20:B25" si="14">G20</f>
        <v>46274</v>
      </c>
      <c r="C20" s="49" t="s">
        <v>351</v>
      </c>
      <c r="D20" s="68" t="s">
        <v>283</v>
      </c>
      <c r="E20" s="651">
        <v>46273</v>
      </c>
      <c r="F20" s="641">
        <v>0.45833333333333331</v>
      </c>
      <c r="G20" s="651">
        <v>46274</v>
      </c>
      <c r="H20" s="641">
        <v>0.20833333333333334</v>
      </c>
      <c r="I20" s="65">
        <v>200</v>
      </c>
      <c r="J20" s="65">
        <v>37</v>
      </c>
      <c r="K20" s="65">
        <v>20</v>
      </c>
      <c r="L20" s="65">
        <v>37</v>
      </c>
      <c r="M20" s="95">
        <v>806168.69</v>
      </c>
      <c r="N20" s="95">
        <v>807174.14</v>
      </c>
      <c r="O20" s="67">
        <f t="shared" ref="O20" si="15">N20-M20</f>
        <v>1005.4500000000698</v>
      </c>
      <c r="P20" s="27">
        <f t="shared" ref="P20" si="16">O20/24</f>
        <v>41.89375000000291</v>
      </c>
      <c r="Q20" s="28"/>
    </row>
    <row r="21" spans="1:17">
      <c r="A21" s="47">
        <f t="shared" si="0"/>
        <v>14</v>
      </c>
      <c r="B21" s="48">
        <f t="shared" si="14"/>
        <v>46275</v>
      </c>
      <c r="C21" s="49" t="s">
        <v>352</v>
      </c>
      <c r="D21" s="639" t="s">
        <v>316</v>
      </c>
      <c r="E21" s="651">
        <v>46274</v>
      </c>
      <c r="F21" s="652">
        <v>0.20833333333333334</v>
      </c>
      <c r="G21" s="651">
        <v>46275</v>
      </c>
      <c r="H21" s="641">
        <v>8.3333333333333329E-2</v>
      </c>
      <c r="I21" s="65">
        <v>210</v>
      </c>
      <c r="J21" s="65">
        <v>37</v>
      </c>
      <c r="K21" s="65">
        <v>10</v>
      </c>
      <c r="L21" s="65">
        <v>37</v>
      </c>
      <c r="M21" s="95">
        <v>807174.14</v>
      </c>
      <c r="N21" s="95">
        <v>808210.57</v>
      </c>
      <c r="O21" s="67">
        <f t="shared" ref="O21" si="17">N21-M21</f>
        <v>1036.4299999999348</v>
      </c>
      <c r="P21" s="27">
        <f t="shared" ref="P21" si="18">O21/24</f>
        <v>43.184583333330615</v>
      </c>
      <c r="Q21" s="225"/>
    </row>
    <row r="22" spans="1:17">
      <c r="A22" s="47">
        <f t="shared" si="0"/>
        <v>15</v>
      </c>
      <c r="B22" s="48">
        <f t="shared" si="14"/>
        <v>46275</v>
      </c>
      <c r="C22" s="49" t="s">
        <v>357</v>
      </c>
      <c r="D22" s="639" t="s">
        <v>323</v>
      </c>
      <c r="E22" s="651">
        <v>46275</v>
      </c>
      <c r="F22" s="653">
        <v>8.3333333333333329E-2</v>
      </c>
      <c r="G22" s="651">
        <v>46275</v>
      </c>
      <c r="H22" s="52">
        <v>0.83333333333333337</v>
      </c>
      <c r="I22" s="66">
        <v>210</v>
      </c>
      <c r="J22" s="66">
        <v>37</v>
      </c>
      <c r="K22" s="66">
        <v>25</v>
      </c>
      <c r="L22" s="66">
        <v>37</v>
      </c>
      <c r="M22" s="95">
        <v>808210.57</v>
      </c>
      <c r="N22" s="95">
        <v>809198.91</v>
      </c>
      <c r="O22" s="67">
        <f t="shared" ref="O22" si="19">N22-M22</f>
        <v>988.34000000008382</v>
      </c>
      <c r="P22" s="657">
        <f t="shared" ref="P22" si="20">O22/24</f>
        <v>41.180833333336828</v>
      </c>
      <c r="Q22" s="225"/>
    </row>
    <row r="23" spans="1:17">
      <c r="A23" s="47">
        <f t="shared" si="0"/>
        <v>16</v>
      </c>
      <c r="B23" s="48">
        <f t="shared" si="14"/>
        <v>46276</v>
      </c>
      <c r="C23" s="49" t="s">
        <v>363</v>
      </c>
      <c r="D23" s="639" t="s">
        <v>281</v>
      </c>
      <c r="E23" s="651">
        <v>46275</v>
      </c>
      <c r="F23" s="652">
        <v>0.83333333333333337</v>
      </c>
      <c r="G23" s="651">
        <v>46276</v>
      </c>
      <c r="H23" s="641">
        <v>0.54166666666666663</v>
      </c>
      <c r="I23" s="65">
        <v>200</v>
      </c>
      <c r="J23" s="65">
        <v>37</v>
      </c>
      <c r="K23" s="65">
        <v>35</v>
      </c>
      <c r="L23" s="65">
        <v>37</v>
      </c>
      <c r="M23" s="639">
        <v>809198.91</v>
      </c>
      <c r="N23" s="639">
        <v>810161.34</v>
      </c>
      <c r="O23" s="67">
        <f t="shared" ref="O23:O24" si="21">N23-M23</f>
        <v>962.42999999993481</v>
      </c>
      <c r="P23" s="657">
        <f t="shared" ref="P23:P24" si="22">O23/24</f>
        <v>40.101249999997286</v>
      </c>
      <c r="Q23" s="225"/>
    </row>
    <row r="24" spans="1:17">
      <c r="A24" s="47">
        <f t="shared" si="0"/>
        <v>17</v>
      </c>
      <c r="B24" s="48">
        <f t="shared" si="14"/>
        <v>46277</v>
      </c>
      <c r="C24" s="49" t="s">
        <v>369</v>
      </c>
      <c r="D24" s="639" t="s">
        <v>278</v>
      </c>
      <c r="E24" s="651">
        <v>46276</v>
      </c>
      <c r="F24" s="641">
        <v>0.54166666666666663</v>
      </c>
      <c r="G24" s="651">
        <v>46277</v>
      </c>
      <c r="H24" s="641">
        <v>0.25</v>
      </c>
      <c r="I24" s="65">
        <v>210</v>
      </c>
      <c r="J24" s="65">
        <v>37</v>
      </c>
      <c r="K24" s="65">
        <v>30</v>
      </c>
      <c r="L24" s="65">
        <v>37</v>
      </c>
      <c r="M24" s="639">
        <v>810161.34</v>
      </c>
      <c r="N24" s="639">
        <v>811090.72</v>
      </c>
      <c r="O24" s="67">
        <f t="shared" si="21"/>
        <v>929.38000000000466</v>
      </c>
      <c r="P24" s="657">
        <f t="shared" si="22"/>
        <v>38.724166666666861</v>
      </c>
      <c r="Q24" s="225"/>
    </row>
    <row r="25" spans="1:17" s="658" customFormat="1">
      <c r="A25" s="47">
        <f t="shared" si="0"/>
        <v>18</v>
      </c>
      <c r="B25" s="48">
        <f t="shared" si="14"/>
        <v>46277</v>
      </c>
      <c r="C25" s="49" t="s">
        <v>370</v>
      </c>
      <c r="D25" s="639" t="s">
        <v>371</v>
      </c>
      <c r="E25" s="651">
        <v>46277</v>
      </c>
      <c r="F25" s="641">
        <v>0.25</v>
      </c>
      <c r="G25" s="651">
        <v>46277</v>
      </c>
      <c r="H25" s="641">
        <v>0.95833333333333337</v>
      </c>
      <c r="I25" s="65">
        <v>210</v>
      </c>
      <c r="J25" s="65">
        <v>37</v>
      </c>
      <c r="K25" s="65">
        <v>30</v>
      </c>
      <c r="L25" s="65">
        <v>37</v>
      </c>
      <c r="M25" s="639">
        <v>811090.72</v>
      </c>
      <c r="N25" s="639">
        <v>812031.21</v>
      </c>
      <c r="O25" s="67">
        <f t="shared" ref="O25:O28" si="23">N25-M25</f>
        <v>940.48999999999069</v>
      </c>
      <c r="P25" s="657">
        <f t="shared" ref="P25:P28" si="24">O25/24</f>
        <v>39.187083333332943</v>
      </c>
      <c r="Q25" s="225"/>
    </row>
    <row r="26" spans="1:17">
      <c r="A26" s="47">
        <f t="shared" si="0"/>
        <v>19</v>
      </c>
      <c r="B26" s="48">
        <f t="shared" ref="B26" si="25">G26</f>
        <v>46278</v>
      </c>
      <c r="C26" s="49" t="s">
        <v>379</v>
      </c>
      <c r="D26" s="639" t="s">
        <v>304</v>
      </c>
      <c r="E26" s="651">
        <v>46277</v>
      </c>
      <c r="F26" s="641">
        <v>0.95833333333333337</v>
      </c>
      <c r="G26" s="651">
        <v>46278</v>
      </c>
      <c r="H26" s="641">
        <v>0.625</v>
      </c>
      <c r="I26" s="65">
        <v>195</v>
      </c>
      <c r="J26" s="65">
        <v>37</v>
      </c>
      <c r="K26" s="65">
        <v>30</v>
      </c>
      <c r="L26" s="65">
        <v>37</v>
      </c>
      <c r="M26" s="639">
        <v>812031.21</v>
      </c>
      <c r="N26" s="639">
        <v>812934.59</v>
      </c>
      <c r="O26" s="67">
        <f t="shared" si="23"/>
        <v>903.38000000000466</v>
      </c>
      <c r="P26" s="657">
        <f t="shared" si="24"/>
        <v>37.640833333333525</v>
      </c>
      <c r="Q26" s="659"/>
    </row>
    <row r="27" spans="1:17">
      <c r="A27" s="47">
        <f t="shared" si="0"/>
        <v>20</v>
      </c>
      <c r="B27" s="48">
        <f t="shared" ref="B27:B37" si="26">G27</f>
        <v>46279</v>
      </c>
      <c r="C27" s="49" t="s">
        <v>383</v>
      </c>
      <c r="D27" s="68" t="s">
        <v>288</v>
      </c>
      <c r="E27" s="651">
        <v>46278</v>
      </c>
      <c r="F27" s="641">
        <v>0.625</v>
      </c>
      <c r="G27" s="651">
        <v>46279</v>
      </c>
      <c r="H27" s="641">
        <v>0.375</v>
      </c>
      <c r="I27" s="65">
        <v>195</v>
      </c>
      <c r="J27" s="65">
        <v>37</v>
      </c>
      <c r="K27" s="65">
        <v>25</v>
      </c>
      <c r="L27" s="65">
        <v>37</v>
      </c>
      <c r="M27" s="639">
        <v>812934.59</v>
      </c>
      <c r="N27" s="639">
        <v>813868.3</v>
      </c>
      <c r="O27" s="67">
        <f t="shared" si="23"/>
        <v>933.71000000007916</v>
      </c>
      <c r="P27" s="657">
        <f t="shared" si="24"/>
        <v>38.904583333336632</v>
      </c>
      <c r="Q27" s="225"/>
    </row>
    <row r="28" spans="1:17">
      <c r="A28" s="47">
        <f t="shared" si="0"/>
        <v>21</v>
      </c>
      <c r="B28" s="48">
        <f t="shared" si="26"/>
        <v>46280</v>
      </c>
      <c r="C28" s="49" t="s">
        <v>392</v>
      </c>
      <c r="D28" s="639" t="s">
        <v>278</v>
      </c>
      <c r="E28" s="651">
        <v>46279</v>
      </c>
      <c r="F28" s="641">
        <v>0.375</v>
      </c>
      <c r="G28" s="651">
        <v>46280</v>
      </c>
      <c r="H28" s="641">
        <v>8.3333333333333329E-2</v>
      </c>
      <c r="I28" s="65">
        <v>190</v>
      </c>
      <c r="J28" s="65">
        <v>37</v>
      </c>
      <c r="K28" s="65">
        <v>20</v>
      </c>
      <c r="L28" s="65">
        <v>37</v>
      </c>
      <c r="M28" s="639">
        <v>813868.3</v>
      </c>
      <c r="N28" s="639">
        <v>814849.07</v>
      </c>
      <c r="O28" s="67">
        <f t="shared" si="23"/>
        <v>980.76999999990221</v>
      </c>
      <c r="P28" s="657">
        <f t="shared" si="24"/>
        <v>40.86541666666259</v>
      </c>
      <c r="Q28" s="659"/>
    </row>
    <row r="29" spans="1:17">
      <c r="A29" s="47">
        <f t="shared" si="0"/>
        <v>22</v>
      </c>
      <c r="B29" s="48">
        <f t="shared" si="26"/>
        <v>46280</v>
      </c>
      <c r="C29" s="49" t="s">
        <v>393</v>
      </c>
      <c r="D29" s="639" t="s">
        <v>196</v>
      </c>
      <c r="E29" s="651">
        <v>46280</v>
      </c>
      <c r="F29" s="641">
        <v>8.3333333333333329E-2</v>
      </c>
      <c r="G29" s="651">
        <v>46280</v>
      </c>
      <c r="H29" s="641">
        <v>0.6875</v>
      </c>
      <c r="I29" s="65">
        <v>200</v>
      </c>
      <c r="J29" s="65">
        <v>37</v>
      </c>
      <c r="K29" s="65">
        <v>35</v>
      </c>
      <c r="L29" s="65">
        <v>37</v>
      </c>
      <c r="M29" s="639">
        <f>N28</f>
        <v>814849.07</v>
      </c>
      <c r="N29" s="639">
        <v>815699.28</v>
      </c>
      <c r="O29" s="67">
        <f t="shared" ref="O29" si="27">N29-M29</f>
        <v>850.21000000007916</v>
      </c>
      <c r="P29" s="657">
        <f t="shared" ref="P29" si="28">O29/24</f>
        <v>35.425416666669967</v>
      </c>
      <c r="Q29" s="225"/>
    </row>
    <row r="30" spans="1:17">
      <c r="A30" s="47">
        <f t="shared" si="0"/>
        <v>23</v>
      </c>
      <c r="B30" s="48">
        <f t="shared" si="26"/>
        <v>46281</v>
      </c>
      <c r="C30" s="49" t="s">
        <v>396</v>
      </c>
      <c r="D30" s="639" t="s">
        <v>288</v>
      </c>
      <c r="E30" s="651">
        <v>46280</v>
      </c>
      <c r="F30" s="641">
        <v>0.6875</v>
      </c>
      <c r="G30" s="651">
        <v>46281</v>
      </c>
      <c r="H30" s="641">
        <v>0.41666666666666669</v>
      </c>
      <c r="I30" s="65">
        <v>210</v>
      </c>
      <c r="J30" s="65">
        <v>37</v>
      </c>
      <c r="K30" s="65">
        <v>15</v>
      </c>
      <c r="L30" s="65">
        <v>37</v>
      </c>
      <c r="M30" s="639">
        <f t="shared" ref="M30" si="29">N29</f>
        <v>815699.28</v>
      </c>
      <c r="N30" s="95">
        <v>816638.2</v>
      </c>
      <c r="O30" s="67">
        <f t="shared" ref="O30:O37" si="30">N30-M30</f>
        <v>938.91999999992549</v>
      </c>
      <c r="P30" s="657">
        <f t="shared" ref="P30:P37" si="31">O30/24</f>
        <v>39.121666666663565</v>
      </c>
      <c r="Q30" s="225"/>
    </row>
    <row r="31" spans="1:17">
      <c r="A31" s="47">
        <f t="shared" si="0"/>
        <v>24</v>
      </c>
      <c r="B31" s="48">
        <f t="shared" si="26"/>
        <v>46282</v>
      </c>
      <c r="C31" s="49" t="s">
        <v>410</v>
      </c>
      <c r="D31" s="639" t="s">
        <v>278</v>
      </c>
      <c r="E31" s="651">
        <v>46281</v>
      </c>
      <c r="F31" s="641">
        <v>0.41666666666666669</v>
      </c>
      <c r="G31" s="651">
        <v>46282</v>
      </c>
      <c r="H31" s="641">
        <v>0.20833333333333334</v>
      </c>
      <c r="I31" s="65">
        <v>210</v>
      </c>
      <c r="J31" s="65">
        <v>37</v>
      </c>
      <c r="K31" s="65">
        <v>20</v>
      </c>
      <c r="L31" s="65">
        <v>37</v>
      </c>
      <c r="M31" s="639">
        <v>816638.2</v>
      </c>
      <c r="N31" s="639">
        <v>817655.28</v>
      </c>
      <c r="O31" s="67">
        <f t="shared" si="30"/>
        <v>1017.0800000000745</v>
      </c>
      <c r="P31" s="657">
        <f t="shared" si="31"/>
        <v>42.378333333336435</v>
      </c>
      <c r="Q31" s="225"/>
    </row>
    <row r="32" spans="1:17">
      <c r="A32" s="47">
        <f t="shared" si="0"/>
        <v>25</v>
      </c>
      <c r="B32" s="48">
        <f t="shared" si="26"/>
        <v>46282</v>
      </c>
      <c r="C32" s="49" t="s">
        <v>409</v>
      </c>
      <c r="D32" s="639" t="s">
        <v>434</v>
      </c>
      <c r="E32" s="651">
        <v>46282</v>
      </c>
      <c r="F32" s="641">
        <v>0.20833333333333334</v>
      </c>
      <c r="G32" s="651">
        <v>46282</v>
      </c>
      <c r="H32" s="641">
        <v>0.94097222222222221</v>
      </c>
      <c r="I32" s="65">
        <v>190</v>
      </c>
      <c r="J32" s="65">
        <v>37</v>
      </c>
      <c r="K32" s="65">
        <v>25</v>
      </c>
      <c r="L32" s="65">
        <v>37</v>
      </c>
      <c r="M32" s="639">
        <v>817655.28</v>
      </c>
      <c r="N32" s="639">
        <v>818598.33</v>
      </c>
      <c r="O32" s="67">
        <f t="shared" si="30"/>
        <v>943.04999999993015</v>
      </c>
      <c r="P32" s="657">
        <f t="shared" si="31"/>
        <v>39.29374999999709</v>
      </c>
      <c r="Q32" s="225"/>
    </row>
    <row r="33" spans="1:17">
      <c r="A33" s="47">
        <f t="shared" si="0"/>
        <v>26</v>
      </c>
      <c r="B33" s="48">
        <f t="shared" si="26"/>
        <v>46283</v>
      </c>
      <c r="C33" s="49" t="s">
        <v>430</v>
      </c>
      <c r="D33" s="639" t="s">
        <v>371</v>
      </c>
      <c r="E33" s="651">
        <v>46282</v>
      </c>
      <c r="F33" s="652">
        <v>0.94097222222222221</v>
      </c>
      <c r="G33" s="651">
        <v>46283</v>
      </c>
      <c r="H33" s="641">
        <v>0.33333333333333331</v>
      </c>
      <c r="I33" s="65">
        <v>140</v>
      </c>
      <c r="J33" s="65">
        <v>37</v>
      </c>
      <c r="K33" s="65">
        <v>60</v>
      </c>
      <c r="L33" s="65">
        <v>37</v>
      </c>
      <c r="M33" s="639">
        <v>818598.33</v>
      </c>
      <c r="N33" s="639">
        <v>819067.27</v>
      </c>
      <c r="O33" s="67">
        <f t="shared" si="30"/>
        <v>468.94000000006054</v>
      </c>
      <c r="P33" s="657">
        <f t="shared" si="31"/>
        <v>19.539166666669189</v>
      </c>
      <c r="Q33" s="659"/>
    </row>
    <row r="34" spans="1:17">
      <c r="A34" s="47">
        <f t="shared" si="0"/>
        <v>27</v>
      </c>
      <c r="B34" s="48">
        <f t="shared" si="26"/>
        <v>46284</v>
      </c>
      <c r="C34" s="49" t="s">
        <v>431</v>
      </c>
      <c r="D34" s="639" t="s">
        <v>283</v>
      </c>
      <c r="E34" s="651">
        <v>46283</v>
      </c>
      <c r="F34" s="641">
        <v>0.33333333333333331</v>
      </c>
      <c r="G34" s="651">
        <v>46284</v>
      </c>
      <c r="H34" s="641">
        <v>7.2916666666666671E-2</v>
      </c>
      <c r="I34" s="65">
        <v>195</v>
      </c>
      <c r="J34" s="65">
        <v>37</v>
      </c>
      <c r="K34" s="65">
        <v>20</v>
      </c>
      <c r="L34" s="65">
        <v>37</v>
      </c>
      <c r="M34" s="639">
        <f>N33</f>
        <v>819067.27</v>
      </c>
      <c r="N34" s="639">
        <v>820026.1</v>
      </c>
      <c r="O34" s="67">
        <f t="shared" si="30"/>
        <v>958.82999999995809</v>
      </c>
      <c r="P34" s="657">
        <f t="shared" si="31"/>
        <v>39.951249999998254</v>
      </c>
      <c r="Q34" s="225"/>
    </row>
    <row r="35" spans="1:17">
      <c r="A35" s="47">
        <f t="shared" si="0"/>
        <v>28</v>
      </c>
      <c r="B35" s="48">
        <f t="shared" si="26"/>
        <v>46284</v>
      </c>
      <c r="C35" s="49" t="s">
        <v>432</v>
      </c>
      <c r="D35" s="639" t="s">
        <v>336</v>
      </c>
      <c r="E35" s="651">
        <v>46284</v>
      </c>
      <c r="F35" s="641">
        <v>7.2916666666666671E-2</v>
      </c>
      <c r="G35" s="651">
        <v>46284</v>
      </c>
      <c r="H35" s="641">
        <v>0.81944444444444453</v>
      </c>
      <c r="I35" s="65">
        <v>210</v>
      </c>
      <c r="J35" s="65">
        <v>37</v>
      </c>
      <c r="K35" s="65">
        <v>20</v>
      </c>
      <c r="L35" s="65">
        <v>37</v>
      </c>
      <c r="M35" s="639">
        <f t="shared" ref="M35:M37" si="32">N34</f>
        <v>820026.1</v>
      </c>
      <c r="N35" s="95">
        <v>821008.47</v>
      </c>
      <c r="O35" s="67">
        <f t="shared" si="30"/>
        <v>982.36999999999534</v>
      </c>
      <c r="P35" s="657">
        <f t="shared" si="31"/>
        <v>40.932083333333139</v>
      </c>
      <c r="Q35" s="225"/>
    </row>
    <row r="36" spans="1:17">
      <c r="A36" s="47">
        <f t="shared" si="0"/>
        <v>29</v>
      </c>
      <c r="B36" s="48">
        <f t="shared" si="26"/>
        <v>46285</v>
      </c>
      <c r="C36" s="49" t="s">
        <v>433</v>
      </c>
      <c r="D36" s="639" t="s">
        <v>434</v>
      </c>
      <c r="E36" s="651">
        <v>46284</v>
      </c>
      <c r="F36" s="641">
        <v>0.81944444444444453</v>
      </c>
      <c r="G36" s="651">
        <v>46285</v>
      </c>
      <c r="H36" s="52">
        <v>0.625</v>
      </c>
      <c r="I36" s="66">
        <v>190</v>
      </c>
      <c r="J36" s="65">
        <v>37</v>
      </c>
      <c r="K36" s="65">
        <v>25</v>
      </c>
      <c r="L36" s="65">
        <v>37</v>
      </c>
      <c r="M36" s="639">
        <f t="shared" si="32"/>
        <v>821008.47</v>
      </c>
      <c r="N36" s="95">
        <v>821939.55</v>
      </c>
      <c r="O36" s="67">
        <f t="shared" si="30"/>
        <v>931.08000000007451</v>
      </c>
      <c r="P36" s="657">
        <f t="shared" si="31"/>
        <v>38.795000000003107</v>
      </c>
      <c r="Q36" s="225"/>
    </row>
    <row r="37" spans="1:17">
      <c r="A37" s="47">
        <f t="shared" si="0"/>
        <v>30</v>
      </c>
      <c r="B37" s="48">
        <f t="shared" si="26"/>
        <v>46286</v>
      </c>
      <c r="C37" s="49" t="s">
        <v>440</v>
      </c>
      <c r="D37" s="68" t="s">
        <v>371</v>
      </c>
      <c r="E37" s="651">
        <v>46284</v>
      </c>
      <c r="F37" s="52">
        <v>0.625</v>
      </c>
      <c r="G37" s="651">
        <v>46286</v>
      </c>
      <c r="H37" s="52">
        <v>0.45833333333333331</v>
      </c>
      <c r="I37" s="66">
        <v>200</v>
      </c>
      <c r="J37" s="65">
        <v>37</v>
      </c>
      <c r="K37" s="65">
        <v>20</v>
      </c>
      <c r="L37" s="65">
        <v>37</v>
      </c>
      <c r="M37" s="639">
        <f t="shared" si="32"/>
        <v>821939.55</v>
      </c>
      <c r="N37" s="95">
        <v>822909.27</v>
      </c>
      <c r="O37" s="67">
        <f t="shared" si="30"/>
        <v>969.71999999997206</v>
      </c>
      <c r="P37" s="657">
        <f t="shared" si="31"/>
        <v>40.404999999998836</v>
      </c>
      <c r="Q37" s="225"/>
    </row>
    <row r="38" spans="1:17">
      <c r="A38" s="47">
        <f t="shared" si="0"/>
        <v>31</v>
      </c>
      <c r="B38" s="48">
        <f t="shared" ref="B38:B41" si="33">G38</f>
        <v>46287</v>
      </c>
      <c r="C38" s="49" t="s">
        <v>441</v>
      </c>
      <c r="D38" s="68" t="s">
        <v>323</v>
      </c>
      <c r="E38" s="651">
        <v>46286</v>
      </c>
      <c r="F38" s="52">
        <v>0.45833333333333331</v>
      </c>
      <c r="G38" s="651">
        <v>46287</v>
      </c>
      <c r="H38" s="52">
        <v>0.25</v>
      </c>
      <c r="I38" s="66">
        <v>200</v>
      </c>
      <c r="J38" s="65">
        <v>37</v>
      </c>
      <c r="K38" s="65">
        <v>25</v>
      </c>
      <c r="L38" s="65">
        <v>37</v>
      </c>
      <c r="M38" s="95">
        <v>822909.27</v>
      </c>
      <c r="N38" s="95">
        <v>823847.17</v>
      </c>
      <c r="O38" s="67">
        <f t="shared" ref="O38" si="34">N38-M38</f>
        <v>937.90000000002328</v>
      </c>
      <c r="P38" s="657">
        <f t="shared" ref="P38" si="35">O38/24</f>
        <v>39.079166666667639</v>
      </c>
      <c r="Q38" s="225"/>
    </row>
    <row r="39" spans="1:17">
      <c r="A39" s="47">
        <f t="shared" si="0"/>
        <v>32</v>
      </c>
      <c r="B39" s="48">
        <f t="shared" si="33"/>
        <v>46287</v>
      </c>
      <c r="C39" s="49" t="s">
        <v>445</v>
      </c>
      <c r="D39" s="68" t="s">
        <v>446</v>
      </c>
      <c r="E39" s="651">
        <v>46287</v>
      </c>
      <c r="F39" s="52">
        <v>0.25</v>
      </c>
      <c r="G39" s="756">
        <v>46287</v>
      </c>
      <c r="H39" s="641">
        <v>0.75</v>
      </c>
      <c r="I39" s="65">
        <v>130</v>
      </c>
      <c r="J39" s="65">
        <v>37</v>
      </c>
      <c r="K39" s="65">
        <v>20</v>
      </c>
      <c r="L39" s="65">
        <v>37</v>
      </c>
      <c r="M39" s="95">
        <v>823847.17</v>
      </c>
      <c r="N39" s="95">
        <v>824503.79</v>
      </c>
      <c r="O39" s="67">
        <f t="shared" ref="O39" si="36">N39-M39</f>
        <v>656.61999999999534</v>
      </c>
      <c r="P39" s="657">
        <f t="shared" ref="P39" si="37">O39/24</f>
        <v>27.359166666666471</v>
      </c>
      <c r="Q39" s="225"/>
    </row>
    <row r="40" spans="1:17">
      <c r="A40" s="47">
        <f t="shared" si="0"/>
        <v>33</v>
      </c>
      <c r="B40" s="48">
        <f t="shared" si="33"/>
        <v>46288</v>
      </c>
      <c r="C40" s="49" t="s">
        <v>449</v>
      </c>
      <c r="D40" s="639" t="s">
        <v>283</v>
      </c>
      <c r="E40" s="756">
        <v>46287</v>
      </c>
      <c r="F40" s="641">
        <v>0.75</v>
      </c>
      <c r="G40" s="756">
        <v>46288</v>
      </c>
      <c r="H40" s="641">
        <v>0.54166666666666663</v>
      </c>
      <c r="I40" s="65">
        <v>210</v>
      </c>
      <c r="J40" s="65">
        <v>37</v>
      </c>
      <c r="K40" s="65">
        <v>25</v>
      </c>
      <c r="L40" s="65">
        <v>37</v>
      </c>
      <c r="M40" s="639">
        <v>824503.79</v>
      </c>
      <c r="N40" s="639">
        <v>825441.03</v>
      </c>
      <c r="O40" s="67">
        <f t="shared" ref="O40:O47" si="38">N40-M40</f>
        <v>937.23999999999069</v>
      </c>
      <c r="P40" s="657">
        <f t="shared" ref="P40:P47" si="39">O40/24</f>
        <v>39.051666666666279</v>
      </c>
      <c r="Q40" s="225"/>
    </row>
    <row r="41" spans="1:17">
      <c r="A41" s="47">
        <f t="shared" si="0"/>
        <v>34</v>
      </c>
      <c r="B41" s="48">
        <f t="shared" si="33"/>
        <v>46289</v>
      </c>
      <c r="C41" s="49" t="s">
        <v>458</v>
      </c>
      <c r="D41" s="639" t="s">
        <v>336</v>
      </c>
      <c r="E41" s="651">
        <v>46288</v>
      </c>
      <c r="F41" s="641">
        <v>0.54166666666666663</v>
      </c>
      <c r="G41" s="756">
        <v>46289</v>
      </c>
      <c r="H41" s="641">
        <v>0.33333333333333331</v>
      </c>
      <c r="I41" s="65">
        <v>200</v>
      </c>
      <c r="J41" s="65">
        <v>37</v>
      </c>
      <c r="K41" s="65">
        <v>25</v>
      </c>
      <c r="L41" s="65">
        <v>37</v>
      </c>
      <c r="M41" s="95">
        <v>825441.03</v>
      </c>
      <c r="N41" s="95">
        <v>826414.51</v>
      </c>
      <c r="O41" s="67">
        <f t="shared" si="38"/>
        <v>973.47999999998137</v>
      </c>
      <c r="P41" s="657">
        <f t="shared" si="39"/>
        <v>40.561666666665893</v>
      </c>
      <c r="Q41" s="225"/>
    </row>
    <row r="42" spans="1:17">
      <c r="A42" s="47">
        <f t="shared" si="0"/>
        <v>35</v>
      </c>
      <c r="B42" s="48">
        <f t="shared" ref="B42:B45" si="40">G42</f>
        <v>0</v>
      </c>
      <c r="C42" s="49"/>
      <c r="D42" s="68"/>
      <c r="E42" s="651"/>
      <c r="F42" s="641"/>
      <c r="G42" s="756"/>
      <c r="H42" s="641"/>
      <c r="I42" s="65"/>
      <c r="J42" s="65"/>
      <c r="K42" s="65"/>
      <c r="L42" s="65"/>
      <c r="M42" s="95"/>
      <c r="N42" s="95"/>
      <c r="O42" s="67">
        <f t="shared" si="38"/>
        <v>0</v>
      </c>
      <c r="P42" s="657">
        <f t="shared" si="39"/>
        <v>0</v>
      </c>
      <c r="Q42" s="225"/>
    </row>
    <row r="43" spans="1:17">
      <c r="A43" s="47">
        <f t="shared" si="0"/>
        <v>36</v>
      </c>
      <c r="B43" s="48">
        <f t="shared" si="40"/>
        <v>0</v>
      </c>
      <c r="C43" s="49"/>
      <c r="D43" s="68"/>
      <c r="E43" s="651"/>
      <c r="F43" s="641"/>
      <c r="G43" s="756"/>
      <c r="H43" s="641"/>
      <c r="I43" s="65"/>
      <c r="J43" s="65"/>
      <c r="K43" s="66"/>
      <c r="L43" s="66"/>
      <c r="M43" s="95"/>
      <c r="N43" s="95"/>
      <c r="O43" s="67">
        <f t="shared" si="38"/>
        <v>0</v>
      </c>
      <c r="P43" s="657">
        <f t="shared" si="39"/>
        <v>0</v>
      </c>
      <c r="Q43" s="225"/>
    </row>
    <row r="44" spans="1:17">
      <c r="A44" s="47">
        <f t="shared" si="0"/>
        <v>37</v>
      </c>
      <c r="B44" s="48">
        <f t="shared" si="40"/>
        <v>0</v>
      </c>
      <c r="C44" s="49"/>
      <c r="D44" s="639"/>
      <c r="E44" s="756"/>
      <c r="F44" s="641"/>
      <c r="G44" s="756"/>
      <c r="H44" s="641"/>
      <c r="I44" s="65"/>
      <c r="J44" s="65"/>
      <c r="K44" s="65"/>
      <c r="L44" s="65"/>
      <c r="M44" s="95"/>
      <c r="N44" s="95"/>
      <c r="O44" s="67">
        <f t="shared" si="38"/>
        <v>0</v>
      </c>
      <c r="P44" s="657">
        <f t="shared" si="39"/>
        <v>0</v>
      </c>
      <c r="Q44" s="225"/>
    </row>
    <row r="45" spans="1:17">
      <c r="A45" s="47">
        <f t="shared" si="0"/>
        <v>38</v>
      </c>
      <c r="B45" s="48">
        <f t="shared" si="40"/>
        <v>0</v>
      </c>
      <c r="C45" s="49"/>
      <c r="D45" s="639"/>
      <c r="E45" s="756"/>
      <c r="F45" s="641"/>
      <c r="G45" s="756"/>
      <c r="H45" s="641"/>
      <c r="I45" s="65"/>
      <c r="J45" s="65"/>
      <c r="K45" s="65"/>
      <c r="L45" s="65"/>
      <c r="M45" s="95"/>
      <c r="N45" s="95"/>
      <c r="O45" s="67">
        <f t="shared" ref="O45" si="41">N45-M45</f>
        <v>0</v>
      </c>
      <c r="P45" s="657">
        <f t="shared" ref="P45" si="42">O45/24</f>
        <v>0</v>
      </c>
      <c r="Q45" s="225"/>
    </row>
    <row r="46" spans="1:17">
      <c r="A46" s="47">
        <f t="shared" si="0"/>
        <v>39</v>
      </c>
      <c r="B46" s="48">
        <f t="shared" ref="B46" si="43">G46</f>
        <v>0</v>
      </c>
      <c r="C46" s="49"/>
      <c r="D46" s="639"/>
      <c r="E46" s="651"/>
      <c r="F46" s="641"/>
      <c r="G46" s="756"/>
      <c r="H46" s="641"/>
      <c r="I46" s="65"/>
      <c r="J46" s="65"/>
      <c r="K46" s="65"/>
      <c r="L46" s="65"/>
      <c r="M46" s="95"/>
      <c r="N46" s="95"/>
      <c r="O46" s="67">
        <f t="shared" si="38"/>
        <v>0</v>
      </c>
      <c r="P46" s="657">
        <f t="shared" si="39"/>
        <v>0</v>
      </c>
      <c r="Q46" s="225"/>
    </row>
    <row r="47" spans="1:17">
      <c r="A47" s="47">
        <f t="shared" si="0"/>
        <v>40</v>
      </c>
      <c r="B47" s="48">
        <f t="shared" ref="B47" si="44">G47</f>
        <v>0</v>
      </c>
      <c r="C47" s="49"/>
      <c r="D47" s="639"/>
      <c r="E47" s="651"/>
      <c r="F47" s="641"/>
      <c r="G47" s="756"/>
      <c r="H47" s="641"/>
      <c r="I47" s="65"/>
      <c r="J47" s="65"/>
      <c r="K47" s="65"/>
      <c r="L47" s="65"/>
      <c r="M47" s="95"/>
      <c r="N47" s="95"/>
      <c r="O47" s="67">
        <f t="shared" si="38"/>
        <v>0</v>
      </c>
      <c r="P47" s="657">
        <f t="shared" si="39"/>
        <v>0</v>
      </c>
      <c r="Q47" s="225"/>
    </row>
    <row r="48" spans="1:17">
      <c r="A48" s="47">
        <f t="shared" si="0"/>
        <v>41</v>
      </c>
      <c r="B48" s="48">
        <f t="shared" ref="B48:B54" si="45">G48</f>
        <v>0</v>
      </c>
      <c r="C48" s="49"/>
      <c r="D48" s="639"/>
      <c r="E48" s="651"/>
      <c r="F48" s="52"/>
      <c r="G48" s="756"/>
      <c r="H48" s="52"/>
      <c r="I48" s="66"/>
      <c r="J48" s="66"/>
      <c r="K48" s="66"/>
      <c r="L48" s="66"/>
      <c r="M48" s="95"/>
      <c r="N48" s="95"/>
      <c r="O48" s="67">
        <f t="shared" ref="O48:O55" si="46">N48-M48</f>
        <v>0</v>
      </c>
      <c r="P48" s="657">
        <f t="shared" ref="P48:P55" si="47">O48/24</f>
        <v>0</v>
      </c>
      <c r="Q48" s="225"/>
    </row>
    <row r="49" spans="1:17">
      <c r="A49" s="47">
        <f t="shared" si="0"/>
        <v>42</v>
      </c>
      <c r="B49" s="48">
        <f t="shared" si="45"/>
        <v>0</v>
      </c>
      <c r="C49" s="49"/>
      <c r="D49" s="68"/>
      <c r="E49" s="756"/>
      <c r="F49" s="52"/>
      <c r="G49" s="756"/>
      <c r="H49" s="52"/>
      <c r="I49" s="66"/>
      <c r="J49" s="66"/>
      <c r="K49" s="66"/>
      <c r="L49" s="66"/>
      <c r="M49" s="95"/>
      <c r="N49" s="95"/>
      <c r="O49" s="67">
        <f t="shared" si="46"/>
        <v>0</v>
      </c>
      <c r="P49" s="657">
        <f t="shared" si="47"/>
        <v>0</v>
      </c>
      <c r="Q49" s="225"/>
    </row>
    <row r="50" spans="1:17">
      <c r="A50" s="47">
        <f t="shared" si="0"/>
        <v>43</v>
      </c>
      <c r="B50" s="48">
        <f t="shared" si="45"/>
        <v>0</v>
      </c>
      <c r="C50" s="49"/>
      <c r="D50" s="68"/>
      <c r="E50" s="651"/>
      <c r="F50" s="52"/>
      <c r="G50" s="756"/>
      <c r="H50" s="52"/>
      <c r="I50" s="66"/>
      <c r="J50" s="66"/>
      <c r="K50" s="66"/>
      <c r="L50" s="66"/>
      <c r="M50" s="68"/>
      <c r="N50" s="95"/>
      <c r="O50" s="67">
        <f t="shared" si="46"/>
        <v>0</v>
      </c>
      <c r="P50" s="657">
        <f t="shared" si="47"/>
        <v>0</v>
      </c>
      <c r="Q50" s="225"/>
    </row>
    <row r="51" spans="1:17">
      <c r="A51" s="47">
        <f t="shared" si="0"/>
        <v>44</v>
      </c>
      <c r="B51" s="48">
        <f t="shared" si="45"/>
        <v>0</v>
      </c>
      <c r="C51" s="49"/>
      <c r="D51" s="68"/>
      <c r="E51" s="651"/>
      <c r="F51" s="52"/>
      <c r="G51" s="756"/>
      <c r="H51" s="52"/>
      <c r="I51" s="66"/>
      <c r="J51" s="66"/>
      <c r="K51" s="66"/>
      <c r="L51" s="66"/>
      <c r="M51" s="68"/>
      <c r="N51" s="95"/>
      <c r="O51" s="67">
        <f t="shared" si="46"/>
        <v>0</v>
      </c>
      <c r="P51" s="657">
        <f t="shared" si="47"/>
        <v>0</v>
      </c>
      <c r="Q51" s="225"/>
    </row>
    <row r="52" spans="1:17">
      <c r="A52" s="47">
        <f t="shared" si="0"/>
        <v>45</v>
      </c>
      <c r="B52" s="48">
        <f t="shared" si="45"/>
        <v>0</v>
      </c>
      <c r="C52" s="49"/>
      <c r="D52" s="68"/>
      <c r="E52" s="651"/>
      <c r="F52" s="52"/>
      <c r="G52" s="756"/>
      <c r="H52" s="52"/>
      <c r="I52" s="66"/>
      <c r="J52" s="66"/>
      <c r="K52" s="66"/>
      <c r="L52" s="66"/>
      <c r="M52" s="68"/>
      <c r="N52" s="95"/>
      <c r="O52" s="67">
        <f t="shared" si="46"/>
        <v>0</v>
      </c>
      <c r="P52" s="657">
        <f t="shared" si="47"/>
        <v>0</v>
      </c>
      <c r="Q52" s="225"/>
    </row>
    <row r="53" spans="1:17">
      <c r="A53" s="47">
        <f t="shared" si="0"/>
        <v>46</v>
      </c>
      <c r="B53" s="48">
        <f t="shared" si="45"/>
        <v>0</v>
      </c>
      <c r="C53" s="49"/>
      <c r="D53" s="68"/>
      <c r="E53" s="651"/>
      <c r="F53" s="52"/>
      <c r="G53" s="756"/>
      <c r="H53" s="52"/>
      <c r="I53" s="66"/>
      <c r="J53" s="66"/>
      <c r="K53" s="66"/>
      <c r="L53" s="66"/>
      <c r="M53" s="68"/>
      <c r="N53" s="95"/>
      <c r="O53" s="67">
        <f t="shared" si="46"/>
        <v>0</v>
      </c>
      <c r="P53" s="657">
        <f t="shared" si="47"/>
        <v>0</v>
      </c>
      <c r="Q53" s="225"/>
    </row>
    <row r="54" spans="1:17">
      <c r="A54" s="47">
        <f t="shared" si="0"/>
        <v>47</v>
      </c>
      <c r="B54" s="48">
        <f t="shared" si="45"/>
        <v>0</v>
      </c>
      <c r="C54" s="49"/>
      <c r="D54" s="68"/>
      <c r="E54" s="651"/>
      <c r="F54" s="52"/>
      <c r="G54" s="756"/>
      <c r="H54" s="52"/>
      <c r="I54" s="66"/>
      <c r="J54" s="66"/>
      <c r="K54" s="66"/>
      <c r="L54" s="66"/>
      <c r="M54" s="95"/>
      <c r="N54" s="95"/>
      <c r="O54" s="67">
        <f t="shared" si="46"/>
        <v>0</v>
      </c>
      <c r="P54" s="657">
        <f t="shared" si="47"/>
        <v>0</v>
      </c>
      <c r="Q54" s="225"/>
    </row>
    <row r="55" spans="1:17">
      <c r="A55" s="47">
        <f t="shared" si="0"/>
        <v>48</v>
      </c>
      <c r="B55" s="48">
        <f t="shared" ref="B55:B56" si="48">G55</f>
        <v>0</v>
      </c>
      <c r="C55" s="49"/>
      <c r="D55" s="68"/>
      <c r="E55" s="651"/>
      <c r="F55" s="52"/>
      <c r="G55" s="756"/>
      <c r="H55" s="52"/>
      <c r="I55" s="66"/>
      <c r="J55" s="66"/>
      <c r="K55" s="66"/>
      <c r="L55" s="66"/>
      <c r="M55" s="95"/>
      <c r="N55" s="95"/>
      <c r="O55" s="67">
        <f t="shared" si="46"/>
        <v>0</v>
      </c>
      <c r="P55" s="657">
        <f t="shared" si="47"/>
        <v>0</v>
      </c>
      <c r="Q55" s="225"/>
    </row>
    <row r="56" spans="1:17">
      <c r="A56" s="47">
        <f t="shared" si="0"/>
        <v>49</v>
      </c>
      <c r="B56" s="48">
        <f t="shared" si="48"/>
        <v>0</v>
      </c>
      <c r="C56" s="49"/>
      <c r="D56" s="68"/>
      <c r="E56" s="651"/>
      <c r="F56" s="52"/>
      <c r="G56" s="756"/>
      <c r="H56" s="52"/>
      <c r="I56" s="66"/>
      <c r="J56" s="66"/>
      <c r="K56" s="66"/>
      <c r="L56" s="66"/>
      <c r="M56" s="95"/>
      <c r="N56" s="95"/>
      <c r="O56" s="67">
        <f t="shared" ref="O56" si="49">N56-M56</f>
        <v>0</v>
      </c>
      <c r="P56" s="657">
        <f t="shared" ref="P56" si="50">O56/24</f>
        <v>0</v>
      </c>
      <c r="Q56" s="225"/>
    </row>
    <row r="57" spans="1:17">
      <c r="A57" s="47">
        <f t="shared" si="0"/>
        <v>50</v>
      </c>
      <c r="B57" s="48">
        <f t="shared" ref="B57:B61" si="51">G57</f>
        <v>0</v>
      </c>
      <c r="C57" s="49"/>
      <c r="D57" s="68"/>
      <c r="E57" s="651"/>
      <c r="F57" s="52"/>
      <c r="G57" s="756"/>
      <c r="H57" s="52"/>
      <c r="I57" s="66"/>
      <c r="J57" s="66"/>
      <c r="K57" s="66"/>
      <c r="L57" s="66"/>
      <c r="M57" s="95"/>
      <c r="N57" s="95"/>
      <c r="O57" s="67">
        <f t="shared" ref="O57:O61" si="52">N57-M57</f>
        <v>0</v>
      </c>
      <c r="P57" s="657">
        <f t="shared" ref="P57:P61" si="53">O57/24</f>
        <v>0</v>
      </c>
      <c r="Q57" s="671"/>
    </row>
    <row r="58" spans="1:17">
      <c r="A58" s="47">
        <f t="shared" si="0"/>
        <v>51</v>
      </c>
      <c r="B58" s="48">
        <f t="shared" si="51"/>
        <v>0</v>
      </c>
      <c r="C58" s="49"/>
      <c r="D58" s="68"/>
      <c r="E58" s="651"/>
      <c r="F58" s="52"/>
      <c r="G58" s="756"/>
      <c r="H58" s="52"/>
      <c r="I58" s="66"/>
      <c r="J58" s="66"/>
      <c r="K58" s="66"/>
      <c r="L58" s="66"/>
      <c r="M58" s="95"/>
      <c r="N58" s="95"/>
      <c r="O58" s="67">
        <f t="shared" si="52"/>
        <v>0</v>
      </c>
      <c r="P58" s="657">
        <f t="shared" si="53"/>
        <v>0</v>
      </c>
      <c r="Q58" s="225"/>
    </row>
    <row r="59" spans="1:17">
      <c r="A59" s="47">
        <f t="shared" si="0"/>
        <v>52</v>
      </c>
      <c r="B59" s="48">
        <f t="shared" si="51"/>
        <v>0</v>
      </c>
      <c r="C59" s="49"/>
      <c r="D59" s="68"/>
      <c r="E59" s="651"/>
      <c r="F59" s="52"/>
      <c r="G59" s="756"/>
      <c r="H59" s="52"/>
      <c r="I59" s="66"/>
      <c r="J59" s="66"/>
      <c r="K59" s="66"/>
      <c r="L59" s="66"/>
      <c r="M59" s="95"/>
      <c r="N59" s="95"/>
      <c r="O59" s="67">
        <f t="shared" ref="O59:O60" si="54">N59-M59</f>
        <v>0</v>
      </c>
      <c r="P59" s="657">
        <f t="shared" ref="P59:P60" si="55">O59/24</f>
        <v>0</v>
      </c>
      <c r="Q59" s="225"/>
    </row>
    <row r="60" spans="1:17">
      <c r="A60" s="47">
        <f t="shared" si="0"/>
        <v>53</v>
      </c>
      <c r="B60" s="48">
        <f t="shared" si="51"/>
        <v>0</v>
      </c>
      <c r="C60" s="49"/>
      <c r="D60" s="68"/>
      <c r="E60" s="651"/>
      <c r="F60" s="52"/>
      <c r="G60" s="756"/>
      <c r="H60" s="52"/>
      <c r="I60" s="66"/>
      <c r="J60" s="66"/>
      <c r="K60" s="66"/>
      <c r="L60" s="66"/>
      <c r="M60" s="95"/>
      <c r="N60" s="95"/>
      <c r="O60" s="67">
        <f t="shared" si="54"/>
        <v>0</v>
      </c>
      <c r="P60" s="657">
        <f t="shared" si="55"/>
        <v>0</v>
      </c>
      <c r="Q60" s="225"/>
    </row>
    <row r="61" spans="1:17">
      <c r="A61" s="47">
        <f t="shared" si="0"/>
        <v>54</v>
      </c>
      <c r="B61" s="48">
        <f t="shared" si="51"/>
        <v>0</v>
      </c>
      <c r="C61" s="49"/>
      <c r="D61" s="68"/>
      <c r="E61" s="651"/>
      <c r="F61" s="52"/>
      <c r="G61" s="756"/>
      <c r="H61" s="52"/>
      <c r="I61" s="66"/>
      <c r="J61" s="66"/>
      <c r="K61" s="66"/>
      <c r="L61" s="66"/>
      <c r="M61" s="95"/>
      <c r="N61" s="95"/>
      <c r="O61" s="67">
        <f t="shared" si="52"/>
        <v>0</v>
      </c>
      <c r="P61" s="657">
        <f t="shared" si="53"/>
        <v>0</v>
      </c>
      <c r="Q61" s="225"/>
    </row>
    <row r="62" spans="1:17">
      <c r="A62" s="47"/>
      <c r="B62" s="48"/>
      <c r="C62" s="49"/>
      <c r="D62" s="68"/>
      <c r="E62" s="651"/>
      <c r="F62" s="52"/>
      <c r="G62" s="756"/>
      <c r="H62" s="52"/>
      <c r="I62" s="66"/>
      <c r="J62" s="66"/>
      <c r="K62" s="66"/>
      <c r="L62" s="66"/>
      <c r="M62" s="95"/>
      <c r="N62" s="95"/>
      <c r="O62" s="67"/>
      <c r="P62" s="657"/>
      <c r="Q62" s="225"/>
    </row>
    <row r="63" spans="1:17">
      <c r="A63" s="47"/>
      <c r="B63" s="48"/>
      <c r="C63" s="49"/>
      <c r="D63" s="68"/>
      <c r="E63" s="53"/>
      <c r="F63" s="52"/>
      <c r="G63" s="53"/>
      <c r="H63" s="52"/>
      <c r="I63" s="66"/>
      <c r="J63" s="66"/>
      <c r="K63" s="66"/>
      <c r="L63" s="66"/>
      <c r="M63" s="95"/>
      <c r="N63" s="95"/>
      <c r="O63" s="67"/>
      <c r="P63" s="657"/>
      <c r="Q63" s="225"/>
    </row>
    <row r="64" spans="1:17" ht="15.75" thickBot="1">
      <c r="A64" s="47"/>
      <c r="B64" s="48"/>
      <c r="C64" s="49"/>
      <c r="D64" s="50"/>
      <c r="E64" s="51"/>
      <c r="F64" s="52"/>
      <c r="G64" s="53"/>
      <c r="H64" s="52"/>
      <c r="I64" s="65"/>
      <c r="J64" s="65"/>
      <c r="K64" s="65"/>
      <c r="L64" s="65"/>
      <c r="M64" s="68"/>
      <c r="N64" s="68"/>
      <c r="O64" s="67"/>
      <c r="P64" s="27"/>
      <c r="Q64" s="28"/>
    </row>
    <row r="65" spans="1:17">
      <c r="A65" s="57" t="s">
        <v>3</v>
      </c>
      <c r="B65" s="58"/>
      <c r="C65" s="58"/>
      <c r="D65" s="58"/>
      <c r="E65" s="59"/>
      <c r="F65" s="60"/>
      <c r="G65" s="59"/>
      <c r="H65" s="60"/>
      <c r="I65" s="71"/>
      <c r="J65" s="71"/>
      <c r="K65" s="71"/>
      <c r="L65" s="71"/>
      <c r="M65" s="60"/>
      <c r="N65" s="60"/>
      <c r="O65" s="72">
        <f>SUM(O8:O64)</f>
        <v>30672.050000000047</v>
      </c>
      <c r="P65" s="73"/>
      <c r="Q65" s="73"/>
    </row>
  </sheetData>
  <mergeCells count="13">
    <mergeCell ref="P5:P7"/>
    <mergeCell ref="Q5:Q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R2" location="'Summary sales'!A1" display="SUMMARY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21" activePane="bottomLeft" state="frozen"/>
      <selection pane="bottomLeft" activeCell="I32" sqref="I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140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MAX(K7:K38)</f>
        <v>69.785416666666904</v>
      </c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 thickBo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 ht="15.75" thickTop="1">
      <c r="A7" s="6">
        <v>1</v>
      </c>
      <c r="B7" s="7">
        <f>C4</f>
        <v>46266</v>
      </c>
      <c r="C7" s="7">
        <f>C4</f>
        <v>46266</v>
      </c>
      <c r="D7" s="9">
        <v>0.29166666666666669</v>
      </c>
      <c r="E7" s="7">
        <f>C7+1</f>
        <v>46267</v>
      </c>
      <c r="F7" s="9">
        <v>0.29166666666666669</v>
      </c>
      <c r="G7" s="10">
        <f>IFERROR(((E7-C7)+(F7-D7)),"")</f>
        <v>1</v>
      </c>
      <c r="H7" s="11">
        <v>117045.26</v>
      </c>
      <c r="I7" s="11">
        <v>117651.85</v>
      </c>
      <c r="J7" s="11">
        <f t="shared" ref="J7:J31" si="0">I7-H7</f>
        <v>606.59000000001106</v>
      </c>
      <c r="K7" s="27">
        <f t="shared" ref="K7:K31" si="1">J7/24</f>
        <v>25.274583333333794</v>
      </c>
      <c r="L7" s="631"/>
    </row>
    <row r="8" spans="1:12">
      <c r="A8" s="12">
        <f>A7+1</f>
        <v>2</v>
      </c>
      <c r="B8" s="8">
        <f>B7+1</f>
        <v>46267</v>
      </c>
      <c r="C8" s="8">
        <f t="shared" ref="C8:C37" si="2">B8</f>
        <v>46267</v>
      </c>
      <c r="D8" s="9">
        <v>0.29166666666666669</v>
      </c>
      <c r="E8" s="8">
        <f t="shared" ref="E8:E37" si="3">C8+1</f>
        <v>46268</v>
      </c>
      <c r="F8" s="9">
        <v>0.29166666666666669</v>
      </c>
      <c r="G8" s="10">
        <f>IFERROR(((E8-C8)+(F8-D8)),"")</f>
        <v>1</v>
      </c>
      <c r="H8" s="11">
        <f t="shared" ref="H8:H32" si="4">I7</f>
        <v>117651.85</v>
      </c>
      <c r="I8" s="11">
        <v>119041.1</v>
      </c>
      <c r="J8" s="11">
        <f t="shared" si="0"/>
        <v>1389.25</v>
      </c>
      <c r="K8" s="27">
        <f t="shared" si="1"/>
        <v>57.885416666666664</v>
      </c>
      <c r="L8" s="760"/>
    </row>
    <row r="9" spans="1:12">
      <c r="A9" s="12">
        <f t="shared" ref="A9:B24" si="5">A8+1</f>
        <v>3</v>
      </c>
      <c r="B9" s="8">
        <f t="shared" si="5"/>
        <v>46268</v>
      </c>
      <c r="C9" s="8">
        <f t="shared" si="2"/>
        <v>46268</v>
      </c>
      <c r="D9" s="9">
        <v>0.29166666666666669</v>
      </c>
      <c r="E9" s="8">
        <f t="shared" si="3"/>
        <v>46269</v>
      </c>
      <c r="F9" s="9">
        <v>0.29166666666666669</v>
      </c>
      <c r="G9" s="10">
        <f>IFERROR(((E9-C9)+(F9-D9)),"")</f>
        <v>1</v>
      </c>
      <c r="H9" s="11">
        <f t="shared" si="4"/>
        <v>119041.1</v>
      </c>
      <c r="I9" s="11">
        <v>120173.8</v>
      </c>
      <c r="J9" s="11">
        <f t="shared" si="0"/>
        <v>1132.6999999999971</v>
      </c>
      <c r="K9" s="27">
        <f t="shared" si="1"/>
        <v>47.195833333333212</v>
      </c>
      <c r="L9" s="505"/>
    </row>
    <row r="10" spans="1:12">
      <c r="A10" s="12">
        <f t="shared" si="5"/>
        <v>4</v>
      </c>
      <c r="B10" s="8">
        <f t="shared" si="5"/>
        <v>46269</v>
      </c>
      <c r="C10" s="8">
        <f t="shared" si="2"/>
        <v>46269</v>
      </c>
      <c r="D10" s="9">
        <v>0.29166666666666669</v>
      </c>
      <c r="E10" s="8">
        <f t="shared" si="3"/>
        <v>46270</v>
      </c>
      <c r="F10" s="9">
        <v>0.29166666666666669</v>
      </c>
      <c r="G10" s="10">
        <f>IFERROR(((E10-C10)+(F10-D10)),"")</f>
        <v>1</v>
      </c>
      <c r="H10" s="11">
        <f t="shared" si="4"/>
        <v>120173.8</v>
      </c>
      <c r="I10" s="11">
        <v>121530.5</v>
      </c>
      <c r="J10" s="11">
        <f t="shared" ref="J10" si="6">I10-H10</f>
        <v>1356.6999999999971</v>
      </c>
      <c r="K10" s="27">
        <f t="shared" ref="K10" si="7">J10/24</f>
        <v>56.529166666666548</v>
      </c>
      <c r="L10" s="505"/>
    </row>
    <row r="11" spans="1:12">
      <c r="A11" s="12">
        <f t="shared" si="5"/>
        <v>5</v>
      </c>
      <c r="B11" s="8">
        <f t="shared" si="5"/>
        <v>46270</v>
      </c>
      <c r="C11" s="8">
        <f t="shared" si="2"/>
        <v>46270</v>
      </c>
      <c r="D11" s="9">
        <v>0.29166666666666669</v>
      </c>
      <c r="E11" s="8">
        <f t="shared" si="3"/>
        <v>46271</v>
      </c>
      <c r="F11" s="9">
        <v>0.29166666666666669</v>
      </c>
      <c r="G11" s="10">
        <f t="shared" ref="G11:G37" si="8">IFERROR(((E11-C11)+(F11-D11)),"")</f>
        <v>1</v>
      </c>
      <c r="H11" s="11">
        <f t="shared" si="4"/>
        <v>121530.5</v>
      </c>
      <c r="I11" s="11">
        <v>122399.5</v>
      </c>
      <c r="J11" s="11">
        <f t="shared" si="0"/>
        <v>869</v>
      </c>
      <c r="K11" s="27">
        <f t="shared" si="1"/>
        <v>36.208333333333336</v>
      </c>
      <c r="L11" s="28"/>
    </row>
    <row r="12" spans="1:12">
      <c r="A12" s="12">
        <f t="shared" si="5"/>
        <v>6</v>
      </c>
      <c r="B12" s="8">
        <f t="shared" si="5"/>
        <v>46271</v>
      </c>
      <c r="C12" s="8">
        <f t="shared" si="2"/>
        <v>46271</v>
      </c>
      <c r="D12" s="9">
        <v>0.29166666666666669</v>
      </c>
      <c r="E12" s="8">
        <f t="shared" si="3"/>
        <v>46272</v>
      </c>
      <c r="F12" s="9">
        <v>0.29166666666666669</v>
      </c>
      <c r="G12" s="10">
        <f t="shared" si="8"/>
        <v>1</v>
      </c>
      <c r="H12" s="11">
        <f t="shared" si="4"/>
        <v>122399.5</v>
      </c>
      <c r="I12" s="11">
        <v>122399.5</v>
      </c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2"/>
        <v>46272</v>
      </c>
      <c r="D13" s="9">
        <v>0.29166666666666669</v>
      </c>
      <c r="E13" s="8">
        <f t="shared" si="3"/>
        <v>46273</v>
      </c>
      <c r="F13" s="9">
        <v>0.29166666666666669</v>
      </c>
      <c r="G13" s="10">
        <f t="shared" si="8"/>
        <v>1</v>
      </c>
      <c r="H13" s="11">
        <f t="shared" si="4"/>
        <v>122399.5</v>
      </c>
      <c r="I13" s="11">
        <v>122878.32</v>
      </c>
      <c r="J13" s="11">
        <f t="shared" si="0"/>
        <v>478.82000000000698</v>
      </c>
      <c r="K13" s="27">
        <f t="shared" si="1"/>
        <v>19.950833333333623</v>
      </c>
      <c r="L13" s="841" t="s">
        <v>346</v>
      </c>
    </row>
    <row r="14" spans="1:12">
      <c r="A14" s="12">
        <f t="shared" si="5"/>
        <v>8</v>
      </c>
      <c r="B14" s="8">
        <f t="shared" si="5"/>
        <v>46273</v>
      </c>
      <c r="C14" s="8">
        <f t="shared" si="2"/>
        <v>46273</v>
      </c>
      <c r="D14" s="9">
        <v>0.29166666666666669</v>
      </c>
      <c r="E14" s="8">
        <f t="shared" si="3"/>
        <v>46274</v>
      </c>
      <c r="F14" s="9">
        <v>0.29166666666666669</v>
      </c>
      <c r="G14" s="10">
        <f t="shared" ref="G14:G17" si="9">IFERROR(((E14-C14)+(F14-D14)),"")</f>
        <v>1</v>
      </c>
      <c r="H14" s="11">
        <f t="shared" si="4"/>
        <v>122878.32</v>
      </c>
      <c r="I14" s="11">
        <v>123830.5</v>
      </c>
      <c r="J14" s="11">
        <f t="shared" si="0"/>
        <v>952.17999999999302</v>
      </c>
      <c r="K14" s="27">
        <f t="shared" si="1"/>
        <v>39.674166666666373</v>
      </c>
      <c r="L14" s="841" t="s">
        <v>346</v>
      </c>
    </row>
    <row r="15" spans="1:12">
      <c r="A15" s="12">
        <f t="shared" si="5"/>
        <v>9</v>
      </c>
      <c r="B15" s="8">
        <f t="shared" si="5"/>
        <v>46274</v>
      </c>
      <c r="C15" s="8">
        <f t="shared" si="2"/>
        <v>46274</v>
      </c>
      <c r="D15" s="9">
        <v>0.29166666666666669</v>
      </c>
      <c r="E15" s="8">
        <f t="shared" si="3"/>
        <v>46275</v>
      </c>
      <c r="F15" s="9">
        <v>0.29166666666666669</v>
      </c>
      <c r="G15" s="10">
        <f t="shared" si="9"/>
        <v>1</v>
      </c>
      <c r="H15" s="11">
        <f t="shared" si="4"/>
        <v>123830.5</v>
      </c>
      <c r="I15" s="11">
        <v>125039.03999999999</v>
      </c>
      <c r="J15" s="11">
        <f t="shared" si="0"/>
        <v>1208.5399999999936</v>
      </c>
      <c r="K15" s="27">
        <f t="shared" si="1"/>
        <v>50.355833333333067</v>
      </c>
      <c r="L15" s="519"/>
    </row>
    <row r="16" spans="1:12">
      <c r="A16" s="12">
        <f t="shared" si="5"/>
        <v>10</v>
      </c>
      <c r="B16" s="8">
        <f t="shared" si="5"/>
        <v>46275</v>
      </c>
      <c r="C16" s="8">
        <f t="shared" si="2"/>
        <v>46275</v>
      </c>
      <c r="D16" s="9">
        <v>0.29166666666666669</v>
      </c>
      <c r="E16" s="8">
        <f t="shared" si="3"/>
        <v>46276</v>
      </c>
      <c r="F16" s="9">
        <v>0.29166666666666669</v>
      </c>
      <c r="G16" s="10">
        <f t="shared" si="9"/>
        <v>1</v>
      </c>
      <c r="H16" s="11">
        <f t="shared" si="4"/>
        <v>125039.03999999999</v>
      </c>
      <c r="I16" s="11">
        <v>126522.63</v>
      </c>
      <c r="J16" s="11">
        <f t="shared" ref="J16" si="10">I16-H16</f>
        <v>1483.5900000000111</v>
      </c>
      <c r="K16" s="27">
        <f t="shared" ref="K16" si="11">J16/24</f>
        <v>61.816250000000458</v>
      </c>
      <c r="L16" s="519"/>
    </row>
    <row r="17" spans="1:14">
      <c r="A17" s="12">
        <f t="shared" si="5"/>
        <v>11</v>
      </c>
      <c r="B17" s="8">
        <f t="shared" si="5"/>
        <v>46276</v>
      </c>
      <c r="C17" s="8">
        <f t="shared" si="2"/>
        <v>46276</v>
      </c>
      <c r="D17" s="9">
        <v>0.29166666666666669</v>
      </c>
      <c r="E17" s="8">
        <f t="shared" si="3"/>
        <v>46277</v>
      </c>
      <c r="F17" s="9">
        <v>0.29166666666666669</v>
      </c>
      <c r="G17" s="10">
        <f t="shared" si="9"/>
        <v>1</v>
      </c>
      <c r="H17" s="11">
        <f t="shared" si="4"/>
        <v>126522.63</v>
      </c>
      <c r="I17" s="11">
        <v>127513</v>
      </c>
      <c r="J17" s="11">
        <f t="shared" ref="J17" si="12">I17-H17</f>
        <v>990.36999999999534</v>
      </c>
      <c r="K17" s="27">
        <f t="shared" ref="K17" si="13">J17/24</f>
        <v>41.265416666666475</v>
      </c>
      <c r="L17" s="519"/>
    </row>
    <row r="18" spans="1:14">
      <c r="A18" s="12">
        <f t="shared" si="5"/>
        <v>12</v>
      </c>
      <c r="B18" s="8">
        <f t="shared" si="5"/>
        <v>46277</v>
      </c>
      <c r="C18" s="8">
        <f t="shared" si="2"/>
        <v>46277</v>
      </c>
      <c r="D18" s="9">
        <v>0.29166666666666669</v>
      </c>
      <c r="E18" s="8">
        <f t="shared" si="3"/>
        <v>46278</v>
      </c>
      <c r="F18" s="9">
        <v>0.29166666666666669</v>
      </c>
      <c r="G18" s="10">
        <f t="shared" si="8"/>
        <v>1</v>
      </c>
      <c r="H18" s="11">
        <f t="shared" si="4"/>
        <v>127513</v>
      </c>
      <c r="I18" s="11">
        <v>127567.15</v>
      </c>
      <c r="J18" s="11">
        <f t="shared" ref="J18" si="14">I18-H18</f>
        <v>54.149999999994179</v>
      </c>
      <c r="K18" s="27">
        <f t="shared" ref="K18" si="15">J18/24</f>
        <v>2.2562499999997576</v>
      </c>
      <c r="L18" s="519"/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2"/>
        <v>46278</v>
      </c>
      <c r="D19" s="9">
        <v>0.29166666666666669</v>
      </c>
      <c r="E19" s="8">
        <f t="shared" si="3"/>
        <v>46279</v>
      </c>
      <c r="F19" s="9">
        <v>0.29166666666666669</v>
      </c>
      <c r="G19" s="10">
        <f t="shared" si="8"/>
        <v>1</v>
      </c>
      <c r="H19" s="11">
        <f t="shared" si="4"/>
        <v>127567.15</v>
      </c>
      <c r="I19" s="11">
        <v>127567.15</v>
      </c>
      <c r="J19" s="11">
        <f t="shared" si="0"/>
        <v>0</v>
      </c>
      <c r="K19" s="27">
        <f t="shared" si="1"/>
        <v>0</v>
      </c>
      <c r="L19" s="861" t="s">
        <v>386</v>
      </c>
    </row>
    <row r="20" spans="1:14">
      <c r="A20" s="12">
        <f t="shared" si="5"/>
        <v>14</v>
      </c>
      <c r="B20" s="8">
        <f t="shared" si="5"/>
        <v>46279</v>
      </c>
      <c r="C20" s="8">
        <f t="shared" si="2"/>
        <v>46279</v>
      </c>
      <c r="D20" s="9">
        <v>0.29166666666666669</v>
      </c>
      <c r="E20" s="8">
        <f t="shared" si="3"/>
        <v>46280</v>
      </c>
      <c r="F20" s="9">
        <v>0.29166666666666669</v>
      </c>
      <c r="G20" s="10">
        <f t="shared" si="8"/>
        <v>1</v>
      </c>
      <c r="H20" s="11">
        <f t="shared" si="4"/>
        <v>127567.15</v>
      </c>
      <c r="I20" s="11">
        <v>128406.12</v>
      </c>
      <c r="J20" s="11">
        <f t="shared" si="0"/>
        <v>838.97000000000116</v>
      </c>
      <c r="K20" s="27">
        <f t="shared" si="1"/>
        <v>34.957083333333379</v>
      </c>
      <c r="L20" s="104"/>
    </row>
    <row r="21" spans="1:14">
      <c r="A21" s="12">
        <f t="shared" si="5"/>
        <v>15</v>
      </c>
      <c r="B21" s="8">
        <f t="shared" si="5"/>
        <v>46280</v>
      </c>
      <c r="C21" s="8">
        <f t="shared" si="2"/>
        <v>46280</v>
      </c>
      <c r="D21" s="9">
        <v>0.29166666666666669</v>
      </c>
      <c r="E21" s="8">
        <f t="shared" si="3"/>
        <v>46281</v>
      </c>
      <c r="F21" s="9">
        <v>0.29166666666666669</v>
      </c>
      <c r="G21" s="10">
        <f t="shared" si="8"/>
        <v>1</v>
      </c>
      <c r="H21" s="11">
        <f t="shared" si="4"/>
        <v>128406.12</v>
      </c>
      <c r="I21" s="11">
        <v>128726.75</v>
      </c>
      <c r="J21" s="11">
        <f t="shared" si="0"/>
        <v>320.63000000000466</v>
      </c>
      <c r="K21" s="27">
        <f t="shared" si="1"/>
        <v>13.359583333333527</v>
      </c>
      <c r="L21" s="519"/>
    </row>
    <row r="22" spans="1:14">
      <c r="A22" s="12">
        <f t="shared" si="5"/>
        <v>16</v>
      </c>
      <c r="B22" s="8">
        <f t="shared" si="5"/>
        <v>46281</v>
      </c>
      <c r="C22" s="8">
        <f t="shared" si="2"/>
        <v>46281</v>
      </c>
      <c r="D22" s="9">
        <v>0.29166666666666669</v>
      </c>
      <c r="E22" s="8">
        <f t="shared" si="3"/>
        <v>46282</v>
      </c>
      <c r="F22" s="9">
        <v>0.29166666666666669</v>
      </c>
      <c r="G22" s="10">
        <f t="shared" si="8"/>
        <v>1</v>
      </c>
      <c r="H22" s="11">
        <f t="shared" si="4"/>
        <v>128726.75</v>
      </c>
      <c r="I22" s="11">
        <v>129087.93</v>
      </c>
      <c r="J22" s="11">
        <f t="shared" ref="J22" si="16">I22-H22</f>
        <v>361.17999999999302</v>
      </c>
      <c r="K22" s="27">
        <f t="shared" ref="K22" si="17">J22/24</f>
        <v>15.049166666666375</v>
      </c>
      <c r="L22" s="519"/>
    </row>
    <row r="23" spans="1:14">
      <c r="A23" s="12">
        <f t="shared" si="5"/>
        <v>17</v>
      </c>
      <c r="B23" s="8">
        <f t="shared" si="5"/>
        <v>46282</v>
      </c>
      <c r="C23" s="8">
        <f t="shared" si="2"/>
        <v>46282</v>
      </c>
      <c r="D23" s="9">
        <v>0.29166666666666669</v>
      </c>
      <c r="E23" s="8">
        <f t="shared" si="3"/>
        <v>46283</v>
      </c>
      <c r="F23" s="9">
        <v>0.29166666666666669</v>
      </c>
      <c r="G23" s="10">
        <f t="shared" si="8"/>
        <v>1</v>
      </c>
      <c r="H23" s="11">
        <f t="shared" si="4"/>
        <v>129087.93</v>
      </c>
      <c r="I23" s="11">
        <v>129389.09</v>
      </c>
      <c r="J23" s="11">
        <f t="shared" ref="J23" si="18">I23-H23</f>
        <v>301.16000000000349</v>
      </c>
      <c r="K23" s="27">
        <f t="shared" ref="K23" si="19">J23/24</f>
        <v>12.548333333333479</v>
      </c>
      <c r="L23" s="760"/>
    </row>
    <row r="24" spans="1:14">
      <c r="A24" s="12">
        <f t="shared" si="5"/>
        <v>18</v>
      </c>
      <c r="B24" s="8">
        <f t="shared" si="5"/>
        <v>46283</v>
      </c>
      <c r="C24" s="8">
        <f t="shared" si="2"/>
        <v>46283</v>
      </c>
      <c r="D24" s="9">
        <v>0.29166666666666669</v>
      </c>
      <c r="E24" s="8">
        <f t="shared" si="3"/>
        <v>46284</v>
      </c>
      <c r="F24" s="9">
        <v>0.29166666666666669</v>
      </c>
      <c r="G24" s="10">
        <f t="shared" si="8"/>
        <v>1</v>
      </c>
      <c r="H24" s="11">
        <f t="shared" si="4"/>
        <v>129389.09</v>
      </c>
      <c r="I24" s="11">
        <v>131063.94</v>
      </c>
      <c r="J24" s="11">
        <f t="shared" ref="J24" si="20">I24-H24</f>
        <v>1674.8500000000058</v>
      </c>
      <c r="K24" s="27">
        <f t="shared" ref="K24" si="21">J24/24</f>
        <v>69.785416666666904</v>
      </c>
      <c r="L24" s="519"/>
    </row>
    <row r="25" spans="1:14">
      <c r="A25" s="12">
        <f t="shared" ref="A25:B33" si="22">A24+1</f>
        <v>19</v>
      </c>
      <c r="B25" s="8">
        <f t="shared" si="22"/>
        <v>46284</v>
      </c>
      <c r="C25" s="8">
        <f t="shared" si="2"/>
        <v>46284</v>
      </c>
      <c r="D25" s="9">
        <v>0.29166666666666669</v>
      </c>
      <c r="E25" s="8">
        <f t="shared" si="3"/>
        <v>46285</v>
      </c>
      <c r="F25" s="9">
        <v>0.29166666666666669</v>
      </c>
      <c r="G25" s="10">
        <f t="shared" si="8"/>
        <v>1</v>
      </c>
      <c r="H25" s="11">
        <f t="shared" si="4"/>
        <v>131063.94</v>
      </c>
      <c r="I25" s="11">
        <v>132072.4</v>
      </c>
      <c r="J25" s="11">
        <f t="shared" ref="J25" si="23">I25-H25</f>
        <v>1008.4599999999919</v>
      </c>
      <c r="K25" s="27">
        <f t="shared" ref="K25" si="24">J25/24</f>
        <v>42.019166666666329</v>
      </c>
      <c r="L25" s="667"/>
    </row>
    <row r="26" spans="1:14">
      <c r="A26" s="12">
        <f t="shared" si="22"/>
        <v>20</v>
      </c>
      <c r="B26" s="8">
        <f t="shared" si="22"/>
        <v>46285</v>
      </c>
      <c r="C26" s="8">
        <f t="shared" si="2"/>
        <v>46285</v>
      </c>
      <c r="D26" s="9">
        <v>0.29166666666666669</v>
      </c>
      <c r="E26" s="8">
        <f t="shared" si="3"/>
        <v>46286</v>
      </c>
      <c r="F26" s="9">
        <v>0.29166666666666669</v>
      </c>
      <c r="G26" s="10">
        <f t="shared" si="8"/>
        <v>1</v>
      </c>
      <c r="H26" s="11">
        <f t="shared" si="4"/>
        <v>132072.4</v>
      </c>
      <c r="I26" s="11">
        <v>132217.66</v>
      </c>
      <c r="J26" s="11">
        <f t="shared" si="0"/>
        <v>145.26000000000931</v>
      </c>
      <c r="K26" s="27">
        <f t="shared" si="1"/>
        <v>6.0525000000003883</v>
      </c>
      <c r="L26" s="104"/>
    </row>
    <row r="27" spans="1:14">
      <c r="A27" s="12">
        <f t="shared" si="22"/>
        <v>21</v>
      </c>
      <c r="B27" s="8">
        <f t="shared" si="22"/>
        <v>46286</v>
      </c>
      <c r="C27" s="8">
        <f t="shared" si="2"/>
        <v>46286</v>
      </c>
      <c r="D27" s="9">
        <v>0.29166666666666669</v>
      </c>
      <c r="E27" s="8">
        <f t="shared" si="3"/>
        <v>46287</v>
      </c>
      <c r="F27" s="9">
        <v>0.29166666666666669</v>
      </c>
      <c r="G27" s="10">
        <f t="shared" si="8"/>
        <v>1</v>
      </c>
      <c r="H27" s="11">
        <f t="shared" si="4"/>
        <v>132217.66</v>
      </c>
      <c r="I27" s="11">
        <v>133508.91</v>
      </c>
      <c r="J27" s="11">
        <f t="shared" si="0"/>
        <v>1291.25</v>
      </c>
      <c r="K27" s="27">
        <f t="shared" si="1"/>
        <v>53.802083333333336</v>
      </c>
      <c r="L27" s="104"/>
    </row>
    <row r="28" spans="1:14">
      <c r="A28" s="12">
        <f t="shared" si="22"/>
        <v>22</v>
      </c>
      <c r="B28" s="8">
        <f t="shared" si="22"/>
        <v>46287</v>
      </c>
      <c r="C28" s="8">
        <f t="shared" si="2"/>
        <v>46287</v>
      </c>
      <c r="D28" s="9">
        <v>0.29166666666666669</v>
      </c>
      <c r="E28" s="8">
        <f t="shared" si="3"/>
        <v>46288</v>
      </c>
      <c r="F28" s="9">
        <v>0.29166666666666669</v>
      </c>
      <c r="G28" s="10">
        <f t="shared" si="8"/>
        <v>1</v>
      </c>
      <c r="H28" s="11">
        <f t="shared" si="4"/>
        <v>133508.91</v>
      </c>
      <c r="I28" s="11">
        <v>134302.79</v>
      </c>
      <c r="J28" s="11">
        <f t="shared" si="0"/>
        <v>793.88000000000466</v>
      </c>
      <c r="K28" s="27">
        <f t="shared" si="1"/>
        <v>33.078333333333525</v>
      </c>
      <c r="L28" s="104"/>
    </row>
    <row r="29" spans="1:14">
      <c r="A29" s="12">
        <f t="shared" si="22"/>
        <v>23</v>
      </c>
      <c r="B29" s="8">
        <f t="shared" si="22"/>
        <v>46288</v>
      </c>
      <c r="C29" s="8">
        <f t="shared" si="2"/>
        <v>46288</v>
      </c>
      <c r="D29" s="9">
        <v>0.29166666666666669</v>
      </c>
      <c r="E29" s="8">
        <f t="shared" si="3"/>
        <v>46289</v>
      </c>
      <c r="F29" s="9">
        <v>0.29166666666666669</v>
      </c>
      <c r="G29" s="10">
        <f t="shared" si="8"/>
        <v>1</v>
      </c>
      <c r="H29" s="11">
        <f t="shared" si="4"/>
        <v>134302.79</v>
      </c>
      <c r="I29" s="11">
        <v>135070.53</v>
      </c>
      <c r="J29" s="11">
        <f t="shared" si="0"/>
        <v>767.73999999999069</v>
      </c>
      <c r="K29" s="27">
        <f t="shared" si="1"/>
        <v>31.989166666666279</v>
      </c>
      <c r="L29" s="760"/>
    </row>
    <row r="30" spans="1:14">
      <c r="A30" s="12">
        <f t="shared" si="22"/>
        <v>24</v>
      </c>
      <c r="B30" s="8">
        <f t="shared" si="22"/>
        <v>46289</v>
      </c>
      <c r="C30" s="8">
        <f t="shared" si="2"/>
        <v>46289</v>
      </c>
      <c r="D30" s="9">
        <v>0.29166666666666669</v>
      </c>
      <c r="E30" s="8">
        <f t="shared" si="3"/>
        <v>46290</v>
      </c>
      <c r="F30" s="9">
        <v>0.29166666666666669</v>
      </c>
      <c r="G30" s="10">
        <f t="shared" si="8"/>
        <v>1</v>
      </c>
      <c r="H30" s="11">
        <f t="shared" si="4"/>
        <v>135070.53</v>
      </c>
      <c r="I30" s="11">
        <v>135658.35</v>
      </c>
      <c r="J30" s="11">
        <f t="shared" si="0"/>
        <v>587.82000000000698</v>
      </c>
      <c r="K30" s="27">
        <f t="shared" si="1"/>
        <v>24.492500000000291</v>
      </c>
      <c r="L30" s="760"/>
    </row>
    <row r="31" spans="1:14">
      <c r="A31" s="12">
        <f t="shared" si="22"/>
        <v>25</v>
      </c>
      <c r="B31" s="8">
        <f t="shared" si="22"/>
        <v>46290</v>
      </c>
      <c r="C31" s="8">
        <f t="shared" si="2"/>
        <v>46290</v>
      </c>
      <c r="D31" s="9">
        <v>0.29166666666666669</v>
      </c>
      <c r="E31" s="8">
        <f t="shared" si="3"/>
        <v>46291</v>
      </c>
      <c r="F31" s="9">
        <v>0.29166666666666669</v>
      </c>
      <c r="G31" s="10">
        <f t="shared" si="8"/>
        <v>1</v>
      </c>
      <c r="H31" s="11">
        <f t="shared" si="4"/>
        <v>135658.35</v>
      </c>
      <c r="I31" s="11">
        <v>135988.21</v>
      </c>
      <c r="J31" s="11">
        <f t="shared" si="0"/>
        <v>329.85999999998603</v>
      </c>
      <c r="K31" s="27">
        <f t="shared" si="1"/>
        <v>13.744166666666084</v>
      </c>
      <c r="L31" s="519"/>
    </row>
    <row r="32" spans="1:14">
      <c r="A32" s="12">
        <f t="shared" si="22"/>
        <v>26</v>
      </c>
      <c r="B32" s="8">
        <f t="shared" si="22"/>
        <v>46291</v>
      </c>
      <c r="C32" s="8">
        <f t="shared" si="2"/>
        <v>46291</v>
      </c>
      <c r="D32" s="9">
        <v>0.29166666666666669</v>
      </c>
      <c r="E32" s="8">
        <f t="shared" si="3"/>
        <v>46292</v>
      </c>
      <c r="F32" s="9">
        <v>0.29166666666666669</v>
      </c>
      <c r="G32" s="10">
        <f t="shared" si="8"/>
        <v>1</v>
      </c>
      <c r="H32" s="11">
        <f t="shared" si="4"/>
        <v>135988.21</v>
      </c>
      <c r="I32" s="11">
        <v>135988.21</v>
      </c>
      <c r="J32" s="11">
        <f t="shared" ref="J32" si="25">I32-H32</f>
        <v>0</v>
      </c>
      <c r="K32" s="27">
        <f t="shared" ref="K32" si="26">J32/24</f>
        <v>0</v>
      </c>
      <c r="L32" s="519"/>
    </row>
    <row r="33" spans="1:12">
      <c r="A33" s="12">
        <f t="shared" si="22"/>
        <v>27</v>
      </c>
      <c r="B33" s="8">
        <f t="shared" si="22"/>
        <v>46292</v>
      </c>
      <c r="C33" s="8">
        <f t="shared" si="2"/>
        <v>46292</v>
      </c>
      <c r="D33" s="9">
        <v>0.29166666666666669</v>
      </c>
      <c r="E33" s="8">
        <f t="shared" si="3"/>
        <v>46293</v>
      </c>
      <c r="F33" s="9">
        <v>0.29166666666666669</v>
      </c>
      <c r="G33" s="10">
        <f t="shared" si="8"/>
        <v>1</v>
      </c>
      <c r="H33" s="11"/>
      <c r="I33" s="11"/>
      <c r="J33" s="11">
        <f t="shared" ref="J33:J34" si="27">I33-H33</f>
        <v>0</v>
      </c>
      <c r="K33" s="27">
        <f t="shared" ref="K33:K34" si="28">J33/24</f>
        <v>0</v>
      </c>
      <c r="L33" s="28"/>
    </row>
    <row r="34" spans="1:12">
      <c r="A34" s="12">
        <f t="shared" ref="A34" si="29">A30+1</f>
        <v>25</v>
      </c>
      <c r="B34" s="8">
        <f t="shared" ref="B34" si="30">B33+1</f>
        <v>46293</v>
      </c>
      <c r="C34" s="8">
        <f t="shared" ref="C34:C36" si="31">B34</f>
        <v>46293</v>
      </c>
      <c r="D34" s="9">
        <v>0.29166666666666669</v>
      </c>
      <c r="E34" s="8">
        <f t="shared" si="3"/>
        <v>46294</v>
      </c>
      <c r="F34" s="9">
        <v>0.29166666666666669</v>
      </c>
      <c r="G34" s="10">
        <f t="shared" ref="G34:G36" si="32">IFERROR(((E34-C34)+(F34-D34)),"")</f>
        <v>1</v>
      </c>
      <c r="H34" s="11"/>
      <c r="I34" s="11"/>
      <c r="J34" s="11">
        <f t="shared" si="27"/>
        <v>0</v>
      </c>
      <c r="K34" s="27">
        <f t="shared" si="28"/>
        <v>0</v>
      </c>
      <c r="L34" s="765"/>
    </row>
    <row r="35" spans="1:12">
      <c r="A35" s="12">
        <f t="shared" ref="A35" si="33">A31+1</f>
        <v>26</v>
      </c>
      <c r="B35" s="8">
        <f t="shared" ref="B35" si="34">B34+1</f>
        <v>46294</v>
      </c>
      <c r="C35" s="8">
        <f t="shared" si="31"/>
        <v>46294</v>
      </c>
      <c r="D35" s="9">
        <v>0.29166666666666669</v>
      </c>
      <c r="E35" s="8">
        <f t="shared" si="3"/>
        <v>46295</v>
      </c>
      <c r="F35" s="9">
        <v>0.29166666666666669</v>
      </c>
      <c r="G35" s="10">
        <f t="shared" si="32"/>
        <v>1</v>
      </c>
      <c r="H35" s="11"/>
      <c r="I35" s="11"/>
      <c r="J35" s="11">
        <f t="shared" ref="J35" si="35">I35-H35</f>
        <v>0</v>
      </c>
      <c r="K35" s="27">
        <f t="shared" ref="K35" si="36">J35/24</f>
        <v>0</v>
      </c>
      <c r="L35" s="765"/>
    </row>
    <row r="36" spans="1:12">
      <c r="A36" s="12">
        <f t="shared" ref="A36" si="37">A32+1</f>
        <v>27</v>
      </c>
      <c r="B36" s="8">
        <f t="shared" ref="B36" si="38">B35+1</f>
        <v>46295</v>
      </c>
      <c r="C36" s="8">
        <f t="shared" si="31"/>
        <v>46295</v>
      </c>
      <c r="D36" s="9">
        <v>0.29166666666666669</v>
      </c>
      <c r="E36" s="8">
        <f t="shared" si="3"/>
        <v>46296</v>
      </c>
      <c r="F36" s="9">
        <v>0.29166666666666669</v>
      </c>
      <c r="G36" s="10">
        <f t="shared" si="32"/>
        <v>1</v>
      </c>
      <c r="H36" s="11"/>
      <c r="I36" s="11"/>
      <c r="J36" s="11">
        <f t="shared" ref="J36" si="39">I36-H36</f>
        <v>0</v>
      </c>
      <c r="K36" s="27">
        <f t="shared" ref="K36" si="40">J36/24</f>
        <v>0</v>
      </c>
      <c r="L36" s="765"/>
    </row>
    <row r="37" spans="1:12">
      <c r="A37" s="12">
        <f>A33+1</f>
        <v>28</v>
      </c>
      <c r="B37" s="8">
        <f t="shared" ref="B37" si="41">B36+1</f>
        <v>46296</v>
      </c>
      <c r="C37" s="8">
        <f t="shared" si="2"/>
        <v>46296</v>
      </c>
      <c r="D37" s="9">
        <v>0.29166666666666669</v>
      </c>
      <c r="E37" s="8">
        <f t="shared" si="3"/>
        <v>46297</v>
      </c>
      <c r="F37" s="9">
        <v>0.29166666666666669</v>
      </c>
      <c r="G37" s="10">
        <f t="shared" si="8"/>
        <v>1</v>
      </c>
      <c r="H37" s="11"/>
      <c r="I37" s="11"/>
      <c r="J37" s="11">
        <f t="shared" ref="J37" si="42">I37-H37</f>
        <v>0</v>
      </c>
      <c r="K37" s="27">
        <f t="shared" ref="K37" si="43">J37/24</f>
        <v>0</v>
      </c>
      <c r="L37" s="765"/>
    </row>
    <row r="38" spans="1:12" ht="15.75" thickBot="1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18942.949999999997</v>
      </c>
      <c r="K39" s="32">
        <f>AVERAGE(K7:K37)</f>
        <v>25.460954301075269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1.106998013090229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ySplit="6" topLeftCell="A16" activePane="bottomLeft" state="frozen"/>
      <selection activeCell="I9" sqref="I9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5">
      <c r="B1" s="2"/>
      <c r="C1" s="3" t="s">
        <v>128</v>
      </c>
      <c r="D1" s="2"/>
      <c r="E1" s="2"/>
      <c r="F1" s="2"/>
    </row>
    <row r="2" spans="1:15">
      <c r="B2" s="2"/>
      <c r="C2" s="3" t="s">
        <v>145</v>
      </c>
      <c r="D2" s="2"/>
      <c r="E2" s="2"/>
      <c r="F2" s="2"/>
      <c r="L2" s="25" t="s">
        <v>130</v>
      </c>
    </row>
    <row r="3" spans="1:15">
      <c r="B3" s="2"/>
      <c r="C3" s="3" t="str">
        <f>SCI!C3</f>
        <v>Bulan September 2026</v>
      </c>
      <c r="D3" s="2"/>
      <c r="E3" s="2"/>
      <c r="F3" s="2"/>
    </row>
    <row r="4" spans="1:15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MAX(K7:K38)</f>
        <v>41.595000000001164</v>
      </c>
    </row>
    <row r="5" spans="1:15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5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5">
      <c r="A7" s="6">
        <v>1</v>
      </c>
      <c r="B7" s="7">
        <f>C4</f>
        <v>46266</v>
      </c>
      <c r="C7" s="7">
        <f>C4</f>
        <v>46266</v>
      </c>
      <c r="D7" s="262">
        <v>0</v>
      </c>
      <c r="E7" s="7">
        <f>C7+1</f>
        <v>46267</v>
      </c>
      <c r="F7" s="262">
        <v>0</v>
      </c>
      <c r="G7" s="10">
        <f>IFERROR(((E7-C7)+(F7-D7)),"")</f>
        <v>1</v>
      </c>
      <c r="H7" s="11">
        <v>1708685.43</v>
      </c>
      <c r="I7" s="11">
        <v>1709683.71</v>
      </c>
      <c r="J7" s="11">
        <f t="shared" ref="J7:J32" si="0">I7-H7</f>
        <v>998.28000000002794</v>
      </c>
      <c r="K7" s="27">
        <f t="shared" ref="K7:K33" si="1">J7/24</f>
        <v>41.595000000001164</v>
      </c>
      <c r="L7" s="504"/>
    </row>
    <row r="8" spans="1:15">
      <c r="A8" s="12">
        <f>A7+1</f>
        <v>2</v>
      </c>
      <c r="B8" s="8">
        <f>B7+1</f>
        <v>46267</v>
      </c>
      <c r="C8" s="8">
        <f t="shared" ref="C8:C13" si="2">B8</f>
        <v>46267</v>
      </c>
      <c r="D8" s="9">
        <f>D7</f>
        <v>0</v>
      </c>
      <c r="E8" s="8">
        <f>C8+1</f>
        <v>46268</v>
      </c>
      <c r="F8" s="9">
        <v>0</v>
      </c>
      <c r="G8" s="10">
        <f>IFERROR(((E8-C8)+(F8-D8)),"")</f>
        <v>1</v>
      </c>
      <c r="H8" s="11">
        <f>I7</f>
        <v>1709683.71</v>
      </c>
      <c r="I8" s="11">
        <v>1710557.41</v>
      </c>
      <c r="J8" s="11">
        <f t="shared" si="0"/>
        <v>873.69999999995343</v>
      </c>
      <c r="K8" s="27">
        <f t="shared" si="1"/>
        <v>36.404166666664729</v>
      </c>
      <c r="L8" s="505"/>
    </row>
    <row r="9" spans="1:15">
      <c r="A9" s="12">
        <f t="shared" ref="A9:B24" si="3">A8+1</f>
        <v>3</v>
      </c>
      <c r="B9" s="8">
        <f t="shared" si="3"/>
        <v>46268</v>
      </c>
      <c r="C9" s="8">
        <f t="shared" si="2"/>
        <v>46268</v>
      </c>
      <c r="D9" s="9">
        <f t="shared" ref="D9:D37" si="4">D8</f>
        <v>0</v>
      </c>
      <c r="E9" s="8">
        <f t="shared" ref="E9:E19" si="5">C9+1</f>
        <v>46269</v>
      </c>
      <c r="F9" s="9">
        <f t="shared" ref="F9:F37" si="6">F8</f>
        <v>0</v>
      </c>
      <c r="G9" s="10">
        <f>IFERROR(((E9-C9)+(F9-D9)),"")</f>
        <v>1</v>
      </c>
      <c r="H9" s="11">
        <f>I8</f>
        <v>1710557.41</v>
      </c>
      <c r="I9" s="11">
        <v>1711382.23</v>
      </c>
      <c r="J9" s="11">
        <f t="shared" si="0"/>
        <v>824.82000000006519</v>
      </c>
      <c r="K9" s="27">
        <f t="shared" si="1"/>
        <v>34.367500000002714</v>
      </c>
      <c r="L9" s="505"/>
      <c r="O9" s="103"/>
    </row>
    <row r="10" spans="1:15">
      <c r="A10" s="12">
        <f t="shared" si="3"/>
        <v>4</v>
      </c>
      <c r="B10" s="8">
        <f t="shared" si="3"/>
        <v>46269</v>
      </c>
      <c r="C10" s="8">
        <f t="shared" si="2"/>
        <v>46269</v>
      </c>
      <c r="D10" s="9">
        <f t="shared" si="4"/>
        <v>0</v>
      </c>
      <c r="E10" s="8">
        <f t="shared" si="5"/>
        <v>46270</v>
      </c>
      <c r="F10" s="9">
        <f t="shared" si="6"/>
        <v>0</v>
      </c>
      <c r="G10" s="10">
        <f>IFERROR(((E10-C10)+(F10-D10)),"")</f>
        <v>1</v>
      </c>
      <c r="H10" s="11">
        <f>I9</f>
        <v>1711382.23</v>
      </c>
      <c r="I10" s="11">
        <v>1712081.26</v>
      </c>
      <c r="J10" s="11">
        <f t="shared" ref="J10" si="7">I10-H10</f>
        <v>699.03000000002794</v>
      </c>
      <c r="K10" s="27">
        <f t="shared" ref="K10" si="8">J10/24</f>
        <v>29.126250000001164</v>
      </c>
      <c r="L10" s="104"/>
    </row>
    <row r="11" spans="1:15">
      <c r="A11" s="12">
        <f t="shared" si="3"/>
        <v>5</v>
      </c>
      <c r="B11" s="8">
        <f t="shared" si="3"/>
        <v>46270</v>
      </c>
      <c r="C11" s="8">
        <f t="shared" si="2"/>
        <v>46270</v>
      </c>
      <c r="D11" s="9">
        <f t="shared" si="4"/>
        <v>0</v>
      </c>
      <c r="E11" s="8">
        <f t="shared" si="5"/>
        <v>46271</v>
      </c>
      <c r="F11" s="9">
        <f t="shared" si="6"/>
        <v>0</v>
      </c>
      <c r="G11" s="10">
        <f t="shared" ref="G11:G34" si="9">IFERROR(((E11-C11)+(F11-D11)),"")</f>
        <v>1</v>
      </c>
      <c r="H11" s="11">
        <f t="shared" ref="H11:H32" si="10">I10</f>
        <v>1712081.26</v>
      </c>
      <c r="I11" s="11">
        <v>1712895.95</v>
      </c>
      <c r="J11" s="11">
        <f t="shared" ref="J11" si="11">I11-H11</f>
        <v>814.68999999994412</v>
      </c>
      <c r="K11" s="27">
        <f t="shared" ref="K11" si="12">J11/24</f>
        <v>33.945416666664336</v>
      </c>
      <c r="L11" s="104"/>
    </row>
    <row r="12" spans="1:15">
      <c r="A12" s="12">
        <f t="shared" si="3"/>
        <v>6</v>
      </c>
      <c r="B12" s="8">
        <f t="shared" si="3"/>
        <v>46271</v>
      </c>
      <c r="C12" s="8">
        <f t="shared" si="2"/>
        <v>46271</v>
      </c>
      <c r="D12" s="9">
        <f t="shared" si="4"/>
        <v>0</v>
      </c>
      <c r="E12" s="8">
        <f t="shared" si="5"/>
        <v>46272</v>
      </c>
      <c r="F12" s="9">
        <f t="shared" si="6"/>
        <v>0</v>
      </c>
      <c r="G12" s="10">
        <f t="shared" si="9"/>
        <v>1</v>
      </c>
      <c r="H12" s="11">
        <f t="shared" si="10"/>
        <v>1712895.95</v>
      </c>
      <c r="I12" s="11">
        <v>1713418</v>
      </c>
      <c r="J12" s="11">
        <f t="shared" si="0"/>
        <v>522.05000000004657</v>
      </c>
      <c r="K12" s="27">
        <f t="shared" si="1"/>
        <v>21.752083333335275</v>
      </c>
      <c r="L12" s="104"/>
    </row>
    <row r="13" spans="1:15">
      <c r="A13" s="12">
        <f t="shared" si="3"/>
        <v>7</v>
      </c>
      <c r="B13" s="8">
        <f t="shared" si="3"/>
        <v>46272</v>
      </c>
      <c r="C13" s="8">
        <f t="shared" si="2"/>
        <v>46272</v>
      </c>
      <c r="D13" s="9">
        <f t="shared" si="4"/>
        <v>0</v>
      </c>
      <c r="E13" s="8">
        <f t="shared" si="5"/>
        <v>46273</v>
      </c>
      <c r="F13" s="9">
        <f t="shared" si="6"/>
        <v>0</v>
      </c>
      <c r="G13" s="10">
        <f t="shared" si="9"/>
        <v>1</v>
      </c>
      <c r="H13" s="11">
        <f t="shared" si="10"/>
        <v>1713418</v>
      </c>
      <c r="I13" s="11">
        <v>1714182.46</v>
      </c>
      <c r="J13" s="11">
        <f t="shared" si="0"/>
        <v>764.45999999996275</v>
      </c>
      <c r="K13" s="27">
        <f t="shared" si="1"/>
        <v>31.852499999998447</v>
      </c>
      <c r="L13" s="841" t="s">
        <v>345</v>
      </c>
    </row>
    <row r="14" spans="1:15">
      <c r="A14" s="12">
        <f t="shared" si="3"/>
        <v>8</v>
      </c>
      <c r="B14" s="8">
        <f t="shared" si="3"/>
        <v>46273</v>
      </c>
      <c r="C14" s="8">
        <f t="shared" ref="C14:C31" si="13">B14</f>
        <v>46273</v>
      </c>
      <c r="D14" s="9">
        <f t="shared" si="4"/>
        <v>0</v>
      </c>
      <c r="E14" s="8">
        <f t="shared" si="5"/>
        <v>46274</v>
      </c>
      <c r="F14" s="9">
        <f t="shared" si="6"/>
        <v>0</v>
      </c>
      <c r="G14" s="10">
        <f t="shared" si="9"/>
        <v>1</v>
      </c>
      <c r="H14" s="11">
        <f t="shared" si="10"/>
        <v>1714182.46</v>
      </c>
      <c r="I14" s="11">
        <v>1714792.37</v>
      </c>
      <c r="J14" s="11">
        <f t="shared" si="0"/>
        <v>609.91000000014901</v>
      </c>
      <c r="K14" s="27">
        <f t="shared" si="1"/>
        <v>25.412916666672874</v>
      </c>
      <c r="L14" s="28"/>
    </row>
    <row r="15" spans="1:15">
      <c r="A15" s="12">
        <f t="shared" si="3"/>
        <v>9</v>
      </c>
      <c r="B15" s="8">
        <f t="shared" si="3"/>
        <v>46274</v>
      </c>
      <c r="C15" s="8">
        <f t="shared" si="13"/>
        <v>46274</v>
      </c>
      <c r="D15" s="9">
        <f t="shared" si="4"/>
        <v>0</v>
      </c>
      <c r="E15" s="8">
        <f t="shared" si="5"/>
        <v>46275</v>
      </c>
      <c r="F15" s="9">
        <f t="shared" si="6"/>
        <v>0</v>
      </c>
      <c r="G15" s="10">
        <f t="shared" si="9"/>
        <v>1</v>
      </c>
      <c r="H15" s="11">
        <f t="shared" si="10"/>
        <v>1714792.37</v>
      </c>
      <c r="I15" s="11">
        <v>1715302.19</v>
      </c>
      <c r="J15" s="11">
        <f t="shared" ref="J15" si="14">I15-H15</f>
        <v>509.81999999983236</v>
      </c>
      <c r="K15" s="27">
        <f t="shared" ref="K15" si="15">J15/24</f>
        <v>21.242499999993015</v>
      </c>
      <c r="L15" s="28"/>
    </row>
    <row r="16" spans="1:15">
      <c r="A16" s="12">
        <f t="shared" si="3"/>
        <v>10</v>
      </c>
      <c r="B16" s="8">
        <f t="shared" si="3"/>
        <v>46275</v>
      </c>
      <c r="C16" s="8">
        <f t="shared" si="13"/>
        <v>46275</v>
      </c>
      <c r="D16" s="9">
        <f t="shared" si="4"/>
        <v>0</v>
      </c>
      <c r="E16" s="8">
        <f t="shared" si="5"/>
        <v>46276</v>
      </c>
      <c r="F16" s="9">
        <f t="shared" si="6"/>
        <v>0</v>
      </c>
      <c r="G16" s="10">
        <f t="shared" si="9"/>
        <v>1</v>
      </c>
      <c r="H16" s="11">
        <f t="shared" si="10"/>
        <v>1715302.19</v>
      </c>
      <c r="I16" s="11">
        <v>1715884.44</v>
      </c>
      <c r="J16" s="11">
        <f t="shared" ref="J16" si="16">I16-H16</f>
        <v>582.25</v>
      </c>
      <c r="K16" s="27">
        <f t="shared" ref="K16" si="17">J16/24</f>
        <v>24.260416666666668</v>
      </c>
      <c r="L16" s="28"/>
    </row>
    <row r="17" spans="1:14">
      <c r="A17" s="12">
        <f t="shared" si="3"/>
        <v>11</v>
      </c>
      <c r="B17" s="8">
        <f t="shared" si="3"/>
        <v>46276</v>
      </c>
      <c r="C17" s="8">
        <f t="shared" si="13"/>
        <v>46276</v>
      </c>
      <c r="D17" s="9">
        <f t="shared" si="4"/>
        <v>0</v>
      </c>
      <c r="E17" s="8">
        <f t="shared" si="5"/>
        <v>46277</v>
      </c>
      <c r="F17" s="9">
        <f t="shared" si="6"/>
        <v>0</v>
      </c>
      <c r="G17" s="10">
        <f t="shared" si="9"/>
        <v>1</v>
      </c>
      <c r="H17" s="11">
        <f t="shared" si="10"/>
        <v>1715884.44</v>
      </c>
      <c r="I17" s="11">
        <v>1716590.74</v>
      </c>
      <c r="J17" s="11">
        <f t="shared" ref="J17" si="18">I17-H17</f>
        <v>706.30000000004657</v>
      </c>
      <c r="K17" s="27">
        <f t="shared" ref="K17" si="19">J17/24</f>
        <v>29.429166666668607</v>
      </c>
      <c r="L17" s="28"/>
    </row>
    <row r="18" spans="1:14">
      <c r="A18" s="12">
        <f t="shared" si="3"/>
        <v>12</v>
      </c>
      <c r="B18" s="8">
        <f t="shared" si="3"/>
        <v>46277</v>
      </c>
      <c r="C18" s="8">
        <f t="shared" si="13"/>
        <v>46277</v>
      </c>
      <c r="D18" s="9">
        <f t="shared" si="4"/>
        <v>0</v>
      </c>
      <c r="E18" s="8">
        <f t="shared" si="5"/>
        <v>46278</v>
      </c>
      <c r="F18" s="9">
        <f t="shared" si="6"/>
        <v>0</v>
      </c>
      <c r="G18" s="10">
        <f t="shared" si="9"/>
        <v>1</v>
      </c>
      <c r="H18" s="11">
        <f t="shared" si="10"/>
        <v>1716590.74</v>
      </c>
      <c r="I18" s="11">
        <v>1717222.99</v>
      </c>
      <c r="J18" s="11">
        <f t="shared" ref="J18:J19" si="20">I18-H18</f>
        <v>632.25</v>
      </c>
      <c r="K18" s="27">
        <f t="shared" ref="K18" si="21">J18/24</f>
        <v>26.34375</v>
      </c>
      <c r="L18" s="28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13"/>
        <v>46278</v>
      </c>
      <c r="D19" s="9">
        <f t="shared" si="4"/>
        <v>0</v>
      </c>
      <c r="E19" s="8">
        <f t="shared" si="5"/>
        <v>46279</v>
      </c>
      <c r="F19" s="9">
        <f t="shared" si="6"/>
        <v>0</v>
      </c>
      <c r="G19" s="10">
        <f t="shared" si="9"/>
        <v>1</v>
      </c>
      <c r="H19" s="11">
        <f t="shared" si="10"/>
        <v>1717222.99</v>
      </c>
      <c r="I19" s="224">
        <v>1717728.89</v>
      </c>
      <c r="J19" s="11">
        <f t="shared" si="20"/>
        <v>505.89999999990687</v>
      </c>
      <c r="K19" s="27">
        <f t="shared" si="1"/>
        <v>21.079166666662786</v>
      </c>
      <c r="L19" s="28"/>
    </row>
    <row r="20" spans="1:14">
      <c r="A20" s="12">
        <f t="shared" si="3"/>
        <v>14</v>
      </c>
      <c r="B20" s="8">
        <f t="shared" si="3"/>
        <v>46279</v>
      </c>
      <c r="C20" s="8">
        <f t="shared" si="13"/>
        <v>46279</v>
      </c>
      <c r="D20" s="9">
        <f t="shared" si="4"/>
        <v>0</v>
      </c>
      <c r="E20" s="8">
        <f t="shared" ref="E20:E34" si="22">C20+1</f>
        <v>46280</v>
      </c>
      <c r="F20" s="9">
        <f t="shared" si="6"/>
        <v>0</v>
      </c>
      <c r="G20" s="10">
        <f t="shared" si="9"/>
        <v>1</v>
      </c>
      <c r="H20" s="11">
        <f t="shared" si="10"/>
        <v>1717728.89</v>
      </c>
      <c r="I20" s="224">
        <v>1718424.95</v>
      </c>
      <c r="J20" s="11">
        <f t="shared" ref="J20" si="23">I20-H20</f>
        <v>696.06000000005588</v>
      </c>
      <c r="K20" s="27">
        <f t="shared" ref="K20" si="24">J20/24</f>
        <v>29.002500000002328</v>
      </c>
      <c r="L20" s="28"/>
    </row>
    <row r="21" spans="1:14">
      <c r="A21" s="12">
        <f t="shared" si="3"/>
        <v>15</v>
      </c>
      <c r="B21" s="8">
        <f t="shared" si="3"/>
        <v>46280</v>
      </c>
      <c r="C21" s="8">
        <f t="shared" si="13"/>
        <v>46280</v>
      </c>
      <c r="D21" s="9">
        <f t="shared" si="4"/>
        <v>0</v>
      </c>
      <c r="E21" s="8">
        <f t="shared" si="22"/>
        <v>46281</v>
      </c>
      <c r="F21" s="9">
        <f t="shared" si="6"/>
        <v>0</v>
      </c>
      <c r="G21" s="10">
        <f t="shared" si="9"/>
        <v>1</v>
      </c>
      <c r="H21" s="11">
        <f t="shared" si="10"/>
        <v>1718424.95</v>
      </c>
      <c r="I21" s="224">
        <v>1719103.84</v>
      </c>
      <c r="J21" s="11">
        <f t="shared" ref="J21" si="25">I21-H21</f>
        <v>678.89000000013039</v>
      </c>
      <c r="K21" s="27">
        <f t="shared" ref="K21" si="26">J21/24</f>
        <v>28.287083333338767</v>
      </c>
      <c r="L21" s="28"/>
    </row>
    <row r="22" spans="1:14">
      <c r="A22" s="12">
        <f t="shared" si="3"/>
        <v>16</v>
      </c>
      <c r="B22" s="8">
        <f t="shared" si="3"/>
        <v>46281</v>
      </c>
      <c r="C22" s="8">
        <f t="shared" si="13"/>
        <v>46281</v>
      </c>
      <c r="D22" s="9">
        <f t="shared" si="4"/>
        <v>0</v>
      </c>
      <c r="E22" s="8">
        <f t="shared" si="22"/>
        <v>46282</v>
      </c>
      <c r="F22" s="9">
        <f t="shared" si="6"/>
        <v>0</v>
      </c>
      <c r="G22" s="10">
        <f t="shared" si="9"/>
        <v>1</v>
      </c>
      <c r="H22" s="11">
        <f t="shared" si="10"/>
        <v>1719103.84</v>
      </c>
      <c r="I22" s="11">
        <v>1719936.68</v>
      </c>
      <c r="J22" s="11">
        <f t="shared" si="0"/>
        <v>832.83999999985099</v>
      </c>
      <c r="K22" s="27">
        <f t="shared" si="1"/>
        <v>34.701666666660458</v>
      </c>
      <c r="L22" s="751"/>
    </row>
    <row r="23" spans="1:14">
      <c r="A23" s="12">
        <f t="shared" si="3"/>
        <v>17</v>
      </c>
      <c r="B23" s="8">
        <f t="shared" si="3"/>
        <v>46282</v>
      </c>
      <c r="C23" s="8">
        <f t="shared" si="13"/>
        <v>46282</v>
      </c>
      <c r="D23" s="9">
        <f t="shared" si="4"/>
        <v>0</v>
      </c>
      <c r="E23" s="8">
        <f t="shared" si="22"/>
        <v>46283</v>
      </c>
      <c r="F23" s="9">
        <f t="shared" si="6"/>
        <v>0</v>
      </c>
      <c r="G23" s="10">
        <f t="shared" si="9"/>
        <v>1</v>
      </c>
      <c r="H23" s="11">
        <f t="shared" si="10"/>
        <v>1719936.68</v>
      </c>
      <c r="I23" s="11">
        <v>1720913.16</v>
      </c>
      <c r="J23" s="11">
        <f t="shared" si="0"/>
        <v>976.47999999998137</v>
      </c>
      <c r="K23" s="27">
        <f t="shared" ref="K23" si="27">J23/24</f>
        <v>40.686666666665893</v>
      </c>
      <c r="L23" s="751"/>
    </row>
    <row r="24" spans="1:14">
      <c r="A24" s="12">
        <f t="shared" si="3"/>
        <v>18</v>
      </c>
      <c r="B24" s="8">
        <f t="shared" si="3"/>
        <v>46283</v>
      </c>
      <c r="C24" s="8">
        <f t="shared" si="13"/>
        <v>46283</v>
      </c>
      <c r="D24" s="9">
        <f t="shared" si="4"/>
        <v>0</v>
      </c>
      <c r="E24" s="8">
        <f t="shared" si="22"/>
        <v>46284</v>
      </c>
      <c r="F24" s="9">
        <f t="shared" si="6"/>
        <v>0</v>
      </c>
      <c r="G24" s="10">
        <f t="shared" si="9"/>
        <v>1</v>
      </c>
      <c r="H24" s="11">
        <f t="shared" si="10"/>
        <v>1720913.16</v>
      </c>
      <c r="I24" s="11">
        <v>1721713.65</v>
      </c>
      <c r="J24" s="11">
        <f t="shared" si="0"/>
        <v>800.48999999999069</v>
      </c>
      <c r="K24" s="27">
        <f t="shared" si="1"/>
        <v>33.353749999999614</v>
      </c>
      <c r="L24" s="104"/>
    </row>
    <row r="25" spans="1:14">
      <c r="A25" s="12">
        <f t="shared" ref="A25:B31" si="28">A24+1</f>
        <v>19</v>
      </c>
      <c r="B25" s="8">
        <f t="shared" si="28"/>
        <v>46284</v>
      </c>
      <c r="C25" s="8">
        <f t="shared" si="13"/>
        <v>46284</v>
      </c>
      <c r="D25" s="9">
        <f t="shared" si="4"/>
        <v>0</v>
      </c>
      <c r="E25" s="8">
        <f t="shared" si="22"/>
        <v>46285</v>
      </c>
      <c r="F25" s="9">
        <f t="shared" si="6"/>
        <v>0</v>
      </c>
      <c r="G25" s="10">
        <f t="shared" si="9"/>
        <v>1</v>
      </c>
      <c r="H25" s="11">
        <f t="shared" si="10"/>
        <v>1721713.65</v>
      </c>
      <c r="I25" s="224">
        <v>1722527.7</v>
      </c>
      <c r="J25" s="11">
        <f t="shared" si="0"/>
        <v>814.05000000004657</v>
      </c>
      <c r="K25" s="27">
        <f t="shared" si="1"/>
        <v>33.918750000001943</v>
      </c>
      <c r="L25" s="28"/>
    </row>
    <row r="26" spans="1:14">
      <c r="A26" s="12">
        <f t="shared" si="28"/>
        <v>20</v>
      </c>
      <c r="B26" s="8">
        <f t="shared" si="28"/>
        <v>46285</v>
      </c>
      <c r="C26" s="8">
        <f t="shared" si="13"/>
        <v>46285</v>
      </c>
      <c r="D26" s="9">
        <f t="shared" si="4"/>
        <v>0</v>
      </c>
      <c r="E26" s="8">
        <f t="shared" si="22"/>
        <v>46286</v>
      </c>
      <c r="F26" s="9">
        <f t="shared" si="6"/>
        <v>0</v>
      </c>
      <c r="G26" s="10">
        <f t="shared" si="9"/>
        <v>1</v>
      </c>
      <c r="H26" s="11">
        <f t="shared" si="10"/>
        <v>1722527.7</v>
      </c>
      <c r="I26" s="224">
        <v>1723284.95</v>
      </c>
      <c r="J26" s="11">
        <f t="shared" si="0"/>
        <v>757.25</v>
      </c>
      <c r="K26" s="27">
        <f t="shared" si="1"/>
        <v>31.552083333333332</v>
      </c>
      <c r="L26" s="28"/>
    </row>
    <row r="27" spans="1:14">
      <c r="A27" s="12">
        <f t="shared" si="28"/>
        <v>21</v>
      </c>
      <c r="B27" s="8">
        <f t="shared" si="28"/>
        <v>46286</v>
      </c>
      <c r="C27" s="8">
        <f t="shared" si="13"/>
        <v>46286</v>
      </c>
      <c r="D27" s="9">
        <f t="shared" si="4"/>
        <v>0</v>
      </c>
      <c r="E27" s="8">
        <f t="shared" si="22"/>
        <v>46287</v>
      </c>
      <c r="F27" s="9">
        <f t="shared" si="6"/>
        <v>0</v>
      </c>
      <c r="G27" s="10">
        <f t="shared" si="9"/>
        <v>1</v>
      </c>
      <c r="H27" s="11">
        <f t="shared" si="10"/>
        <v>1723284.95</v>
      </c>
      <c r="I27" s="11">
        <v>1723781.51</v>
      </c>
      <c r="J27" s="11">
        <f t="shared" si="0"/>
        <v>496.56000000005588</v>
      </c>
      <c r="K27" s="27">
        <f t="shared" si="1"/>
        <v>20.690000000002328</v>
      </c>
      <c r="L27" s="28"/>
    </row>
    <row r="28" spans="1:14">
      <c r="A28" s="12">
        <f t="shared" si="28"/>
        <v>22</v>
      </c>
      <c r="B28" s="8">
        <f t="shared" si="28"/>
        <v>46287</v>
      </c>
      <c r="C28" s="8">
        <f t="shared" si="13"/>
        <v>46287</v>
      </c>
      <c r="D28" s="9">
        <f t="shared" si="4"/>
        <v>0</v>
      </c>
      <c r="E28" s="8">
        <f t="shared" si="22"/>
        <v>46288</v>
      </c>
      <c r="F28" s="9">
        <f t="shared" si="6"/>
        <v>0</v>
      </c>
      <c r="G28" s="10">
        <f t="shared" si="9"/>
        <v>1</v>
      </c>
      <c r="H28" s="11">
        <f t="shared" si="10"/>
        <v>1723781.51</v>
      </c>
      <c r="I28" s="11">
        <v>1724383.53</v>
      </c>
      <c r="J28" s="11">
        <f t="shared" si="0"/>
        <v>602.02000000001863</v>
      </c>
      <c r="K28" s="27">
        <f t="shared" si="1"/>
        <v>25.084166666667443</v>
      </c>
      <c r="L28" s="28"/>
    </row>
    <row r="29" spans="1:14">
      <c r="A29" s="12">
        <f t="shared" si="28"/>
        <v>23</v>
      </c>
      <c r="B29" s="8">
        <f t="shared" si="28"/>
        <v>46288</v>
      </c>
      <c r="C29" s="8">
        <f t="shared" si="13"/>
        <v>46288</v>
      </c>
      <c r="D29" s="9">
        <f t="shared" si="4"/>
        <v>0</v>
      </c>
      <c r="E29" s="8">
        <f t="shared" si="22"/>
        <v>46289</v>
      </c>
      <c r="F29" s="9">
        <f t="shared" si="6"/>
        <v>0</v>
      </c>
      <c r="G29" s="10">
        <f t="shared" si="9"/>
        <v>1</v>
      </c>
      <c r="H29" s="11">
        <f t="shared" si="10"/>
        <v>1724383.53</v>
      </c>
      <c r="I29" s="11">
        <v>1725365.34</v>
      </c>
      <c r="J29" s="11">
        <f t="shared" si="0"/>
        <v>981.81000000005588</v>
      </c>
      <c r="K29" s="27">
        <f t="shared" si="1"/>
        <v>40.908750000002328</v>
      </c>
      <c r="L29" s="28"/>
    </row>
    <row r="30" spans="1:14">
      <c r="A30" s="12">
        <f t="shared" si="28"/>
        <v>24</v>
      </c>
      <c r="B30" s="8">
        <f t="shared" ref="B30:B37" si="29">B29+1</f>
        <v>46289</v>
      </c>
      <c r="C30" s="8">
        <f t="shared" si="13"/>
        <v>46289</v>
      </c>
      <c r="D30" s="9">
        <f t="shared" si="4"/>
        <v>0</v>
      </c>
      <c r="E30" s="8">
        <f t="shared" si="22"/>
        <v>46290</v>
      </c>
      <c r="F30" s="9">
        <f t="shared" si="6"/>
        <v>0</v>
      </c>
      <c r="G30" s="10">
        <f t="shared" si="9"/>
        <v>1</v>
      </c>
      <c r="H30" s="11">
        <f t="shared" si="10"/>
        <v>1725365.34</v>
      </c>
      <c r="I30" s="11">
        <v>1726360.34</v>
      </c>
      <c r="J30" s="11">
        <f t="shared" si="0"/>
        <v>995</v>
      </c>
      <c r="K30" s="27">
        <f t="shared" si="1"/>
        <v>41.458333333333336</v>
      </c>
      <c r="L30" s="28"/>
    </row>
    <row r="31" spans="1:14">
      <c r="A31" s="12">
        <f t="shared" si="28"/>
        <v>25</v>
      </c>
      <c r="B31" s="8">
        <f t="shared" si="29"/>
        <v>46290</v>
      </c>
      <c r="C31" s="8">
        <f t="shared" si="13"/>
        <v>46290</v>
      </c>
      <c r="D31" s="9">
        <f t="shared" si="4"/>
        <v>0</v>
      </c>
      <c r="E31" s="8">
        <f t="shared" si="22"/>
        <v>46291</v>
      </c>
      <c r="F31" s="9">
        <f t="shared" si="6"/>
        <v>0</v>
      </c>
      <c r="G31" s="10">
        <f t="shared" si="9"/>
        <v>1</v>
      </c>
      <c r="H31" s="11">
        <f t="shared" si="10"/>
        <v>1726360.34</v>
      </c>
      <c r="I31" s="11">
        <v>1727280.17</v>
      </c>
      <c r="J31" s="11">
        <f t="shared" si="0"/>
        <v>919.82999999984168</v>
      </c>
      <c r="K31" s="27">
        <f t="shared" si="1"/>
        <v>38.326249999993401</v>
      </c>
      <c r="L31" s="28"/>
    </row>
    <row r="32" spans="1:14">
      <c r="A32" s="12">
        <f t="shared" ref="A32:A37" si="30">A31+1</f>
        <v>26</v>
      </c>
      <c r="B32" s="8">
        <f t="shared" si="29"/>
        <v>46291</v>
      </c>
      <c r="C32" s="8">
        <f t="shared" ref="C32:C34" si="31">B32</f>
        <v>46291</v>
      </c>
      <c r="D32" s="9">
        <f t="shared" si="4"/>
        <v>0</v>
      </c>
      <c r="E32" s="8">
        <f t="shared" si="22"/>
        <v>46292</v>
      </c>
      <c r="F32" s="9">
        <f t="shared" si="6"/>
        <v>0</v>
      </c>
      <c r="G32" s="10">
        <f t="shared" si="9"/>
        <v>1</v>
      </c>
      <c r="H32" s="11">
        <f t="shared" si="10"/>
        <v>1727280.17</v>
      </c>
      <c r="I32" s="11">
        <v>1728244.16</v>
      </c>
      <c r="J32" s="11">
        <f t="shared" si="0"/>
        <v>963.98999999999069</v>
      </c>
      <c r="K32" s="27">
        <f t="shared" si="1"/>
        <v>40.166249999999614</v>
      </c>
      <c r="L32" s="28"/>
    </row>
    <row r="33" spans="1:12">
      <c r="A33" s="12">
        <f t="shared" si="30"/>
        <v>27</v>
      </c>
      <c r="B33" s="8">
        <f t="shared" si="29"/>
        <v>46292</v>
      </c>
      <c r="C33" s="8">
        <f t="shared" si="31"/>
        <v>46292</v>
      </c>
      <c r="D33" s="9">
        <f t="shared" si="4"/>
        <v>0</v>
      </c>
      <c r="E33" s="8">
        <f t="shared" si="22"/>
        <v>46293</v>
      </c>
      <c r="F33" s="9">
        <f t="shared" si="6"/>
        <v>0</v>
      </c>
      <c r="G33" s="10">
        <f t="shared" si="9"/>
        <v>1</v>
      </c>
      <c r="H33" s="11"/>
      <c r="I33" s="11"/>
      <c r="J33" s="11">
        <f t="shared" ref="J33" si="32">I33-H33</f>
        <v>0</v>
      </c>
      <c r="K33" s="27">
        <f t="shared" si="1"/>
        <v>0</v>
      </c>
      <c r="L33" s="28"/>
    </row>
    <row r="34" spans="1:12">
      <c r="A34" s="12">
        <f t="shared" si="30"/>
        <v>28</v>
      </c>
      <c r="B34" s="8">
        <f t="shared" si="29"/>
        <v>46293</v>
      </c>
      <c r="C34" s="8">
        <f t="shared" si="31"/>
        <v>46293</v>
      </c>
      <c r="D34" s="9">
        <f t="shared" si="4"/>
        <v>0</v>
      </c>
      <c r="E34" s="8">
        <f t="shared" si="22"/>
        <v>46294</v>
      </c>
      <c r="F34" s="9">
        <f t="shared" si="6"/>
        <v>0</v>
      </c>
      <c r="G34" s="10">
        <f t="shared" si="9"/>
        <v>1</v>
      </c>
      <c r="H34" s="11"/>
      <c r="I34" s="11"/>
      <c r="J34" s="11">
        <f t="shared" ref="J34" si="33">I34-H34</f>
        <v>0</v>
      </c>
      <c r="K34" s="27">
        <f t="shared" ref="K34" si="34">J34/24</f>
        <v>0</v>
      </c>
      <c r="L34" s="28"/>
    </row>
    <row r="35" spans="1:12">
      <c r="A35" s="12">
        <f t="shared" si="30"/>
        <v>29</v>
      </c>
      <c r="B35" s="8">
        <f t="shared" si="29"/>
        <v>46294</v>
      </c>
      <c r="C35" s="8">
        <f t="shared" ref="C35:C36" si="35">B35</f>
        <v>46294</v>
      </c>
      <c r="D35" s="9">
        <f t="shared" si="4"/>
        <v>0</v>
      </c>
      <c r="E35" s="8">
        <f t="shared" ref="E35:E36" si="36">C35+1</f>
        <v>46295</v>
      </c>
      <c r="F35" s="9">
        <f t="shared" si="6"/>
        <v>0</v>
      </c>
      <c r="G35" s="10">
        <f t="shared" ref="G35:G36" si="37">IFERROR(((E35-C35)+(F35-D35)),"")</f>
        <v>1</v>
      </c>
      <c r="H35" s="11"/>
      <c r="I35" s="11"/>
      <c r="J35" s="11">
        <f t="shared" ref="J35:J36" si="38">I35-H35</f>
        <v>0</v>
      </c>
      <c r="K35" s="27">
        <f t="shared" ref="K35:K36" si="39">J35/24</f>
        <v>0</v>
      </c>
      <c r="L35" s="28"/>
    </row>
    <row r="36" spans="1:12">
      <c r="A36" s="12">
        <f t="shared" si="30"/>
        <v>30</v>
      </c>
      <c r="B36" s="8">
        <f t="shared" si="29"/>
        <v>46295</v>
      </c>
      <c r="C36" s="8">
        <f t="shared" si="35"/>
        <v>46295</v>
      </c>
      <c r="D36" s="9">
        <f t="shared" si="4"/>
        <v>0</v>
      </c>
      <c r="E36" s="8">
        <f t="shared" si="36"/>
        <v>46296</v>
      </c>
      <c r="F36" s="9">
        <f t="shared" si="6"/>
        <v>0</v>
      </c>
      <c r="G36" s="10">
        <f t="shared" si="37"/>
        <v>1</v>
      </c>
      <c r="H36" s="11"/>
      <c r="I36" s="11"/>
      <c r="J36" s="11">
        <f t="shared" si="38"/>
        <v>0</v>
      </c>
      <c r="K36" s="27">
        <f t="shared" si="39"/>
        <v>0</v>
      </c>
      <c r="L36" s="28"/>
    </row>
    <row r="37" spans="1:12">
      <c r="A37" s="12">
        <f t="shared" si="30"/>
        <v>31</v>
      </c>
      <c r="B37" s="8">
        <f t="shared" si="29"/>
        <v>46296</v>
      </c>
      <c r="C37" s="8">
        <f t="shared" ref="C37" si="40">B37</f>
        <v>46296</v>
      </c>
      <c r="D37" s="9">
        <f t="shared" si="4"/>
        <v>0</v>
      </c>
      <c r="E37" s="8">
        <f t="shared" ref="E37" si="41">C37+1</f>
        <v>46297</v>
      </c>
      <c r="F37" s="9">
        <f t="shared" si="6"/>
        <v>0</v>
      </c>
      <c r="G37" s="10">
        <f t="shared" ref="G37" si="42">IFERROR(((E37-C37)+(F37-D37)),"")</f>
        <v>1</v>
      </c>
      <c r="H37" s="11"/>
      <c r="I37" s="11"/>
      <c r="J37" s="11">
        <f t="shared" ref="J37" si="43">I37-H37</f>
        <v>0</v>
      </c>
      <c r="K37" s="27">
        <f t="shared" ref="K37" si="4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19558.729999999981</v>
      </c>
      <c r="K39" s="32">
        <f>AVERAGE(K7:K37)</f>
        <v>26.288615591397829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1.0111005996691473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13" activePane="bottomLeft" state="frozen"/>
      <selection pane="bottomLeft" activeCell="I32" sqref="I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60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MAX(K7:K40)</f>
        <v>450.06833333333878</v>
      </c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7">
        <f>C4</f>
        <v>46266</v>
      </c>
      <c r="D7" s="9">
        <v>0</v>
      </c>
      <c r="E7" s="7">
        <f>C7+1</f>
        <v>46267</v>
      </c>
      <c r="F7" s="9">
        <v>0</v>
      </c>
      <c r="G7" s="10">
        <f>IFERROR(((E7-C7)+(F7-D7)),"")</f>
        <v>1</v>
      </c>
      <c r="H7" s="11">
        <v>2593194.37</v>
      </c>
      <c r="I7" s="11">
        <v>2596828.63</v>
      </c>
      <c r="J7" s="11">
        <f t="shared" ref="J7:J33" si="0">I7-H7</f>
        <v>3634.2599999997765</v>
      </c>
      <c r="K7" s="27">
        <f t="shared" ref="K7:K33" si="1">J7/24</f>
        <v>151.42749999999069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3" si="2">B8</f>
        <v>46267</v>
      </c>
      <c r="D8" s="9">
        <v>0</v>
      </c>
      <c r="E8" s="8">
        <f t="shared" ref="E8:E33" si="3">C8+1</f>
        <v>46268</v>
      </c>
      <c r="F8" s="9">
        <v>0</v>
      </c>
      <c r="G8" s="10">
        <f>IFERROR(((E8-C8)+(F8-D8)),"")</f>
        <v>1</v>
      </c>
      <c r="H8" s="11">
        <f>I7</f>
        <v>2596828.63</v>
      </c>
      <c r="I8" s="11">
        <v>2604118.87</v>
      </c>
      <c r="J8" s="11">
        <f t="shared" si="0"/>
        <v>7290.2400000002235</v>
      </c>
      <c r="K8" s="27">
        <f t="shared" si="1"/>
        <v>303.76000000000931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2"/>
        <v>46268</v>
      </c>
      <c r="D9" s="9">
        <v>0</v>
      </c>
      <c r="E9" s="8">
        <f t="shared" si="3"/>
        <v>46269</v>
      </c>
      <c r="F9" s="9">
        <v>0</v>
      </c>
      <c r="G9" s="10">
        <f>IFERROR(((E9-C9)+(F9-D9)),"")</f>
        <v>1</v>
      </c>
      <c r="H9" s="11">
        <f>I8</f>
        <v>2604118.87</v>
      </c>
      <c r="I9" s="11">
        <v>2606052.71</v>
      </c>
      <c r="J9" s="11">
        <f t="shared" si="0"/>
        <v>1933.839999999851</v>
      </c>
      <c r="K9" s="27">
        <f t="shared" si="1"/>
        <v>80.576666666660458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v>0</v>
      </c>
      <c r="E10" s="8">
        <f t="shared" si="3"/>
        <v>46270</v>
      </c>
      <c r="F10" s="9">
        <v>0</v>
      </c>
      <c r="G10" s="10">
        <f>IFERROR(((E10-C10)+(F10-D10)),"")</f>
        <v>1</v>
      </c>
      <c r="H10" s="11">
        <f t="shared" ref="H10:H32" si="5">I9</f>
        <v>2606052.71</v>
      </c>
      <c r="I10" s="11">
        <v>2609785.67</v>
      </c>
      <c r="J10" s="11">
        <f t="shared" si="0"/>
        <v>3732.9599999999627</v>
      </c>
      <c r="K10" s="27">
        <f t="shared" si="1"/>
        <v>155.53999999999846</v>
      </c>
      <c r="L10" s="28"/>
    </row>
    <row r="11" spans="1:12">
      <c r="A11" s="12">
        <f t="shared" si="4"/>
        <v>5</v>
      </c>
      <c r="B11" s="8">
        <f t="shared" si="4"/>
        <v>46270</v>
      </c>
      <c r="C11" s="8">
        <f t="shared" si="2"/>
        <v>46270</v>
      </c>
      <c r="D11" s="9">
        <v>0</v>
      </c>
      <c r="E11" s="8">
        <f t="shared" si="3"/>
        <v>46271</v>
      </c>
      <c r="F11" s="9">
        <v>0</v>
      </c>
      <c r="G11" s="10">
        <f t="shared" ref="G11:G33" si="6">IFERROR(((E11-C11)+(F11-D11)),"")</f>
        <v>1</v>
      </c>
      <c r="H11" s="11">
        <f t="shared" si="5"/>
        <v>2609785.67</v>
      </c>
      <c r="I11" s="11">
        <v>2614043.2999999998</v>
      </c>
      <c r="J11" s="11">
        <f t="shared" si="0"/>
        <v>4257.6299999998882</v>
      </c>
      <c r="K11" s="27">
        <f t="shared" si="1"/>
        <v>177.40124999999534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2"/>
        <v>46271</v>
      </c>
      <c r="D12" s="9">
        <v>0</v>
      </c>
      <c r="E12" s="8">
        <f t="shared" si="3"/>
        <v>46272</v>
      </c>
      <c r="F12" s="9">
        <v>0</v>
      </c>
      <c r="G12" s="10">
        <f t="shared" si="6"/>
        <v>1</v>
      </c>
      <c r="H12" s="11">
        <f t="shared" si="5"/>
        <v>2614043.2999999998</v>
      </c>
      <c r="I12" s="11">
        <v>2616868.38</v>
      </c>
      <c r="J12" s="11">
        <f t="shared" si="0"/>
        <v>2825.0800000000745</v>
      </c>
      <c r="K12" s="27">
        <f t="shared" si="1"/>
        <v>117.71166666666977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2"/>
        <v>46272</v>
      </c>
      <c r="D13" s="9">
        <v>0</v>
      </c>
      <c r="E13" s="8">
        <f t="shared" si="3"/>
        <v>46273</v>
      </c>
      <c r="F13" s="9">
        <v>0</v>
      </c>
      <c r="G13" s="10">
        <f t="shared" si="6"/>
        <v>1</v>
      </c>
      <c r="H13" s="11">
        <f t="shared" si="5"/>
        <v>2616868.38</v>
      </c>
      <c r="I13" s="11">
        <v>2622568.6800000002</v>
      </c>
      <c r="J13" s="11">
        <f t="shared" si="0"/>
        <v>5700.3000000002794</v>
      </c>
      <c r="K13" s="27">
        <f t="shared" si="1"/>
        <v>237.51250000001164</v>
      </c>
      <c r="L13" s="841" t="s">
        <v>346</v>
      </c>
    </row>
    <row r="14" spans="1:12">
      <c r="A14" s="12">
        <f t="shared" si="4"/>
        <v>8</v>
      </c>
      <c r="B14" s="8">
        <f t="shared" si="4"/>
        <v>46273</v>
      </c>
      <c r="C14" s="8">
        <f t="shared" si="2"/>
        <v>46273</v>
      </c>
      <c r="D14" s="9">
        <v>0</v>
      </c>
      <c r="E14" s="8">
        <f t="shared" si="3"/>
        <v>46274</v>
      </c>
      <c r="F14" s="9">
        <v>0</v>
      </c>
      <c r="G14" s="10">
        <f t="shared" si="6"/>
        <v>1</v>
      </c>
      <c r="H14" s="11">
        <f t="shared" si="5"/>
        <v>2622568.6800000002</v>
      </c>
      <c r="I14" s="11">
        <v>2628733.7200000002</v>
      </c>
      <c r="J14" s="11">
        <f t="shared" si="0"/>
        <v>6165.0400000000373</v>
      </c>
      <c r="K14" s="27">
        <f t="shared" si="1"/>
        <v>256.8766666666682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2"/>
        <v>46274</v>
      </c>
      <c r="D15" s="9">
        <v>0</v>
      </c>
      <c r="E15" s="8">
        <f t="shared" si="3"/>
        <v>46275</v>
      </c>
      <c r="F15" s="9">
        <v>0</v>
      </c>
      <c r="G15" s="10">
        <f t="shared" si="6"/>
        <v>1</v>
      </c>
      <c r="H15" s="11">
        <f t="shared" si="5"/>
        <v>2628733.7200000002</v>
      </c>
      <c r="I15" s="11">
        <v>2635248.59</v>
      </c>
      <c r="J15" s="11">
        <f t="shared" si="0"/>
        <v>6514.8699999996461</v>
      </c>
      <c r="K15" s="27">
        <f t="shared" si="1"/>
        <v>271.4529166666519</v>
      </c>
      <c r="L15" s="28"/>
    </row>
    <row r="16" spans="1:12">
      <c r="A16" s="12">
        <f t="shared" si="4"/>
        <v>10</v>
      </c>
      <c r="B16" s="8">
        <f t="shared" si="4"/>
        <v>46275</v>
      </c>
      <c r="C16" s="8">
        <f t="shared" si="2"/>
        <v>46275</v>
      </c>
      <c r="D16" s="9">
        <v>0</v>
      </c>
      <c r="E16" s="8">
        <f t="shared" si="3"/>
        <v>46276</v>
      </c>
      <c r="F16" s="9">
        <v>0</v>
      </c>
      <c r="G16" s="10">
        <f t="shared" si="6"/>
        <v>1</v>
      </c>
      <c r="H16" s="11">
        <f t="shared" si="5"/>
        <v>2635248.59</v>
      </c>
      <c r="I16" s="11">
        <v>2642356.81</v>
      </c>
      <c r="J16" s="11">
        <f t="shared" ref="J16:J17" si="7">I16-H16</f>
        <v>7108.2200000002049</v>
      </c>
      <c r="K16" s="27">
        <f t="shared" ref="K16:K17" si="8">J16/24</f>
        <v>296.17583333334187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2"/>
        <v>46276</v>
      </c>
      <c r="D17" s="9">
        <v>0</v>
      </c>
      <c r="E17" s="8">
        <f t="shared" si="3"/>
        <v>46277</v>
      </c>
      <c r="F17" s="9">
        <v>0</v>
      </c>
      <c r="G17" s="10">
        <f t="shared" si="6"/>
        <v>1</v>
      </c>
      <c r="H17" s="11">
        <f t="shared" si="5"/>
        <v>2642356.81</v>
      </c>
      <c r="I17" s="11">
        <v>2647084.71</v>
      </c>
      <c r="J17" s="11">
        <f t="shared" si="7"/>
        <v>4727.8999999999069</v>
      </c>
      <c r="K17" s="27">
        <f t="shared" si="8"/>
        <v>196.99583333332944</v>
      </c>
      <c r="L17" s="28"/>
    </row>
    <row r="18" spans="1:14">
      <c r="A18" s="12">
        <f t="shared" si="4"/>
        <v>12</v>
      </c>
      <c r="B18" s="8">
        <f t="shared" si="4"/>
        <v>46277</v>
      </c>
      <c r="C18" s="8">
        <f t="shared" si="2"/>
        <v>46277</v>
      </c>
      <c r="D18" s="9">
        <v>0</v>
      </c>
      <c r="E18" s="8">
        <f t="shared" si="3"/>
        <v>46278</v>
      </c>
      <c r="F18" s="9">
        <v>0</v>
      </c>
      <c r="G18" s="10">
        <f t="shared" si="6"/>
        <v>1</v>
      </c>
      <c r="H18" s="11">
        <f t="shared" si="5"/>
        <v>2647084.71</v>
      </c>
      <c r="I18" s="11">
        <v>2657886.35</v>
      </c>
      <c r="J18" s="11">
        <f t="shared" si="0"/>
        <v>10801.64000000013</v>
      </c>
      <c r="K18" s="27">
        <f t="shared" si="1"/>
        <v>450.06833333333878</v>
      </c>
      <c r="L18" s="28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2"/>
        <v>46278</v>
      </c>
      <c r="D19" s="9">
        <v>0</v>
      </c>
      <c r="E19" s="8">
        <f t="shared" si="3"/>
        <v>46279</v>
      </c>
      <c r="F19" s="9">
        <v>0</v>
      </c>
      <c r="G19" s="10">
        <f t="shared" si="6"/>
        <v>1</v>
      </c>
      <c r="H19" s="11">
        <f t="shared" si="5"/>
        <v>2657886.35</v>
      </c>
      <c r="I19" s="1">
        <v>2666607.94</v>
      </c>
      <c r="J19" s="11">
        <f t="shared" si="0"/>
        <v>8721.589999999851</v>
      </c>
      <c r="K19" s="27">
        <f t="shared" si="1"/>
        <v>363.39958333332714</v>
      </c>
      <c r="L19" s="28"/>
    </row>
    <row r="20" spans="1:14">
      <c r="A20" s="12">
        <f t="shared" si="4"/>
        <v>14</v>
      </c>
      <c r="B20" s="8">
        <f t="shared" si="4"/>
        <v>46279</v>
      </c>
      <c r="C20" s="8">
        <f t="shared" si="2"/>
        <v>46279</v>
      </c>
      <c r="D20" s="9">
        <v>0</v>
      </c>
      <c r="E20" s="8">
        <f t="shared" si="3"/>
        <v>46280</v>
      </c>
      <c r="F20" s="9">
        <v>0</v>
      </c>
      <c r="G20" s="10">
        <f t="shared" si="6"/>
        <v>1</v>
      </c>
      <c r="H20" s="11">
        <f t="shared" si="5"/>
        <v>2666607.94</v>
      </c>
      <c r="I20" s="11">
        <v>2674126.71</v>
      </c>
      <c r="J20" s="11">
        <f t="shared" si="0"/>
        <v>7518.7700000000186</v>
      </c>
      <c r="K20" s="27">
        <f t="shared" si="1"/>
        <v>313.28208333333413</v>
      </c>
      <c r="L20" s="104"/>
    </row>
    <row r="21" spans="1:14">
      <c r="A21" s="12">
        <f t="shared" si="4"/>
        <v>15</v>
      </c>
      <c r="B21" s="8">
        <f t="shared" si="4"/>
        <v>46280</v>
      </c>
      <c r="C21" s="8">
        <f t="shared" si="2"/>
        <v>46280</v>
      </c>
      <c r="D21" s="9">
        <v>0</v>
      </c>
      <c r="E21" s="8">
        <f t="shared" si="3"/>
        <v>46281</v>
      </c>
      <c r="F21" s="9">
        <v>0</v>
      </c>
      <c r="G21" s="10">
        <f t="shared" si="6"/>
        <v>1</v>
      </c>
      <c r="H21" s="11">
        <f t="shared" si="5"/>
        <v>2674126.71</v>
      </c>
      <c r="I21" s="11">
        <v>2677001.96</v>
      </c>
      <c r="J21" s="11">
        <f t="shared" si="0"/>
        <v>2875.25</v>
      </c>
      <c r="K21" s="27">
        <f t="shared" si="1"/>
        <v>119.80208333333333</v>
      </c>
      <c r="L21" s="104"/>
    </row>
    <row r="22" spans="1:14">
      <c r="A22" s="12">
        <f t="shared" si="4"/>
        <v>16</v>
      </c>
      <c r="B22" s="8">
        <f t="shared" si="4"/>
        <v>46281</v>
      </c>
      <c r="C22" s="8">
        <f t="shared" si="2"/>
        <v>46281</v>
      </c>
      <c r="D22" s="9">
        <v>0</v>
      </c>
      <c r="E22" s="8">
        <f t="shared" si="3"/>
        <v>46282</v>
      </c>
      <c r="F22" s="9">
        <v>0</v>
      </c>
      <c r="G22" s="10">
        <f t="shared" si="6"/>
        <v>1</v>
      </c>
      <c r="H22" s="11">
        <f t="shared" si="5"/>
        <v>2677001.96</v>
      </c>
      <c r="I22" s="11">
        <v>2681902.9300000002</v>
      </c>
      <c r="J22" s="11">
        <f t="shared" si="0"/>
        <v>4900.9700000002049</v>
      </c>
      <c r="K22" s="27">
        <f t="shared" si="1"/>
        <v>204.20708333334187</v>
      </c>
      <c r="L22" s="104"/>
    </row>
    <row r="23" spans="1:14">
      <c r="A23" s="12">
        <f t="shared" si="4"/>
        <v>17</v>
      </c>
      <c r="B23" s="8">
        <f t="shared" si="4"/>
        <v>46282</v>
      </c>
      <c r="C23" s="8">
        <f t="shared" si="2"/>
        <v>46282</v>
      </c>
      <c r="D23" s="9">
        <v>0</v>
      </c>
      <c r="E23" s="8">
        <f t="shared" si="3"/>
        <v>46283</v>
      </c>
      <c r="F23" s="9">
        <v>0</v>
      </c>
      <c r="G23" s="10">
        <f t="shared" si="6"/>
        <v>1</v>
      </c>
      <c r="H23" s="11">
        <f t="shared" si="5"/>
        <v>2681902.9300000002</v>
      </c>
      <c r="I23" s="11">
        <v>2686289.46</v>
      </c>
      <c r="J23" s="11">
        <f t="shared" si="0"/>
        <v>4386.5299999997951</v>
      </c>
      <c r="K23" s="27">
        <f t="shared" si="1"/>
        <v>182.77208333332479</v>
      </c>
      <c r="L23" s="104"/>
    </row>
    <row r="24" spans="1:14">
      <c r="A24" s="12">
        <f t="shared" si="4"/>
        <v>18</v>
      </c>
      <c r="B24" s="8">
        <f t="shared" si="4"/>
        <v>46283</v>
      </c>
      <c r="C24" s="8">
        <f t="shared" si="2"/>
        <v>46283</v>
      </c>
      <c r="D24" s="9">
        <v>0</v>
      </c>
      <c r="E24" s="8">
        <f t="shared" si="3"/>
        <v>46284</v>
      </c>
      <c r="F24" s="9">
        <v>0</v>
      </c>
      <c r="G24" s="10">
        <f t="shared" si="6"/>
        <v>1</v>
      </c>
      <c r="H24" s="11">
        <f t="shared" si="5"/>
        <v>2686289.46</v>
      </c>
      <c r="I24" s="11">
        <v>2690814.7</v>
      </c>
      <c r="J24" s="11">
        <f t="shared" si="0"/>
        <v>4525.2400000002235</v>
      </c>
      <c r="K24" s="27">
        <f t="shared" si="1"/>
        <v>188.55166666667597</v>
      </c>
      <c r="L24" s="104"/>
    </row>
    <row r="25" spans="1:14">
      <c r="A25" s="12">
        <f t="shared" ref="A25:B33" si="9">A24+1</f>
        <v>19</v>
      </c>
      <c r="B25" s="8">
        <f t="shared" si="9"/>
        <v>46284</v>
      </c>
      <c r="C25" s="8">
        <f t="shared" si="2"/>
        <v>46284</v>
      </c>
      <c r="D25" s="9">
        <v>0</v>
      </c>
      <c r="E25" s="8">
        <f t="shared" si="3"/>
        <v>46285</v>
      </c>
      <c r="F25" s="9">
        <v>0</v>
      </c>
      <c r="G25" s="10">
        <f t="shared" si="6"/>
        <v>1</v>
      </c>
      <c r="H25" s="11">
        <f t="shared" si="5"/>
        <v>2690814.7</v>
      </c>
      <c r="I25" s="11">
        <v>2692864.34</v>
      </c>
      <c r="J25" s="11">
        <f t="shared" si="0"/>
        <v>2049.6399999996647</v>
      </c>
      <c r="K25" s="27">
        <f t="shared" si="1"/>
        <v>85.401666666652702</v>
      </c>
      <c r="L25" s="104"/>
    </row>
    <row r="26" spans="1:14">
      <c r="A26" s="12">
        <f t="shared" si="9"/>
        <v>20</v>
      </c>
      <c r="B26" s="8">
        <f t="shared" si="9"/>
        <v>46285</v>
      </c>
      <c r="C26" s="8">
        <f t="shared" si="2"/>
        <v>46285</v>
      </c>
      <c r="D26" s="9">
        <v>0</v>
      </c>
      <c r="E26" s="8">
        <f t="shared" si="3"/>
        <v>46286</v>
      </c>
      <c r="F26" s="9">
        <v>0</v>
      </c>
      <c r="G26" s="10">
        <f t="shared" si="6"/>
        <v>1</v>
      </c>
      <c r="H26" s="11">
        <f t="shared" si="5"/>
        <v>2692864.34</v>
      </c>
      <c r="I26" s="11">
        <v>2696937.86</v>
      </c>
      <c r="J26" s="11">
        <f t="shared" si="0"/>
        <v>4073.5200000000186</v>
      </c>
      <c r="K26" s="27">
        <f t="shared" si="1"/>
        <v>169.73000000000079</v>
      </c>
      <c r="L26" s="104"/>
    </row>
    <row r="27" spans="1:14">
      <c r="A27" s="12">
        <f t="shared" si="9"/>
        <v>21</v>
      </c>
      <c r="B27" s="8">
        <f t="shared" si="9"/>
        <v>46286</v>
      </c>
      <c r="C27" s="8">
        <f t="shared" si="2"/>
        <v>46286</v>
      </c>
      <c r="D27" s="9">
        <v>0</v>
      </c>
      <c r="E27" s="8">
        <f t="shared" si="3"/>
        <v>46287</v>
      </c>
      <c r="F27" s="9">
        <v>0</v>
      </c>
      <c r="G27" s="10">
        <f t="shared" si="6"/>
        <v>1</v>
      </c>
      <c r="H27" s="11">
        <f t="shared" si="5"/>
        <v>2696937.86</v>
      </c>
      <c r="I27" s="11">
        <v>2700778.35</v>
      </c>
      <c r="J27" s="11">
        <f t="shared" si="0"/>
        <v>3840.4900000002235</v>
      </c>
      <c r="K27" s="27">
        <f t="shared" si="1"/>
        <v>160.02041666667597</v>
      </c>
      <c r="L27" s="104"/>
    </row>
    <row r="28" spans="1:14">
      <c r="A28" s="12">
        <f t="shared" si="9"/>
        <v>22</v>
      </c>
      <c r="B28" s="8">
        <f t="shared" si="9"/>
        <v>46287</v>
      </c>
      <c r="C28" s="8">
        <f t="shared" si="2"/>
        <v>46287</v>
      </c>
      <c r="D28" s="9">
        <v>0</v>
      </c>
      <c r="E28" s="8">
        <f t="shared" si="3"/>
        <v>46288</v>
      </c>
      <c r="F28" s="9">
        <v>0</v>
      </c>
      <c r="G28" s="10">
        <f t="shared" si="6"/>
        <v>1</v>
      </c>
      <c r="H28" s="11">
        <f t="shared" si="5"/>
        <v>2700778.35</v>
      </c>
      <c r="I28" s="11">
        <v>2706586.53</v>
      </c>
      <c r="J28" s="11">
        <f t="shared" si="0"/>
        <v>5808.179999999702</v>
      </c>
      <c r="K28" s="27">
        <f t="shared" si="1"/>
        <v>242.00749999998757</v>
      </c>
      <c r="L28" s="104"/>
    </row>
    <row r="29" spans="1:14">
      <c r="A29" s="12">
        <f t="shared" si="9"/>
        <v>23</v>
      </c>
      <c r="B29" s="8">
        <f t="shared" si="9"/>
        <v>46288</v>
      </c>
      <c r="C29" s="8">
        <f t="shared" si="2"/>
        <v>46288</v>
      </c>
      <c r="D29" s="9">
        <v>0</v>
      </c>
      <c r="E29" s="8">
        <f t="shared" si="3"/>
        <v>46289</v>
      </c>
      <c r="F29" s="9">
        <v>0</v>
      </c>
      <c r="G29" s="10">
        <f t="shared" si="6"/>
        <v>1</v>
      </c>
      <c r="H29" s="11">
        <f t="shared" si="5"/>
        <v>2706586.53</v>
      </c>
      <c r="I29" s="11">
        <v>2710815.68</v>
      </c>
      <c r="J29" s="11">
        <f t="shared" si="0"/>
        <v>4229.1500000003725</v>
      </c>
      <c r="K29" s="27">
        <f t="shared" si="1"/>
        <v>176.21458333334886</v>
      </c>
      <c r="L29" s="104"/>
    </row>
    <row r="30" spans="1:14">
      <c r="A30" s="12">
        <f t="shared" si="9"/>
        <v>24</v>
      </c>
      <c r="B30" s="8">
        <f t="shared" si="9"/>
        <v>46289</v>
      </c>
      <c r="C30" s="8">
        <f t="shared" si="2"/>
        <v>46289</v>
      </c>
      <c r="D30" s="9">
        <v>0</v>
      </c>
      <c r="E30" s="8">
        <f t="shared" si="3"/>
        <v>46290</v>
      </c>
      <c r="F30" s="9">
        <v>0</v>
      </c>
      <c r="G30" s="10">
        <f t="shared" si="6"/>
        <v>1</v>
      </c>
      <c r="H30" s="11">
        <f t="shared" si="5"/>
        <v>2710815.68</v>
      </c>
      <c r="I30" s="11">
        <v>2714348.72</v>
      </c>
      <c r="J30" s="11">
        <f t="shared" si="0"/>
        <v>3533.0400000000373</v>
      </c>
      <c r="K30" s="27">
        <f t="shared" si="1"/>
        <v>147.21000000000154</v>
      </c>
      <c r="L30" s="104"/>
    </row>
    <row r="31" spans="1:14">
      <c r="A31" s="12">
        <f t="shared" si="9"/>
        <v>25</v>
      </c>
      <c r="B31" s="8">
        <f t="shared" si="9"/>
        <v>46290</v>
      </c>
      <c r="C31" s="8">
        <f t="shared" si="2"/>
        <v>46290</v>
      </c>
      <c r="D31" s="9">
        <v>0</v>
      </c>
      <c r="E31" s="8">
        <f t="shared" si="3"/>
        <v>46291</v>
      </c>
      <c r="F31" s="9">
        <v>0</v>
      </c>
      <c r="G31" s="10">
        <f t="shared" si="6"/>
        <v>1</v>
      </c>
      <c r="H31" s="11">
        <f t="shared" si="5"/>
        <v>2714348.72</v>
      </c>
      <c r="I31" s="11">
        <v>2720247.99</v>
      </c>
      <c r="J31" s="11">
        <f t="shared" si="0"/>
        <v>5899.2700000000186</v>
      </c>
      <c r="K31" s="27">
        <f t="shared" si="1"/>
        <v>245.80291666666744</v>
      </c>
      <c r="L31" s="104"/>
    </row>
    <row r="32" spans="1:14">
      <c r="A32" s="12">
        <f t="shared" si="9"/>
        <v>26</v>
      </c>
      <c r="B32" s="8">
        <f t="shared" si="9"/>
        <v>46291</v>
      </c>
      <c r="C32" s="8">
        <f t="shared" si="2"/>
        <v>46291</v>
      </c>
      <c r="D32" s="9">
        <v>0</v>
      </c>
      <c r="E32" s="8">
        <f t="shared" si="3"/>
        <v>46292</v>
      </c>
      <c r="F32" s="9">
        <v>0</v>
      </c>
      <c r="G32" s="10">
        <f t="shared" si="6"/>
        <v>1</v>
      </c>
      <c r="H32" s="11">
        <f t="shared" si="5"/>
        <v>2720247.99</v>
      </c>
      <c r="I32" s="11">
        <v>2726219.94</v>
      </c>
      <c r="J32" s="11">
        <f t="shared" si="0"/>
        <v>5971.9499999997206</v>
      </c>
      <c r="K32" s="27">
        <f t="shared" si="1"/>
        <v>248.83124999998836</v>
      </c>
      <c r="L32" s="104"/>
    </row>
    <row r="33" spans="1:12">
      <c r="A33" s="12">
        <f t="shared" si="9"/>
        <v>27</v>
      </c>
      <c r="B33" s="8">
        <f t="shared" si="9"/>
        <v>46292</v>
      </c>
      <c r="C33" s="8">
        <f t="shared" si="2"/>
        <v>46292</v>
      </c>
      <c r="D33" s="9">
        <v>0</v>
      </c>
      <c r="E33" s="8">
        <f t="shared" si="3"/>
        <v>46293</v>
      </c>
      <c r="F33" s="9">
        <v>0</v>
      </c>
      <c r="G33" s="10">
        <f t="shared" si="6"/>
        <v>1</v>
      </c>
      <c r="H33" s="11"/>
      <c r="I33" s="11"/>
      <c r="J33" s="11">
        <f t="shared" si="0"/>
        <v>0</v>
      </c>
      <c r="K33" s="27">
        <f t="shared" si="1"/>
        <v>0</v>
      </c>
      <c r="L33" s="104"/>
    </row>
    <row r="34" spans="1:12">
      <c r="A34" s="12">
        <f t="shared" ref="A34:B34" si="10">A33+1</f>
        <v>28</v>
      </c>
      <c r="B34" s="8">
        <f t="shared" si="10"/>
        <v>46293</v>
      </c>
      <c r="C34" s="8">
        <f t="shared" ref="C34:C37" si="11">B34</f>
        <v>46293</v>
      </c>
      <c r="D34" s="9">
        <v>0</v>
      </c>
      <c r="E34" s="8">
        <f t="shared" ref="E34:E37" si="12">C34+1</f>
        <v>46294</v>
      </c>
      <c r="F34" s="9">
        <v>0</v>
      </c>
      <c r="G34" s="10">
        <f t="shared" ref="G34:G37" si="13">IFERROR(((E34-C34)+(F34-D34)),"")</f>
        <v>1</v>
      </c>
      <c r="H34" s="11"/>
      <c r="I34" s="11"/>
      <c r="J34" s="11">
        <f t="shared" ref="J34:J37" si="14">I34-H34</f>
        <v>0</v>
      </c>
      <c r="K34" s="27">
        <f t="shared" ref="K34:K37" si="15">J34/24</f>
        <v>0</v>
      </c>
      <c r="L34" s="104"/>
    </row>
    <row r="35" spans="1:12">
      <c r="A35" s="12">
        <f t="shared" ref="A35:B35" si="16">A34+1</f>
        <v>29</v>
      </c>
      <c r="B35" s="8">
        <f t="shared" si="16"/>
        <v>46294</v>
      </c>
      <c r="C35" s="8">
        <f t="shared" si="11"/>
        <v>46294</v>
      </c>
      <c r="D35" s="9">
        <v>0</v>
      </c>
      <c r="E35" s="8">
        <f t="shared" si="12"/>
        <v>46295</v>
      </c>
      <c r="F35" s="9">
        <v>0</v>
      </c>
      <c r="G35" s="10">
        <f t="shared" si="13"/>
        <v>1</v>
      </c>
      <c r="H35" s="11"/>
      <c r="I35" s="11"/>
      <c r="J35" s="11">
        <f t="shared" si="14"/>
        <v>0</v>
      </c>
      <c r="K35" s="27">
        <f t="shared" si="15"/>
        <v>0</v>
      </c>
      <c r="L35" s="104"/>
    </row>
    <row r="36" spans="1:12">
      <c r="A36" s="12">
        <f t="shared" ref="A36:B36" si="17">A35+1</f>
        <v>30</v>
      </c>
      <c r="B36" s="8">
        <f t="shared" si="17"/>
        <v>46295</v>
      </c>
      <c r="C36" s="8">
        <f t="shared" si="11"/>
        <v>46295</v>
      </c>
      <c r="D36" s="9">
        <v>0</v>
      </c>
      <c r="E36" s="8">
        <f t="shared" si="12"/>
        <v>46296</v>
      </c>
      <c r="F36" s="9">
        <v>0</v>
      </c>
      <c r="G36" s="10">
        <f t="shared" si="13"/>
        <v>1</v>
      </c>
      <c r="H36" s="11"/>
      <c r="I36" s="11"/>
      <c r="J36" s="11">
        <f t="shared" si="14"/>
        <v>0</v>
      </c>
      <c r="K36" s="27">
        <f t="shared" si="15"/>
        <v>0</v>
      </c>
      <c r="L36" s="675"/>
    </row>
    <row r="37" spans="1:12">
      <c r="A37" s="12">
        <f t="shared" ref="A37:B37" si="18">A36+1</f>
        <v>31</v>
      </c>
      <c r="B37" s="8">
        <f t="shared" si="18"/>
        <v>46296</v>
      </c>
      <c r="C37" s="8">
        <f t="shared" si="11"/>
        <v>46296</v>
      </c>
      <c r="D37" s="9">
        <v>0</v>
      </c>
      <c r="E37" s="8">
        <f t="shared" si="12"/>
        <v>46297</v>
      </c>
      <c r="F37" s="9">
        <v>0</v>
      </c>
      <c r="G37" s="10">
        <f t="shared" si="13"/>
        <v>1</v>
      </c>
      <c r="H37" s="11"/>
      <c r="I37" s="11"/>
      <c r="J37" s="11">
        <f t="shared" si="14"/>
        <v>0</v>
      </c>
      <c r="K37" s="27">
        <f t="shared" si="15"/>
        <v>0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3"/>
      <c r="B40" s="14"/>
      <c r="C40" s="14"/>
      <c r="D40" s="15"/>
      <c r="E40" s="14"/>
      <c r="F40" s="15"/>
      <c r="G40" s="15"/>
      <c r="H40" s="16"/>
      <c r="I40" s="16"/>
      <c r="J40" s="16"/>
      <c r="K40" s="30"/>
      <c r="L40" s="31"/>
    </row>
    <row r="41" spans="1:12">
      <c r="A41" s="17" t="s">
        <v>3</v>
      </c>
      <c r="B41" s="18"/>
      <c r="C41" s="18"/>
      <c r="D41" s="18"/>
      <c r="E41" s="18"/>
      <c r="F41" s="18"/>
      <c r="G41" s="19">
        <f>SUM(G7:G39)</f>
        <v>31</v>
      </c>
      <c r="H41" s="20"/>
      <c r="I41" s="20"/>
      <c r="J41" s="32">
        <f>SUM(J7:J40)</f>
        <v>133025.56999999983</v>
      </c>
      <c r="K41" s="32">
        <f>AVERAGE(K7:K39)</f>
        <v>178.7978091397847</v>
      </c>
      <c r="L41" s="33"/>
    </row>
    <row r="42" spans="1:12">
      <c r="A42" s="21" t="s">
        <v>114</v>
      </c>
      <c r="B42" s="22"/>
      <c r="C42" s="22"/>
      <c r="D42" s="22"/>
      <c r="E42" s="22"/>
      <c r="F42" s="22"/>
      <c r="G42" s="23">
        <f>G41/SUMPRODUCT((G7:G39&gt;0)*1)</f>
        <v>1</v>
      </c>
      <c r="H42" s="24"/>
      <c r="I42" s="24"/>
      <c r="J42" s="24"/>
      <c r="K42" s="24">
        <f>K41/SUMPRODUCT((K7:K39&gt;0)*1)</f>
        <v>6.8768388130686429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6" activePane="bottomLeft" state="frozen"/>
      <selection pane="bottomLeft" activeCell="I32" sqref="I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59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MAX(K7:K39)</f>
        <v>1975.7887499999877</v>
      </c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7">
        <f>C4</f>
        <v>46266</v>
      </c>
      <c r="D7" s="9">
        <v>0</v>
      </c>
      <c r="E7" s="7">
        <f>C7+1</f>
        <v>46267</v>
      </c>
      <c r="F7" s="9">
        <v>0</v>
      </c>
      <c r="G7" s="10">
        <f>IFERROR(((E7-C7)+(F7-D7)),"")</f>
        <v>1</v>
      </c>
      <c r="H7" s="11">
        <v>12271615.48</v>
      </c>
      <c r="I7" s="11">
        <v>12292432.07</v>
      </c>
      <c r="J7" s="11">
        <f t="shared" ref="J7:J33" si="0">I7-H7</f>
        <v>20816.589999999851</v>
      </c>
      <c r="K7" s="27">
        <f t="shared" ref="K7:K33" si="1">J7/24</f>
        <v>867.35791666666046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3" si="2">B8</f>
        <v>46267</v>
      </c>
      <c r="D8" s="9">
        <f>D7</f>
        <v>0</v>
      </c>
      <c r="E8" s="8">
        <f t="shared" ref="E8:E33" si="3">C8+1</f>
        <v>46268</v>
      </c>
      <c r="F8" s="9">
        <f>F7</f>
        <v>0</v>
      </c>
      <c r="G8" s="10">
        <f>IFERROR(((E8-C8)+(F8-D8)),"")</f>
        <v>1</v>
      </c>
      <c r="H8" s="11">
        <f>I7</f>
        <v>12292432.07</v>
      </c>
      <c r="I8" s="11">
        <v>12313129.99</v>
      </c>
      <c r="J8" s="11">
        <f t="shared" si="0"/>
        <v>20697.919999999925</v>
      </c>
      <c r="K8" s="27">
        <f t="shared" si="1"/>
        <v>862.41333333333023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2"/>
        <v>46268</v>
      </c>
      <c r="D9" s="9">
        <f t="shared" ref="D9:F33" si="5">D8</f>
        <v>0</v>
      </c>
      <c r="E9" s="8">
        <f t="shared" si="3"/>
        <v>46269</v>
      </c>
      <c r="F9" s="9">
        <f t="shared" si="5"/>
        <v>0</v>
      </c>
      <c r="G9" s="10">
        <f>IFERROR(((E9-C9)+(F9-D9)),"")</f>
        <v>1</v>
      </c>
      <c r="H9" s="11">
        <f t="shared" ref="H9:H32" si="6">I8</f>
        <v>12313129.99</v>
      </c>
      <c r="I9" s="11">
        <v>12331008.26</v>
      </c>
      <c r="J9" s="11">
        <f t="shared" si="0"/>
        <v>17878.269999999553</v>
      </c>
      <c r="K9" s="27">
        <f t="shared" si="1"/>
        <v>744.927916666648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f t="shared" si="5"/>
        <v>0</v>
      </c>
      <c r="E10" s="8">
        <f t="shared" si="3"/>
        <v>46270</v>
      </c>
      <c r="F10" s="9">
        <f t="shared" si="5"/>
        <v>0</v>
      </c>
      <c r="G10" s="10">
        <f>IFERROR(((E10-C10)+(F10-D10)),"")</f>
        <v>1</v>
      </c>
      <c r="H10" s="11">
        <f t="shared" si="6"/>
        <v>12331008.26</v>
      </c>
      <c r="I10" s="11">
        <v>12343959.390000001</v>
      </c>
      <c r="J10" s="11">
        <f t="shared" si="0"/>
        <v>12951.13000000082</v>
      </c>
      <c r="K10" s="27">
        <f t="shared" si="1"/>
        <v>539.63041666670085</v>
      </c>
      <c r="L10" s="28"/>
    </row>
    <row r="11" spans="1:12">
      <c r="A11" s="12">
        <f t="shared" si="4"/>
        <v>5</v>
      </c>
      <c r="B11" s="8">
        <f t="shared" si="4"/>
        <v>46270</v>
      </c>
      <c r="C11" s="8">
        <f t="shared" si="2"/>
        <v>46270</v>
      </c>
      <c r="D11" s="9">
        <f t="shared" si="5"/>
        <v>0</v>
      </c>
      <c r="E11" s="8">
        <f t="shared" si="3"/>
        <v>46271</v>
      </c>
      <c r="F11" s="9">
        <f t="shared" si="5"/>
        <v>0</v>
      </c>
      <c r="G11" s="10">
        <f t="shared" ref="G11:G33" si="7">IFERROR(((E11-C11)+(F11-D11)),"")</f>
        <v>1</v>
      </c>
      <c r="H11" s="11">
        <f t="shared" si="6"/>
        <v>12343959.390000001</v>
      </c>
      <c r="I11" s="11">
        <v>12371098.460000001</v>
      </c>
      <c r="J11" s="11">
        <f t="shared" si="0"/>
        <v>27139.070000000298</v>
      </c>
      <c r="K11" s="27">
        <f t="shared" si="1"/>
        <v>1130.7945833333458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2"/>
        <v>46271</v>
      </c>
      <c r="D12" s="9">
        <f t="shared" si="5"/>
        <v>0</v>
      </c>
      <c r="E12" s="8">
        <f t="shared" si="3"/>
        <v>46272</v>
      </c>
      <c r="F12" s="9">
        <f t="shared" si="5"/>
        <v>0</v>
      </c>
      <c r="G12" s="10">
        <f t="shared" si="7"/>
        <v>1</v>
      </c>
      <c r="H12" s="11">
        <f t="shared" si="6"/>
        <v>12371098.460000001</v>
      </c>
      <c r="I12" s="11">
        <v>12418517.390000001</v>
      </c>
      <c r="J12" s="11">
        <f t="shared" si="0"/>
        <v>47418.929999999702</v>
      </c>
      <c r="K12" s="27">
        <f t="shared" si="1"/>
        <v>1975.7887499999877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2"/>
        <v>46272</v>
      </c>
      <c r="D13" s="9">
        <f t="shared" si="5"/>
        <v>0</v>
      </c>
      <c r="E13" s="8">
        <f t="shared" si="3"/>
        <v>46273</v>
      </c>
      <c r="F13" s="9">
        <f t="shared" si="5"/>
        <v>0</v>
      </c>
      <c r="G13" s="10">
        <f t="shared" si="7"/>
        <v>1</v>
      </c>
      <c r="H13" s="11">
        <f t="shared" si="6"/>
        <v>12418517.390000001</v>
      </c>
      <c r="I13" s="278">
        <v>12464259.73</v>
      </c>
      <c r="J13" s="11">
        <f t="shared" si="0"/>
        <v>45742.339999999851</v>
      </c>
      <c r="K13" s="27">
        <f t="shared" si="1"/>
        <v>1905.9308333333272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2"/>
        <v>46273</v>
      </c>
      <c r="D14" s="9">
        <f t="shared" si="5"/>
        <v>0</v>
      </c>
      <c r="E14" s="8">
        <f t="shared" si="3"/>
        <v>46274</v>
      </c>
      <c r="F14" s="9">
        <f t="shared" si="5"/>
        <v>0</v>
      </c>
      <c r="G14" s="10">
        <f t="shared" si="7"/>
        <v>1</v>
      </c>
      <c r="H14" s="11">
        <f t="shared" si="6"/>
        <v>12464259.73</v>
      </c>
      <c r="I14" s="11">
        <v>12489450.800000001</v>
      </c>
      <c r="J14" s="11">
        <f t="shared" si="0"/>
        <v>25191.070000000298</v>
      </c>
      <c r="K14" s="27">
        <f t="shared" si="1"/>
        <v>1049.6279166666791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2"/>
        <v>46274</v>
      </c>
      <c r="D15" s="9">
        <f t="shared" si="5"/>
        <v>0</v>
      </c>
      <c r="E15" s="8">
        <f t="shared" si="3"/>
        <v>46275</v>
      </c>
      <c r="F15" s="9">
        <f t="shared" si="5"/>
        <v>0</v>
      </c>
      <c r="G15" s="10">
        <f t="shared" si="7"/>
        <v>1</v>
      </c>
      <c r="H15" s="11">
        <f t="shared" si="6"/>
        <v>12489450.800000001</v>
      </c>
      <c r="I15" s="279">
        <v>12501071.529999999</v>
      </c>
      <c r="J15" s="11">
        <f t="shared" si="0"/>
        <v>11620.729999998584</v>
      </c>
      <c r="K15" s="27">
        <f t="shared" si="1"/>
        <v>484.19708333327435</v>
      </c>
      <c r="L15" s="28"/>
    </row>
    <row r="16" spans="1:12">
      <c r="A16" s="12">
        <f t="shared" si="4"/>
        <v>10</v>
      </c>
      <c r="B16" s="8">
        <f t="shared" si="4"/>
        <v>46275</v>
      </c>
      <c r="C16" s="8">
        <f t="shared" si="2"/>
        <v>46275</v>
      </c>
      <c r="D16" s="9">
        <f t="shared" si="5"/>
        <v>0</v>
      </c>
      <c r="E16" s="8">
        <f t="shared" si="3"/>
        <v>46276</v>
      </c>
      <c r="F16" s="9">
        <f t="shared" si="5"/>
        <v>0</v>
      </c>
      <c r="G16" s="10">
        <f t="shared" si="7"/>
        <v>1</v>
      </c>
      <c r="H16" s="11">
        <f t="shared" si="6"/>
        <v>12501071.529999999</v>
      </c>
      <c r="I16" s="11">
        <v>12508237.720000001</v>
      </c>
      <c r="J16" s="11">
        <f t="shared" si="0"/>
        <v>7166.1900000013411</v>
      </c>
      <c r="K16" s="27">
        <f t="shared" si="1"/>
        <v>298.59125000005588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2"/>
        <v>46276</v>
      </c>
      <c r="D17" s="9">
        <f t="shared" si="5"/>
        <v>0</v>
      </c>
      <c r="E17" s="8">
        <f t="shared" si="3"/>
        <v>46277</v>
      </c>
      <c r="F17" s="9">
        <f t="shared" si="5"/>
        <v>0</v>
      </c>
      <c r="G17" s="10">
        <f t="shared" si="7"/>
        <v>1</v>
      </c>
      <c r="H17" s="11">
        <f t="shared" si="6"/>
        <v>12508237.720000001</v>
      </c>
      <c r="I17" s="11">
        <v>12513623.880000001</v>
      </c>
      <c r="J17" s="11">
        <f t="shared" si="0"/>
        <v>5386.160000000149</v>
      </c>
      <c r="K17" s="27">
        <f t="shared" si="1"/>
        <v>224.42333333333954</v>
      </c>
      <c r="L17" s="28"/>
    </row>
    <row r="18" spans="1:14">
      <c r="A18" s="12">
        <f t="shared" si="4"/>
        <v>12</v>
      </c>
      <c r="B18" s="8">
        <f t="shared" si="4"/>
        <v>46277</v>
      </c>
      <c r="C18" s="8">
        <f t="shared" si="2"/>
        <v>46277</v>
      </c>
      <c r="D18" s="9">
        <f t="shared" si="5"/>
        <v>0</v>
      </c>
      <c r="E18" s="8">
        <f t="shared" si="3"/>
        <v>46278</v>
      </c>
      <c r="F18" s="9">
        <f t="shared" si="5"/>
        <v>0</v>
      </c>
      <c r="G18" s="10">
        <f t="shared" si="7"/>
        <v>1</v>
      </c>
      <c r="H18" s="11">
        <f t="shared" si="6"/>
        <v>12513623.880000001</v>
      </c>
      <c r="I18" s="42">
        <v>12517950.66</v>
      </c>
      <c r="J18" s="11">
        <f t="shared" si="0"/>
        <v>4326.7799999993294</v>
      </c>
      <c r="K18" s="27">
        <f t="shared" si="1"/>
        <v>180.28249999997206</v>
      </c>
      <c r="L18" s="28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2"/>
        <v>46278</v>
      </c>
      <c r="D19" s="9">
        <f t="shared" si="5"/>
        <v>0</v>
      </c>
      <c r="E19" s="8">
        <f t="shared" si="3"/>
        <v>46279</v>
      </c>
      <c r="F19" s="9">
        <f t="shared" si="5"/>
        <v>0</v>
      </c>
      <c r="G19" s="10">
        <f t="shared" si="7"/>
        <v>1</v>
      </c>
      <c r="H19" s="11">
        <f t="shared" si="6"/>
        <v>12517950.66</v>
      </c>
      <c r="I19" s="42">
        <v>12534468.140000001</v>
      </c>
      <c r="J19" s="11">
        <f t="shared" si="0"/>
        <v>16517.480000000447</v>
      </c>
      <c r="K19" s="27">
        <f t="shared" si="1"/>
        <v>688.228333333352</v>
      </c>
      <c r="L19" s="28"/>
    </row>
    <row r="20" spans="1:14">
      <c r="A20" s="12">
        <f t="shared" si="4"/>
        <v>14</v>
      </c>
      <c r="B20" s="8">
        <f t="shared" si="4"/>
        <v>46279</v>
      </c>
      <c r="C20" s="8">
        <f t="shared" si="2"/>
        <v>46279</v>
      </c>
      <c r="D20" s="9">
        <f t="shared" si="5"/>
        <v>0</v>
      </c>
      <c r="E20" s="8">
        <f t="shared" si="3"/>
        <v>46280</v>
      </c>
      <c r="F20" s="9">
        <f t="shared" si="5"/>
        <v>0</v>
      </c>
      <c r="G20" s="10">
        <f t="shared" si="7"/>
        <v>1</v>
      </c>
      <c r="H20" s="11">
        <f t="shared" si="6"/>
        <v>12534468.140000001</v>
      </c>
      <c r="I20" s="224">
        <v>12554960.890000001</v>
      </c>
      <c r="J20" s="11">
        <f t="shared" si="0"/>
        <v>20492.75</v>
      </c>
      <c r="K20" s="27">
        <f t="shared" si="1"/>
        <v>853.86458333333337</v>
      </c>
      <c r="L20" s="104"/>
    </row>
    <row r="21" spans="1:14">
      <c r="A21" s="12">
        <f t="shared" si="4"/>
        <v>15</v>
      </c>
      <c r="B21" s="8">
        <f t="shared" si="4"/>
        <v>46280</v>
      </c>
      <c r="C21" s="8">
        <f t="shared" si="2"/>
        <v>46280</v>
      </c>
      <c r="D21" s="9">
        <f t="shared" si="5"/>
        <v>0</v>
      </c>
      <c r="E21" s="8">
        <f t="shared" si="3"/>
        <v>46281</v>
      </c>
      <c r="F21" s="9">
        <f t="shared" si="5"/>
        <v>0</v>
      </c>
      <c r="G21" s="10">
        <f t="shared" si="7"/>
        <v>1</v>
      </c>
      <c r="H21" s="11">
        <f t="shared" si="6"/>
        <v>12554960.890000001</v>
      </c>
      <c r="I21" s="526">
        <v>12570727.58</v>
      </c>
      <c r="J21" s="11">
        <f t="shared" si="0"/>
        <v>15766.689999999478</v>
      </c>
      <c r="K21" s="27">
        <f t="shared" si="1"/>
        <v>656.94541666664497</v>
      </c>
      <c r="L21" s="104"/>
    </row>
    <row r="22" spans="1:14">
      <c r="A22" s="12">
        <f t="shared" si="4"/>
        <v>16</v>
      </c>
      <c r="B22" s="8">
        <f t="shared" si="4"/>
        <v>46281</v>
      </c>
      <c r="C22" s="8">
        <f t="shared" si="2"/>
        <v>46281</v>
      </c>
      <c r="D22" s="9">
        <f t="shared" si="5"/>
        <v>0</v>
      </c>
      <c r="E22" s="8">
        <f t="shared" si="3"/>
        <v>46282</v>
      </c>
      <c r="F22" s="9">
        <f t="shared" si="5"/>
        <v>0</v>
      </c>
      <c r="G22" s="10">
        <f t="shared" si="7"/>
        <v>1</v>
      </c>
      <c r="H22" s="11">
        <f t="shared" si="6"/>
        <v>12570727.58</v>
      </c>
      <c r="I22" s="42">
        <v>12587906.140000001</v>
      </c>
      <c r="J22" s="11">
        <f t="shared" si="0"/>
        <v>17178.560000000522</v>
      </c>
      <c r="K22" s="27">
        <f t="shared" si="1"/>
        <v>715.77333333335503</v>
      </c>
      <c r="L22" s="104"/>
    </row>
    <row r="23" spans="1:14">
      <c r="A23" s="12">
        <f t="shared" si="4"/>
        <v>17</v>
      </c>
      <c r="B23" s="8">
        <f t="shared" si="4"/>
        <v>46282</v>
      </c>
      <c r="C23" s="8">
        <f t="shared" si="2"/>
        <v>46282</v>
      </c>
      <c r="D23" s="9">
        <f t="shared" si="5"/>
        <v>0</v>
      </c>
      <c r="E23" s="8">
        <f t="shared" si="3"/>
        <v>46283</v>
      </c>
      <c r="F23" s="9">
        <f t="shared" si="5"/>
        <v>0</v>
      </c>
      <c r="G23" s="10">
        <f t="shared" si="7"/>
        <v>1</v>
      </c>
      <c r="H23" s="11">
        <f t="shared" si="6"/>
        <v>12587906.140000001</v>
      </c>
      <c r="I23" s="42">
        <v>12601348.65</v>
      </c>
      <c r="J23" s="11">
        <f t="shared" si="0"/>
        <v>13442.509999999776</v>
      </c>
      <c r="K23" s="27">
        <f t="shared" si="1"/>
        <v>560.10458333332406</v>
      </c>
      <c r="L23" s="104"/>
    </row>
    <row r="24" spans="1:14">
      <c r="A24" s="12">
        <f t="shared" si="4"/>
        <v>18</v>
      </c>
      <c r="B24" s="8">
        <f t="shared" si="4"/>
        <v>46283</v>
      </c>
      <c r="C24" s="8">
        <f t="shared" si="2"/>
        <v>46283</v>
      </c>
      <c r="D24" s="9">
        <f t="shared" si="5"/>
        <v>0</v>
      </c>
      <c r="E24" s="8">
        <f t="shared" si="3"/>
        <v>46284</v>
      </c>
      <c r="F24" s="9">
        <f t="shared" si="5"/>
        <v>0</v>
      </c>
      <c r="G24" s="10">
        <f t="shared" si="7"/>
        <v>1</v>
      </c>
      <c r="H24" s="11">
        <f t="shared" si="6"/>
        <v>12601348.65</v>
      </c>
      <c r="I24" s="42">
        <v>12610744.41</v>
      </c>
      <c r="J24" s="11">
        <f t="shared" si="0"/>
        <v>9395.7599999997765</v>
      </c>
      <c r="K24" s="27">
        <f t="shared" si="1"/>
        <v>391.48999999999069</v>
      </c>
      <c r="L24" s="104"/>
    </row>
    <row r="25" spans="1:14">
      <c r="A25" s="12">
        <f t="shared" ref="A25:B33" si="8">A24+1</f>
        <v>19</v>
      </c>
      <c r="B25" s="8">
        <f t="shared" si="8"/>
        <v>46284</v>
      </c>
      <c r="C25" s="8">
        <f t="shared" si="2"/>
        <v>46284</v>
      </c>
      <c r="D25" s="9">
        <f t="shared" si="5"/>
        <v>0</v>
      </c>
      <c r="E25" s="8">
        <f t="shared" si="3"/>
        <v>46285</v>
      </c>
      <c r="F25" s="9">
        <f t="shared" si="5"/>
        <v>0</v>
      </c>
      <c r="G25" s="10">
        <f t="shared" si="7"/>
        <v>1</v>
      </c>
      <c r="H25" s="11">
        <f t="shared" si="6"/>
        <v>12610744.41</v>
      </c>
      <c r="I25" s="11">
        <v>12619064.300000001</v>
      </c>
      <c r="J25" s="11">
        <f t="shared" si="0"/>
        <v>8319.890000000596</v>
      </c>
      <c r="K25" s="27">
        <f t="shared" si="1"/>
        <v>346.66208333335817</v>
      </c>
      <c r="L25" s="104"/>
    </row>
    <row r="26" spans="1:14">
      <c r="A26" s="12">
        <f t="shared" si="8"/>
        <v>20</v>
      </c>
      <c r="B26" s="8">
        <f t="shared" si="8"/>
        <v>46285</v>
      </c>
      <c r="C26" s="8">
        <f t="shared" si="2"/>
        <v>46285</v>
      </c>
      <c r="D26" s="9">
        <f t="shared" si="5"/>
        <v>0</v>
      </c>
      <c r="E26" s="8">
        <f t="shared" si="3"/>
        <v>46286</v>
      </c>
      <c r="F26" s="9">
        <f t="shared" si="5"/>
        <v>0</v>
      </c>
      <c r="G26" s="10">
        <f t="shared" si="7"/>
        <v>1</v>
      </c>
      <c r="H26" s="11">
        <f t="shared" si="6"/>
        <v>12619064.300000001</v>
      </c>
      <c r="I26" s="11">
        <v>12635094.439999999</v>
      </c>
      <c r="J26" s="11">
        <f t="shared" si="0"/>
        <v>16030.139999998733</v>
      </c>
      <c r="K26" s="27">
        <f t="shared" si="1"/>
        <v>667.92249999994726</v>
      </c>
      <c r="L26" s="104"/>
    </row>
    <row r="27" spans="1:14">
      <c r="A27" s="12">
        <f t="shared" si="8"/>
        <v>21</v>
      </c>
      <c r="B27" s="8">
        <f t="shared" si="8"/>
        <v>46286</v>
      </c>
      <c r="C27" s="8">
        <f t="shared" si="2"/>
        <v>46286</v>
      </c>
      <c r="D27" s="9">
        <f t="shared" si="5"/>
        <v>0</v>
      </c>
      <c r="E27" s="8">
        <f t="shared" si="3"/>
        <v>46287</v>
      </c>
      <c r="F27" s="9">
        <f t="shared" si="5"/>
        <v>0</v>
      </c>
      <c r="G27" s="10">
        <f t="shared" si="7"/>
        <v>1</v>
      </c>
      <c r="H27" s="11">
        <f t="shared" si="6"/>
        <v>12635094.439999999</v>
      </c>
      <c r="I27" s="11">
        <v>12649167.220000001</v>
      </c>
      <c r="J27" s="11">
        <f t="shared" si="0"/>
        <v>14072.780000001192</v>
      </c>
      <c r="K27" s="27">
        <f t="shared" si="1"/>
        <v>586.36583333338297</v>
      </c>
      <c r="L27" s="104"/>
    </row>
    <row r="28" spans="1:14">
      <c r="A28" s="12">
        <f t="shared" si="8"/>
        <v>22</v>
      </c>
      <c r="B28" s="8">
        <f t="shared" si="8"/>
        <v>46287</v>
      </c>
      <c r="C28" s="8">
        <f t="shared" si="2"/>
        <v>46287</v>
      </c>
      <c r="D28" s="9">
        <f t="shared" si="5"/>
        <v>0</v>
      </c>
      <c r="E28" s="8">
        <f t="shared" si="3"/>
        <v>46288</v>
      </c>
      <c r="F28" s="9">
        <f t="shared" si="5"/>
        <v>0</v>
      </c>
      <c r="G28" s="10">
        <f t="shared" si="7"/>
        <v>1</v>
      </c>
      <c r="H28" s="11">
        <f t="shared" si="6"/>
        <v>12649167.220000001</v>
      </c>
      <c r="I28" s="11">
        <v>12662038.880000001</v>
      </c>
      <c r="J28" s="11">
        <f t="shared" si="0"/>
        <v>12871.660000000149</v>
      </c>
      <c r="K28" s="27">
        <f t="shared" si="1"/>
        <v>536.31916666667291</v>
      </c>
      <c r="L28" s="104"/>
    </row>
    <row r="29" spans="1:14">
      <c r="A29" s="12">
        <f t="shared" si="8"/>
        <v>23</v>
      </c>
      <c r="B29" s="8">
        <f t="shared" si="8"/>
        <v>46288</v>
      </c>
      <c r="C29" s="8">
        <f t="shared" si="2"/>
        <v>46288</v>
      </c>
      <c r="D29" s="9">
        <f t="shared" si="5"/>
        <v>0</v>
      </c>
      <c r="E29" s="8">
        <f t="shared" si="3"/>
        <v>46289</v>
      </c>
      <c r="F29" s="9">
        <f t="shared" si="5"/>
        <v>0</v>
      </c>
      <c r="G29" s="10">
        <f t="shared" si="7"/>
        <v>1</v>
      </c>
      <c r="H29" s="11">
        <f t="shared" si="6"/>
        <v>12662038.880000001</v>
      </c>
      <c r="I29" s="11">
        <v>12676378.939999999</v>
      </c>
      <c r="J29" s="11">
        <f t="shared" si="0"/>
        <v>14340.059999998659</v>
      </c>
      <c r="K29" s="27">
        <f t="shared" si="1"/>
        <v>597.50249999994412</v>
      </c>
      <c r="L29" s="104"/>
    </row>
    <row r="30" spans="1:14">
      <c r="A30" s="12">
        <f t="shared" si="8"/>
        <v>24</v>
      </c>
      <c r="B30" s="8">
        <f t="shared" si="8"/>
        <v>46289</v>
      </c>
      <c r="C30" s="8">
        <f t="shared" si="2"/>
        <v>46289</v>
      </c>
      <c r="D30" s="9">
        <f t="shared" si="5"/>
        <v>0</v>
      </c>
      <c r="E30" s="8">
        <f t="shared" si="3"/>
        <v>46290</v>
      </c>
      <c r="F30" s="9">
        <f t="shared" si="5"/>
        <v>0</v>
      </c>
      <c r="G30" s="10">
        <f t="shared" si="7"/>
        <v>1</v>
      </c>
      <c r="H30" s="11">
        <f t="shared" si="6"/>
        <v>12676378.939999999</v>
      </c>
      <c r="I30" s="11">
        <v>12691977.27</v>
      </c>
      <c r="J30" s="11">
        <f t="shared" si="0"/>
        <v>15598.330000000075</v>
      </c>
      <c r="K30" s="27">
        <f t="shared" si="1"/>
        <v>649.93041666666977</v>
      </c>
      <c r="L30" s="104"/>
    </row>
    <row r="31" spans="1:14">
      <c r="A31" s="12">
        <f t="shared" si="8"/>
        <v>25</v>
      </c>
      <c r="B31" s="8">
        <f t="shared" si="8"/>
        <v>46290</v>
      </c>
      <c r="C31" s="8">
        <f t="shared" si="2"/>
        <v>46290</v>
      </c>
      <c r="D31" s="9">
        <f t="shared" si="5"/>
        <v>0</v>
      </c>
      <c r="E31" s="8">
        <f t="shared" si="3"/>
        <v>46291</v>
      </c>
      <c r="F31" s="9">
        <f t="shared" si="5"/>
        <v>0</v>
      </c>
      <c r="G31" s="10">
        <f t="shared" si="7"/>
        <v>1</v>
      </c>
      <c r="H31" s="11">
        <f t="shared" si="6"/>
        <v>12691977.27</v>
      </c>
      <c r="I31" s="11">
        <v>12707516.949999999</v>
      </c>
      <c r="J31" s="11">
        <f t="shared" si="0"/>
        <v>15539.679999999702</v>
      </c>
      <c r="K31" s="27">
        <f t="shared" si="1"/>
        <v>647.48666666665429</v>
      </c>
      <c r="L31" s="104"/>
    </row>
    <row r="32" spans="1:14">
      <c r="A32" s="12">
        <f t="shared" si="8"/>
        <v>26</v>
      </c>
      <c r="B32" s="8">
        <f t="shared" si="8"/>
        <v>46291</v>
      </c>
      <c r="C32" s="8">
        <f t="shared" si="2"/>
        <v>46291</v>
      </c>
      <c r="D32" s="9">
        <f t="shared" si="5"/>
        <v>0</v>
      </c>
      <c r="E32" s="8">
        <f t="shared" si="3"/>
        <v>46292</v>
      </c>
      <c r="F32" s="9">
        <f t="shared" si="5"/>
        <v>0</v>
      </c>
      <c r="G32" s="10">
        <f t="shared" si="7"/>
        <v>1</v>
      </c>
      <c r="H32" s="11">
        <f t="shared" si="6"/>
        <v>12707516.949999999</v>
      </c>
      <c r="I32" s="11">
        <v>12728765.300000001</v>
      </c>
      <c r="J32" s="11">
        <f t="shared" si="0"/>
        <v>21248.35000000149</v>
      </c>
      <c r="K32" s="27">
        <f t="shared" si="1"/>
        <v>885.34791666672879</v>
      </c>
      <c r="L32" s="104"/>
    </row>
    <row r="33" spans="1:12">
      <c r="A33" s="12">
        <f t="shared" si="8"/>
        <v>27</v>
      </c>
      <c r="B33" s="8">
        <f t="shared" si="8"/>
        <v>46292</v>
      </c>
      <c r="C33" s="8">
        <f t="shared" si="2"/>
        <v>46292</v>
      </c>
      <c r="D33" s="9">
        <f t="shared" si="5"/>
        <v>0</v>
      </c>
      <c r="E33" s="8">
        <f t="shared" si="3"/>
        <v>46293</v>
      </c>
      <c r="F33" s="9">
        <f t="shared" si="5"/>
        <v>0</v>
      </c>
      <c r="G33" s="10">
        <f t="shared" si="7"/>
        <v>1</v>
      </c>
      <c r="H33" s="11"/>
      <c r="I33" s="11"/>
      <c r="J33" s="11">
        <f t="shared" si="0"/>
        <v>0</v>
      </c>
      <c r="K33" s="27">
        <f t="shared" si="1"/>
        <v>0</v>
      </c>
      <c r="L33" s="104"/>
    </row>
    <row r="34" spans="1:12">
      <c r="A34" s="12">
        <f t="shared" ref="A34:B34" si="9">A33+1</f>
        <v>28</v>
      </c>
      <c r="B34" s="8">
        <f t="shared" si="9"/>
        <v>46293</v>
      </c>
      <c r="C34" s="8">
        <f t="shared" ref="C34:C37" si="10">B34</f>
        <v>46293</v>
      </c>
      <c r="D34" s="9">
        <f t="shared" ref="D34" si="11">D33</f>
        <v>0</v>
      </c>
      <c r="E34" s="8">
        <f t="shared" ref="E34:E37" si="12">C34+1</f>
        <v>46294</v>
      </c>
      <c r="F34" s="9">
        <f t="shared" ref="F34" si="13">F33</f>
        <v>0</v>
      </c>
      <c r="G34" s="10">
        <f t="shared" ref="G34:G37" si="14">IFERROR(((E34-C34)+(F34-D34)),"")</f>
        <v>1</v>
      </c>
      <c r="H34" s="11"/>
      <c r="I34" s="11"/>
      <c r="J34" s="11">
        <f t="shared" ref="J34:J37" si="15">I34-H34</f>
        <v>0</v>
      </c>
      <c r="K34" s="27">
        <f t="shared" ref="K34:K37" si="16">J34/24</f>
        <v>0</v>
      </c>
      <c r="L34" s="672"/>
    </row>
    <row r="35" spans="1:12">
      <c r="A35" s="12">
        <f t="shared" ref="A35:B35" si="17">A34+1</f>
        <v>29</v>
      </c>
      <c r="B35" s="8">
        <f t="shared" si="17"/>
        <v>46294</v>
      </c>
      <c r="C35" s="8">
        <f t="shared" si="10"/>
        <v>46294</v>
      </c>
      <c r="D35" s="9">
        <f t="shared" ref="D35" si="18">D34</f>
        <v>0</v>
      </c>
      <c r="E35" s="8">
        <f t="shared" si="12"/>
        <v>46295</v>
      </c>
      <c r="F35" s="9">
        <f t="shared" ref="F35" si="19">F34</f>
        <v>0</v>
      </c>
      <c r="G35" s="10">
        <f t="shared" si="14"/>
        <v>1</v>
      </c>
      <c r="H35" s="11"/>
      <c r="I35" s="11"/>
      <c r="J35" s="11">
        <f t="shared" si="15"/>
        <v>0</v>
      </c>
      <c r="K35" s="27">
        <f t="shared" si="16"/>
        <v>0</v>
      </c>
      <c r="L35" s="104"/>
    </row>
    <row r="36" spans="1:12">
      <c r="A36" s="12">
        <f t="shared" ref="A36:B36" si="20">A35+1</f>
        <v>30</v>
      </c>
      <c r="B36" s="8">
        <f t="shared" si="20"/>
        <v>46295</v>
      </c>
      <c r="C36" s="8">
        <f t="shared" si="10"/>
        <v>46295</v>
      </c>
      <c r="D36" s="9">
        <f t="shared" ref="D36" si="21">D35</f>
        <v>0</v>
      </c>
      <c r="E36" s="8">
        <f t="shared" si="12"/>
        <v>46296</v>
      </c>
      <c r="F36" s="9">
        <f t="shared" ref="F36" si="22">F35</f>
        <v>0</v>
      </c>
      <c r="G36" s="10">
        <f t="shared" si="14"/>
        <v>1</v>
      </c>
      <c r="H36" s="11"/>
      <c r="I36" s="11"/>
      <c r="J36" s="11">
        <f t="shared" si="15"/>
        <v>0</v>
      </c>
      <c r="K36" s="27">
        <f t="shared" si="16"/>
        <v>0</v>
      </c>
      <c r="L36" s="104"/>
    </row>
    <row r="37" spans="1:12">
      <c r="A37" s="12">
        <f t="shared" ref="A37:B37" si="23">A36+1</f>
        <v>31</v>
      </c>
      <c r="B37" s="8">
        <f t="shared" si="23"/>
        <v>46296</v>
      </c>
      <c r="C37" s="8">
        <f t="shared" si="10"/>
        <v>46296</v>
      </c>
      <c r="D37" s="9">
        <f t="shared" ref="D37" si="24">D36</f>
        <v>0</v>
      </c>
      <c r="E37" s="8">
        <f t="shared" si="12"/>
        <v>46297</v>
      </c>
      <c r="F37" s="9">
        <f t="shared" ref="F37" si="25">F36</f>
        <v>0</v>
      </c>
      <c r="G37" s="10">
        <f t="shared" si="14"/>
        <v>1</v>
      </c>
      <c r="H37" s="11"/>
      <c r="I37" s="11"/>
      <c r="J37" s="11">
        <f t="shared" si="15"/>
        <v>0</v>
      </c>
      <c r="K37" s="27">
        <f t="shared" si="16"/>
        <v>0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SUM(G7:G38)</f>
        <v>31</v>
      </c>
      <c r="H40" s="20"/>
      <c r="I40" s="20"/>
      <c r="J40" s="32">
        <f>SUM(J7:J39)</f>
        <v>457149.8200000003</v>
      </c>
      <c r="K40" s="32">
        <f>AVERAGE(K7:K38)</f>
        <v>614.44868279569937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G40/SUMPRODUCT((G7:G38&gt;0)*1)</f>
        <v>1</v>
      </c>
      <c r="H41" s="24"/>
      <c r="I41" s="24"/>
      <c r="J41" s="24"/>
      <c r="K41" s="24">
        <f>K40/SUMPRODUCT((K7:K38&gt;0)*1)</f>
        <v>23.632641645988436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9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3" width="9.140625" style="1"/>
    <col min="14" max="14" width="11.7109375" style="1" customWidth="1"/>
    <col min="15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143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MAX(K7:K39)</f>
        <v>705.75833333334106</v>
      </c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7">
        <f>C4</f>
        <v>46266</v>
      </c>
      <c r="D7" s="262">
        <v>0</v>
      </c>
      <c r="E7" s="7">
        <f t="shared" ref="E7:E13" si="0">C7+1</f>
        <v>46267</v>
      </c>
      <c r="F7" s="262">
        <v>0</v>
      </c>
      <c r="G7" s="10">
        <f>IFERROR(((E7-C7)+(F7-D7)),"")</f>
        <v>1</v>
      </c>
      <c r="H7" s="11">
        <v>2532980.69</v>
      </c>
      <c r="I7" s="11">
        <v>2548636.9300000002</v>
      </c>
      <c r="J7" s="11">
        <f t="shared" ref="J7:J34" si="1">I7-H7</f>
        <v>15656.240000000224</v>
      </c>
      <c r="K7" s="27">
        <f t="shared" ref="K7:K34" si="2">J7/24</f>
        <v>652.34333333334268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4" si="3">B8</f>
        <v>46267</v>
      </c>
      <c r="D8" s="9">
        <v>0</v>
      </c>
      <c r="E8" s="8">
        <f t="shared" si="0"/>
        <v>46268</v>
      </c>
      <c r="F8" s="9">
        <v>0</v>
      </c>
      <c r="G8" s="10">
        <f>IFERROR(((E8-C8)+(F8-D8)),"")</f>
        <v>1</v>
      </c>
      <c r="H8" s="11">
        <f>I7</f>
        <v>2548636.9300000002</v>
      </c>
      <c r="I8" s="11">
        <v>2564279.48</v>
      </c>
      <c r="J8" s="11">
        <f t="shared" si="1"/>
        <v>15642.549999999814</v>
      </c>
      <c r="K8" s="27">
        <f t="shared" si="2"/>
        <v>651.77291666665894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3"/>
        <v>46268</v>
      </c>
      <c r="D9" s="9">
        <v>0</v>
      </c>
      <c r="E9" s="8">
        <f t="shared" si="0"/>
        <v>46269</v>
      </c>
      <c r="F9" s="9">
        <v>0</v>
      </c>
      <c r="G9" s="10">
        <f>IFERROR(((E9-C9)+(F9-D9)),"")</f>
        <v>1</v>
      </c>
      <c r="H9" s="11">
        <f>I8</f>
        <v>2564279.48</v>
      </c>
      <c r="I9" s="11">
        <v>2579739.2400000002</v>
      </c>
      <c r="J9" s="11">
        <f t="shared" si="1"/>
        <v>15459.760000000242</v>
      </c>
      <c r="K9" s="27">
        <f t="shared" si="2"/>
        <v>644.15666666667676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3"/>
        <v>46269</v>
      </c>
      <c r="D10" s="9">
        <v>0</v>
      </c>
      <c r="E10" s="8">
        <f t="shared" si="0"/>
        <v>46270</v>
      </c>
      <c r="F10" s="9">
        <v>0</v>
      </c>
      <c r="G10" s="10">
        <f>IFERROR(((E10-C10)+(F10-D10)),"")</f>
        <v>1</v>
      </c>
      <c r="H10" s="11">
        <f t="shared" ref="H10:H32" si="5">I9</f>
        <v>2579739.2400000002</v>
      </c>
      <c r="I10" s="11">
        <v>2595225.3199999998</v>
      </c>
      <c r="J10" s="11">
        <f t="shared" si="1"/>
        <v>15486.079999999609</v>
      </c>
      <c r="K10" s="27">
        <f t="shared" si="2"/>
        <v>645.25333333331707</v>
      </c>
      <c r="L10" s="28"/>
    </row>
    <row r="11" spans="1:12">
      <c r="A11" s="12">
        <f t="shared" si="4"/>
        <v>5</v>
      </c>
      <c r="B11" s="8">
        <f t="shared" si="4"/>
        <v>46270</v>
      </c>
      <c r="C11" s="8">
        <f t="shared" si="3"/>
        <v>46270</v>
      </c>
      <c r="D11" s="9">
        <v>0</v>
      </c>
      <c r="E11" s="8">
        <f t="shared" si="0"/>
        <v>46271</v>
      </c>
      <c r="F11" s="9">
        <v>0</v>
      </c>
      <c r="G11" s="10">
        <f t="shared" ref="G11:G34" si="6">IFERROR(((E11-C11)+(F11-D11)),"")</f>
        <v>1</v>
      </c>
      <c r="H11" s="11">
        <f t="shared" si="5"/>
        <v>2595225.3199999998</v>
      </c>
      <c r="I11" s="11">
        <v>2611082.02</v>
      </c>
      <c r="J11" s="11">
        <f t="shared" si="1"/>
        <v>15856.700000000186</v>
      </c>
      <c r="K11" s="27">
        <f t="shared" si="2"/>
        <v>660.69583333334106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3"/>
        <v>46271</v>
      </c>
      <c r="D12" s="9">
        <v>0</v>
      </c>
      <c r="E12" s="8">
        <f t="shared" si="0"/>
        <v>46272</v>
      </c>
      <c r="F12" s="9">
        <v>0</v>
      </c>
      <c r="G12" s="10">
        <f t="shared" si="6"/>
        <v>1</v>
      </c>
      <c r="H12" s="11">
        <f t="shared" si="5"/>
        <v>2611082.02</v>
      </c>
      <c r="I12" s="11">
        <v>2626647.09</v>
      </c>
      <c r="J12" s="11">
        <f t="shared" si="1"/>
        <v>15565.069999999832</v>
      </c>
      <c r="K12" s="27">
        <f t="shared" si="2"/>
        <v>648.54458333332639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3"/>
        <v>46272</v>
      </c>
      <c r="D13" s="9">
        <v>0</v>
      </c>
      <c r="E13" s="8">
        <f t="shared" si="0"/>
        <v>46273</v>
      </c>
      <c r="F13" s="9">
        <v>0</v>
      </c>
      <c r="G13" s="10">
        <f t="shared" si="6"/>
        <v>1</v>
      </c>
      <c r="H13" s="11">
        <f t="shared" si="5"/>
        <v>2626647.09</v>
      </c>
      <c r="I13" s="11">
        <v>2642622.4900000002</v>
      </c>
      <c r="J13" s="11">
        <f t="shared" si="1"/>
        <v>15975.400000000373</v>
      </c>
      <c r="K13" s="27">
        <f t="shared" si="2"/>
        <v>665.64166666668223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3"/>
        <v>46273</v>
      </c>
      <c r="D14" s="9">
        <v>0</v>
      </c>
      <c r="E14" s="8">
        <f t="shared" ref="E14" si="7">C14+1</f>
        <v>46274</v>
      </c>
      <c r="F14" s="9">
        <v>0</v>
      </c>
      <c r="G14" s="10">
        <f t="shared" si="6"/>
        <v>1</v>
      </c>
      <c r="H14" s="11">
        <f t="shared" si="5"/>
        <v>2642622.4900000002</v>
      </c>
      <c r="I14" s="11">
        <v>2658625.54</v>
      </c>
      <c r="J14" s="11">
        <f t="shared" si="1"/>
        <v>16003.049999999814</v>
      </c>
      <c r="K14" s="27">
        <f t="shared" si="2"/>
        <v>666.7937499999922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3"/>
        <v>46274</v>
      </c>
      <c r="D15" s="9">
        <v>0</v>
      </c>
      <c r="E15" s="8">
        <f t="shared" ref="E15" si="8">C15+1</f>
        <v>46275</v>
      </c>
      <c r="F15" s="9">
        <v>0</v>
      </c>
      <c r="G15" s="10">
        <f t="shared" si="6"/>
        <v>1</v>
      </c>
      <c r="H15" s="11">
        <f t="shared" si="5"/>
        <v>2658625.54</v>
      </c>
      <c r="I15" s="11">
        <v>2673789.83</v>
      </c>
      <c r="J15" s="11">
        <f t="shared" si="1"/>
        <v>15164.290000000037</v>
      </c>
      <c r="K15" s="27">
        <f t="shared" si="2"/>
        <v>631.84541666666826</v>
      </c>
      <c r="L15" s="104"/>
    </row>
    <row r="16" spans="1:12">
      <c r="A16" s="12">
        <f t="shared" si="4"/>
        <v>10</v>
      </c>
      <c r="B16" s="8">
        <f t="shared" si="4"/>
        <v>46275</v>
      </c>
      <c r="C16" s="8">
        <f t="shared" si="3"/>
        <v>46275</v>
      </c>
      <c r="D16" s="9">
        <v>0</v>
      </c>
      <c r="E16" s="8">
        <f t="shared" ref="E16:E34" si="9">C16+1</f>
        <v>46276</v>
      </c>
      <c r="F16" s="9">
        <v>0</v>
      </c>
      <c r="G16" s="10">
        <f t="shared" si="6"/>
        <v>1</v>
      </c>
      <c r="H16" s="11">
        <f t="shared" si="5"/>
        <v>2673789.83</v>
      </c>
      <c r="I16" s="11">
        <v>2686363.67</v>
      </c>
      <c r="J16" s="11">
        <f t="shared" ref="J16" si="10">I16-H16</f>
        <v>12573.839999999851</v>
      </c>
      <c r="K16" s="27">
        <f t="shared" ref="K16" si="11">J16/24</f>
        <v>523.90999999999383</v>
      </c>
      <c r="L16" s="104"/>
    </row>
    <row r="17" spans="1:14">
      <c r="A17" s="12">
        <f t="shared" si="4"/>
        <v>11</v>
      </c>
      <c r="B17" s="8">
        <f t="shared" si="4"/>
        <v>46276</v>
      </c>
      <c r="C17" s="8">
        <f t="shared" si="3"/>
        <v>46276</v>
      </c>
      <c r="D17" s="9">
        <v>0</v>
      </c>
      <c r="E17" s="8">
        <f t="shared" si="9"/>
        <v>46277</v>
      </c>
      <c r="F17" s="9">
        <v>0</v>
      </c>
      <c r="G17" s="10">
        <f t="shared" si="6"/>
        <v>1</v>
      </c>
      <c r="H17" s="11">
        <f t="shared" si="5"/>
        <v>2686363.67</v>
      </c>
      <c r="I17" s="11">
        <v>2698700.06</v>
      </c>
      <c r="J17" s="11">
        <f t="shared" si="1"/>
        <v>12336.39000000013</v>
      </c>
      <c r="K17" s="27">
        <f t="shared" si="2"/>
        <v>514.01625000000547</v>
      </c>
      <c r="L17" s="104"/>
    </row>
    <row r="18" spans="1:14">
      <c r="A18" s="12">
        <f t="shared" si="4"/>
        <v>12</v>
      </c>
      <c r="B18" s="8">
        <f t="shared" si="4"/>
        <v>46277</v>
      </c>
      <c r="C18" s="8">
        <f t="shared" si="3"/>
        <v>46277</v>
      </c>
      <c r="D18" s="9">
        <v>0</v>
      </c>
      <c r="E18" s="8">
        <f t="shared" si="9"/>
        <v>46278</v>
      </c>
      <c r="F18" s="9">
        <v>0</v>
      </c>
      <c r="G18" s="10">
        <f t="shared" si="6"/>
        <v>1</v>
      </c>
      <c r="H18" s="11">
        <f t="shared" si="5"/>
        <v>2698700.06</v>
      </c>
      <c r="I18" s="11">
        <v>2711167.53</v>
      </c>
      <c r="J18" s="11">
        <f t="shared" si="1"/>
        <v>12467.469999999739</v>
      </c>
      <c r="K18" s="27">
        <f t="shared" si="2"/>
        <v>519.4779166666558</v>
      </c>
      <c r="L18" s="739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3"/>
        <v>46278</v>
      </c>
      <c r="D19" s="9">
        <v>0</v>
      </c>
      <c r="E19" s="8">
        <f t="shared" si="9"/>
        <v>46279</v>
      </c>
      <c r="F19" s="9">
        <v>0</v>
      </c>
      <c r="G19" s="10">
        <f t="shared" si="6"/>
        <v>1</v>
      </c>
      <c r="H19" s="11">
        <f t="shared" si="5"/>
        <v>2711167.53</v>
      </c>
      <c r="I19" s="11">
        <v>2725958.77</v>
      </c>
      <c r="J19" s="11">
        <f t="shared" ref="J19" si="12">I19-H19</f>
        <v>14791.240000000224</v>
      </c>
      <c r="K19" s="27">
        <f t="shared" ref="K19" si="13">J19/24</f>
        <v>616.30166666667594</v>
      </c>
      <c r="L19" s="739"/>
    </row>
    <row r="20" spans="1:14">
      <c r="A20" s="12">
        <f t="shared" si="4"/>
        <v>14</v>
      </c>
      <c r="B20" s="8">
        <f t="shared" si="4"/>
        <v>46279</v>
      </c>
      <c r="C20" s="8">
        <f t="shared" si="3"/>
        <v>46279</v>
      </c>
      <c r="D20" s="9">
        <v>0</v>
      </c>
      <c r="E20" s="8">
        <f t="shared" si="9"/>
        <v>46280</v>
      </c>
      <c r="F20" s="9">
        <v>0</v>
      </c>
      <c r="G20" s="10">
        <f t="shared" si="6"/>
        <v>1</v>
      </c>
      <c r="H20" s="11">
        <f t="shared" si="5"/>
        <v>2725958.77</v>
      </c>
      <c r="I20" s="11">
        <v>2741702.07</v>
      </c>
      <c r="J20" s="11">
        <f t="shared" si="1"/>
        <v>15743.299999999814</v>
      </c>
      <c r="K20" s="27">
        <f t="shared" si="2"/>
        <v>655.97083333332557</v>
      </c>
      <c r="L20" s="104"/>
    </row>
    <row r="21" spans="1:14">
      <c r="A21" s="12">
        <f t="shared" si="4"/>
        <v>15</v>
      </c>
      <c r="B21" s="8">
        <f t="shared" si="4"/>
        <v>46280</v>
      </c>
      <c r="C21" s="8">
        <f t="shared" si="3"/>
        <v>46280</v>
      </c>
      <c r="D21" s="9">
        <v>0</v>
      </c>
      <c r="E21" s="8">
        <f t="shared" si="9"/>
        <v>46281</v>
      </c>
      <c r="F21" s="9">
        <v>0</v>
      </c>
      <c r="G21" s="10">
        <f t="shared" si="6"/>
        <v>1</v>
      </c>
      <c r="H21" s="11">
        <f t="shared" si="5"/>
        <v>2741702.07</v>
      </c>
      <c r="I21" s="224">
        <v>2757785.61</v>
      </c>
      <c r="J21" s="11">
        <f t="shared" si="1"/>
        <v>16083.540000000037</v>
      </c>
      <c r="K21" s="27">
        <f t="shared" si="2"/>
        <v>670.14750000000151</v>
      </c>
      <c r="L21" s="104"/>
      <c r="N21" s="11"/>
    </row>
    <row r="22" spans="1:14">
      <c r="A22" s="12">
        <f t="shared" si="4"/>
        <v>16</v>
      </c>
      <c r="B22" s="8">
        <f t="shared" si="4"/>
        <v>46281</v>
      </c>
      <c r="C22" s="8">
        <f t="shared" si="3"/>
        <v>46281</v>
      </c>
      <c r="D22" s="9">
        <v>0</v>
      </c>
      <c r="E22" s="8">
        <f t="shared" si="9"/>
        <v>46282</v>
      </c>
      <c r="F22" s="9">
        <v>0</v>
      </c>
      <c r="G22" s="10">
        <f t="shared" si="6"/>
        <v>1</v>
      </c>
      <c r="H22" s="11">
        <f t="shared" si="5"/>
        <v>2757785.61</v>
      </c>
      <c r="I22" s="11">
        <v>2773711.84</v>
      </c>
      <c r="J22" s="11">
        <f t="shared" si="1"/>
        <v>15926.229999999981</v>
      </c>
      <c r="K22" s="27">
        <f t="shared" si="2"/>
        <v>663.59291666666593</v>
      </c>
      <c r="L22" s="28"/>
    </row>
    <row r="23" spans="1:14">
      <c r="A23" s="12">
        <f t="shared" si="4"/>
        <v>17</v>
      </c>
      <c r="B23" s="8">
        <f t="shared" si="4"/>
        <v>46282</v>
      </c>
      <c r="C23" s="8">
        <f t="shared" si="3"/>
        <v>46282</v>
      </c>
      <c r="D23" s="9">
        <v>0</v>
      </c>
      <c r="E23" s="8">
        <f t="shared" si="9"/>
        <v>46283</v>
      </c>
      <c r="F23" s="9">
        <v>0</v>
      </c>
      <c r="G23" s="10">
        <f t="shared" si="6"/>
        <v>1</v>
      </c>
      <c r="H23" s="11">
        <f t="shared" si="5"/>
        <v>2773711.84</v>
      </c>
      <c r="I23" s="11">
        <v>2789468.06</v>
      </c>
      <c r="J23" s="11">
        <f t="shared" si="1"/>
        <v>15756.220000000205</v>
      </c>
      <c r="K23" s="27">
        <f t="shared" si="2"/>
        <v>656.50916666667524</v>
      </c>
      <c r="L23" s="104"/>
    </row>
    <row r="24" spans="1:14">
      <c r="A24" s="12">
        <f t="shared" si="4"/>
        <v>18</v>
      </c>
      <c r="B24" s="8">
        <f t="shared" si="4"/>
        <v>46283</v>
      </c>
      <c r="C24" s="8">
        <f t="shared" si="3"/>
        <v>46283</v>
      </c>
      <c r="D24" s="9">
        <v>0</v>
      </c>
      <c r="E24" s="8">
        <f t="shared" si="9"/>
        <v>46284</v>
      </c>
      <c r="F24" s="9">
        <v>0</v>
      </c>
      <c r="G24" s="10">
        <f t="shared" si="6"/>
        <v>1</v>
      </c>
      <c r="H24" s="11">
        <f t="shared" si="5"/>
        <v>2789468.06</v>
      </c>
      <c r="I24" s="11">
        <v>2805195.15</v>
      </c>
      <c r="J24" s="11">
        <f t="shared" si="1"/>
        <v>15727.089999999851</v>
      </c>
      <c r="K24" s="27">
        <f t="shared" si="2"/>
        <v>655.29541666666046</v>
      </c>
      <c r="L24" s="104"/>
    </row>
    <row r="25" spans="1:14">
      <c r="A25" s="12">
        <f t="shared" ref="A25:B34" si="14">A24+1</f>
        <v>19</v>
      </c>
      <c r="B25" s="8">
        <f t="shared" si="14"/>
        <v>46284</v>
      </c>
      <c r="C25" s="8">
        <f t="shared" si="3"/>
        <v>46284</v>
      </c>
      <c r="D25" s="9">
        <v>0</v>
      </c>
      <c r="E25" s="8">
        <f t="shared" si="9"/>
        <v>46285</v>
      </c>
      <c r="F25" s="9">
        <v>0</v>
      </c>
      <c r="G25" s="10">
        <f t="shared" si="6"/>
        <v>1</v>
      </c>
      <c r="H25" s="11">
        <f t="shared" si="5"/>
        <v>2805195.15</v>
      </c>
      <c r="I25" s="11">
        <v>2820876.01</v>
      </c>
      <c r="J25" s="11">
        <f t="shared" si="1"/>
        <v>15680.85999999987</v>
      </c>
      <c r="K25" s="27">
        <f t="shared" si="2"/>
        <v>653.36916666666127</v>
      </c>
      <c r="L25" s="104"/>
    </row>
    <row r="26" spans="1:14">
      <c r="A26" s="12">
        <f t="shared" si="14"/>
        <v>20</v>
      </c>
      <c r="B26" s="8">
        <f t="shared" si="14"/>
        <v>46285</v>
      </c>
      <c r="C26" s="8">
        <f t="shared" si="3"/>
        <v>46285</v>
      </c>
      <c r="D26" s="9">
        <v>0</v>
      </c>
      <c r="E26" s="8">
        <f t="shared" si="9"/>
        <v>46286</v>
      </c>
      <c r="F26" s="9">
        <v>0</v>
      </c>
      <c r="G26" s="10">
        <f t="shared" si="6"/>
        <v>1</v>
      </c>
      <c r="H26" s="11">
        <f t="shared" si="5"/>
        <v>2820876.01</v>
      </c>
      <c r="I26" s="11">
        <v>2837814.21</v>
      </c>
      <c r="J26" s="11">
        <f t="shared" si="1"/>
        <v>16938.200000000186</v>
      </c>
      <c r="K26" s="27">
        <f t="shared" si="2"/>
        <v>705.75833333334106</v>
      </c>
      <c r="L26" s="104"/>
    </row>
    <row r="27" spans="1:14">
      <c r="A27" s="12">
        <f t="shared" si="14"/>
        <v>21</v>
      </c>
      <c r="B27" s="8">
        <f t="shared" si="14"/>
        <v>46286</v>
      </c>
      <c r="C27" s="8">
        <f t="shared" si="3"/>
        <v>46286</v>
      </c>
      <c r="D27" s="9">
        <v>0</v>
      </c>
      <c r="E27" s="8">
        <f t="shared" si="9"/>
        <v>46287</v>
      </c>
      <c r="F27" s="9">
        <v>0</v>
      </c>
      <c r="G27" s="10">
        <f t="shared" si="6"/>
        <v>1</v>
      </c>
      <c r="H27" s="11">
        <f t="shared" si="5"/>
        <v>2837814.21</v>
      </c>
      <c r="I27" s="11">
        <v>2853966.62</v>
      </c>
      <c r="J27" s="11">
        <f t="shared" si="1"/>
        <v>16152.410000000149</v>
      </c>
      <c r="K27" s="27">
        <f t="shared" si="2"/>
        <v>673.01708333333954</v>
      </c>
      <c r="L27" s="104"/>
    </row>
    <row r="28" spans="1:14">
      <c r="A28" s="12">
        <f t="shared" si="14"/>
        <v>22</v>
      </c>
      <c r="B28" s="8">
        <f t="shared" si="14"/>
        <v>46287</v>
      </c>
      <c r="C28" s="8">
        <f t="shared" si="3"/>
        <v>46287</v>
      </c>
      <c r="D28" s="9">
        <v>0</v>
      </c>
      <c r="E28" s="8">
        <f t="shared" si="9"/>
        <v>46288</v>
      </c>
      <c r="F28" s="9">
        <v>0</v>
      </c>
      <c r="G28" s="10">
        <f t="shared" si="6"/>
        <v>1</v>
      </c>
      <c r="H28" s="11">
        <f t="shared" si="5"/>
        <v>2853966.62</v>
      </c>
      <c r="I28" s="11">
        <v>2865173.14</v>
      </c>
      <c r="J28" s="11">
        <f t="shared" si="1"/>
        <v>11206.520000000019</v>
      </c>
      <c r="K28" s="27">
        <f t="shared" si="2"/>
        <v>466.93833333333413</v>
      </c>
      <c r="L28" s="104"/>
    </row>
    <row r="29" spans="1:14">
      <c r="A29" s="12">
        <f t="shared" si="14"/>
        <v>23</v>
      </c>
      <c r="B29" s="8">
        <f t="shared" si="14"/>
        <v>46288</v>
      </c>
      <c r="C29" s="8">
        <f t="shared" si="3"/>
        <v>46288</v>
      </c>
      <c r="D29" s="9">
        <v>0</v>
      </c>
      <c r="E29" s="8">
        <f t="shared" si="9"/>
        <v>46289</v>
      </c>
      <c r="F29" s="9">
        <v>0</v>
      </c>
      <c r="G29" s="10">
        <f t="shared" si="6"/>
        <v>1</v>
      </c>
      <c r="H29" s="11">
        <f t="shared" si="5"/>
        <v>2865173.14</v>
      </c>
      <c r="I29" s="11">
        <v>2876677.32</v>
      </c>
      <c r="J29" s="11">
        <f t="shared" si="1"/>
        <v>11504.179999999702</v>
      </c>
      <c r="K29" s="27">
        <f t="shared" si="2"/>
        <v>479.34083333332092</v>
      </c>
      <c r="L29" s="104"/>
    </row>
    <row r="30" spans="1:14">
      <c r="A30" s="12">
        <f t="shared" si="14"/>
        <v>24</v>
      </c>
      <c r="B30" s="8">
        <f t="shared" si="14"/>
        <v>46289</v>
      </c>
      <c r="C30" s="8">
        <f t="shared" si="3"/>
        <v>46289</v>
      </c>
      <c r="D30" s="9">
        <v>0</v>
      </c>
      <c r="E30" s="8">
        <f t="shared" si="9"/>
        <v>46290</v>
      </c>
      <c r="F30" s="9">
        <v>0</v>
      </c>
      <c r="G30" s="10">
        <f t="shared" si="6"/>
        <v>1</v>
      </c>
      <c r="H30" s="11">
        <f t="shared" si="5"/>
        <v>2876677.32</v>
      </c>
      <c r="I30" s="42">
        <v>2887801.56</v>
      </c>
      <c r="J30" s="11">
        <f t="shared" si="1"/>
        <v>11124.240000000224</v>
      </c>
      <c r="K30" s="27">
        <f t="shared" si="2"/>
        <v>463.51000000000931</v>
      </c>
      <c r="L30" s="104"/>
    </row>
    <row r="31" spans="1:14">
      <c r="A31" s="12">
        <f t="shared" si="14"/>
        <v>25</v>
      </c>
      <c r="B31" s="8">
        <f t="shared" si="14"/>
        <v>46290</v>
      </c>
      <c r="C31" s="8">
        <f t="shared" si="3"/>
        <v>46290</v>
      </c>
      <c r="D31" s="9">
        <v>0</v>
      </c>
      <c r="E31" s="8">
        <f t="shared" si="9"/>
        <v>46291</v>
      </c>
      <c r="F31" s="9">
        <v>0</v>
      </c>
      <c r="G31" s="10">
        <f t="shared" si="6"/>
        <v>1</v>
      </c>
      <c r="H31" s="11">
        <f t="shared" si="5"/>
        <v>2887801.56</v>
      </c>
      <c r="I31" s="11">
        <v>2898971.08</v>
      </c>
      <c r="J31" s="11">
        <f t="shared" si="1"/>
        <v>11169.520000000019</v>
      </c>
      <c r="K31" s="27">
        <f t="shared" si="2"/>
        <v>465.39666666666744</v>
      </c>
      <c r="L31" s="104"/>
    </row>
    <row r="32" spans="1:14">
      <c r="A32" s="12">
        <f t="shared" si="14"/>
        <v>26</v>
      </c>
      <c r="B32" s="8">
        <f t="shared" si="14"/>
        <v>46291</v>
      </c>
      <c r="C32" s="8">
        <f t="shared" si="3"/>
        <v>46291</v>
      </c>
      <c r="D32" s="9">
        <v>0</v>
      </c>
      <c r="E32" s="8">
        <f t="shared" si="9"/>
        <v>46292</v>
      </c>
      <c r="F32" s="9">
        <v>0</v>
      </c>
      <c r="G32" s="10">
        <f t="shared" si="6"/>
        <v>1</v>
      </c>
      <c r="H32" s="11">
        <f t="shared" si="5"/>
        <v>2898971.08</v>
      </c>
      <c r="I32" s="11">
        <v>2910896.06</v>
      </c>
      <c r="J32" s="11">
        <f t="shared" si="1"/>
        <v>11924.979999999981</v>
      </c>
      <c r="K32" s="27">
        <f t="shared" si="2"/>
        <v>496.87416666666587</v>
      </c>
      <c r="L32" s="104"/>
    </row>
    <row r="33" spans="1:12">
      <c r="A33" s="12">
        <f t="shared" si="14"/>
        <v>27</v>
      </c>
      <c r="B33" s="8">
        <f t="shared" si="14"/>
        <v>46292</v>
      </c>
      <c r="C33" s="8">
        <f t="shared" si="3"/>
        <v>46292</v>
      </c>
      <c r="D33" s="9">
        <v>0</v>
      </c>
      <c r="E33" s="8">
        <f t="shared" si="9"/>
        <v>46293</v>
      </c>
      <c r="F33" s="9">
        <v>0</v>
      </c>
      <c r="G33" s="10">
        <f t="shared" si="6"/>
        <v>1</v>
      </c>
      <c r="H33" s="11"/>
      <c r="I33" s="11"/>
      <c r="J33" s="11">
        <f t="shared" si="1"/>
        <v>0</v>
      </c>
      <c r="K33" s="27">
        <f t="shared" si="2"/>
        <v>0</v>
      </c>
      <c r="L33" s="104"/>
    </row>
    <row r="34" spans="1:12">
      <c r="A34" s="12">
        <f t="shared" si="14"/>
        <v>28</v>
      </c>
      <c r="B34" s="8">
        <f t="shared" si="14"/>
        <v>46293</v>
      </c>
      <c r="C34" s="8">
        <f t="shared" si="3"/>
        <v>46293</v>
      </c>
      <c r="D34" s="9">
        <v>0</v>
      </c>
      <c r="E34" s="8">
        <f t="shared" si="9"/>
        <v>46294</v>
      </c>
      <c r="F34" s="9">
        <v>0</v>
      </c>
      <c r="G34" s="10">
        <f t="shared" si="6"/>
        <v>1</v>
      </c>
      <c r="H34" s="11"/>
      <c r="I34" s="11"/>
      <c r="J34" s="11">
        <f t="shared" si="1"/>
        <v>0</v>
      </c>
      <c r="K34" s="27">
        <f t="shared" si="2"/>
        <v>0</v>
      </c>
      <c r="L34" s="28"/>
    </row>
    <row r="35" spans="1:12">
      <c r="A35" s="12">
        <f t="shared" ref="A35:B35" si="15">A34+1</f>
        <v>29</v>
      </c>
      <c r="B35" s="8">
        <f t="shared" si="15"/>
        <v>46294</v>
      </c>
      <c r="C35" s="8">
        <f t="shared" ref="C35:C37" si="16">B35</f>
        <v>46294</v>
      </c>
      <c r="D35" s="9">
        <v>0</v>
      </c>
      <c r="E35" s="8">
        <f t="shared" ref="E35:E37" si="17">C35+1</f>
        <v>46295</v>
      </c>
      <c r="F35" s="9">
        <v>0</v>
      </c>
      <c r="G35" s="10">
        <f t="shared" ref="G35:G37" si="18">IFERROR(((E35-C35)+(F35-D35)),"")</f>
        <v>1</v>
      </c>
      <c r="H35" s="11"/>
      <c r="I35" s="11"/>
      <c r="J35" s="11">
        <f t="shared" ref="J35:J37" si="19">I35-H35</f>
        <v>0</v>
      </c>
      <c r="K35" s="27">
        <f t="shared" ref="K35:K37" si="20">J35/24</f>
        <v>0</v>
      </c>
      <c r="L35" s="28"/>
    </row>
    <row r="36" spans="1:12">
      <c r="A36" s="12">
        <f t="shared" ref="A36:B36" si="21">A35+1</f>
        <v>30</v>
      </c>
      <c r="B36" s="8">
        <f t="shared" si="21"/>
        <v>46295</v>
      </c>
      <c r="C36" s="8">
        <f t="shared" si="16"/>
        <v>46295</v>
      </c>
      <c r="D36" s="9">
        <v>0</v>
      </c>
      <c r="E36" s="8">
        <f t="shared" si="17"/>
        <v>46296</v>
      </c>
      <c r="F36" s="9">
        <v>0</v>
      </c>
      <c r="G36" s="10">
        <f t="shared" si="18"/>
        <v>1</v>
      </c>
      <c r="H36" s="11"/>
      <c r="I36" s="11"/>
      <c r="J36" s="11">
        <f t="shared" si="19"/>
        <v>0</v>
      </c>
      <c r="K36" s="27">
        <f t="shared" si="20"/>
        <v>0</v>
      </c>
      <c r="L36" s="28"/>
    </row>
    <row r="37" spans="1:12">
      <c r="A37" s="12">
        <f t="shared" ref="A37:B37" si="22">A36+1</f>
        <v>31</v>
      </c>
      <c r="B37" s="8">
        <f t="shared" si="22"/>
        <v>46296</v>
      </c>
      <c r="C37" s="8">
        <f t="shared" si="16"/>
        <v>46296</v>
      </c>
      <c r="D37" s="9">
        <v>0</v>
      </c>
      <c r="E37" s="8">
        <f t="shared" si="17"/>
        <v>46297</v>
      </c>
      <c r="F37" s="9">
        <v>0</v>
      </c>
      <c r="G37" s="10">
        <f t="shared" si="18"/>
        <v>1</v>
      </c>
      <c r="H37" s="11"/>
      <c r="I37" s="11"/>
      <c r="J37" s="11">
        <f t="shared" si="19"/>
        <v>0</v>
      </c>
      <c r="K37" s="27">
        <f t="shared" si="20"/>
        <v>0</v>
      </c>
      <c r="L37" s="28"/>
    </row>
    <row r="38" spans="1:12">
      <c r="A38" s="13"/>
      <c r="B38" s="14"/>
      <c r="C38" s="14"/>
      <c r="D38" s="276"/>
      <c r="E38" s="14"/>
      <c r="F38" s="276"/>
      <c r="G38" s="277"/>
      <c r="H38" s="16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377915.37000000011</v>
      </c>
      <c r="K40" s="32">
        <f>AVERAGE(K7:K34)</f>
        <v>562.37406250000015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 cm="1">
        <f t="array" ref="G41">G40/SUMPRODUCT((G7:G34&gt;0)*1)</f>
        <v>1</v>
      </c>
      <c r="H41" s="24"/>
      <c r="I41" s="24"/>
      <c r="J41" s="24"/>
      <c r="K41" s="24" cm="1">
        <f t="array" ref="K41">K40/SUMPRODUCT((K7:K34&gt;0)*1)</f>
        <v>21.629771634615391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16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144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MAX(K7:K40)</f>
        <v>341.45874999999069</v>
      </c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7">
        <f>C4</f>
        <v>46266</v>
      </c>
      <c r="D7" s="9">
        <v>0</v>
      </c>
      <c r="E7" s="7">
        <f>C7+1</f>
        <v>46267</v>
      </c>
      <c r="F7" s="9">
        <v>0</v>
      </c>
      <c r="G7" s="10">
        <f>IFERROR(((E7-C7)+(F7-D7)),"")</f>
        <v>1</v>
      </c>
      <c r="H7" s="11">
        <v>2627306.4</v>
      </c>
      <c r="I7" s="11">
        <v>2631635.14</v>
      </c>
      <c r="J7" s="11">
        <f t="shared" ref="J7" si="0">I7-H7</f>
        <v>4328.7400000002235</v>
      </c>
      <c r="K7" s="27">
        <f t="shared" ref="K7" si="1">J7/24</f>
        <v>180.36416666667597</v>
      </c>
      <c r="L7" s="502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9">
        <v>0</v>
      </c>
      <c r="E8" s="8">
        <f t="shared" ref="E8:E15" si="3">C8+1</f>
        <v>46268</v>
      </c>
      <c r="F8" s="9">
        <v>0</v>
      </c>
      <c r="G8" s="10">
        <f>IFERROR(((E8-C8)+(F8-D8)),"")</f>
        <v>1</v>
      </c>
      <c r="H8" s="11">
        <f>I7</f>
        <v>2631635.14</v>
      </c>
      <c r="I8" s="11">
        <v>2636802.2599999998</v>
      </c>
      <c r="J8" s="11">
        <f t="shared" ref="J8" si="4">I8-H8</f>
        <v>5167.1199999996461</v>
      </c>
      <c r="K8" s="27">
        <f t="shared" ref="K8" si="5">J8/24</f>
        <v>215.29666666665193</v>
      </c>
      <c r="L8" s="505"/>
    </row>
    <row r="9" spans="1:12">
      <c r="A9" s="12">
        <f t="shared" ref="A9:B24" si="6">A8+1</f>
        <v>3</v>
      </c>
      <c r="B9" s="8">
        <f t="shared" si="6"/>
        <v>46268</v>
      </c>
      <c r="C9" s="8">
        <f t="shared" si="2"/>
        <v>46268</v>
      </c>
      <c r="D9" s="9">
        <v>0</v>
      </c>
      <c r="E9" s="8">
        <f t="shared" si="3"/>
        <v>46269</v>
      </c>
      <c r="F9" s="9">
        <v>0</v>
      </c>
      <c r="G9" s="10">
        <f>IFERROR(((E9-C9)+(F9-D9)),"")</f>
        <v>1</v>
      </c>
      <c r="H9" s="11">
        <f t="shared" ref="H9:H32" si="7">I8</f>
        <v>2636802.2599999998</v>
      </c>
      <c r="I9" s="11">
        <v>2642120.67</v>
      </c>
      <c r="J9" s="11">
        <f t="shared" ref="J9" si="8">I9-H9</f>
        <v>5318.410000000149</v>
      </c>
      <c r="K9" s="27">
        <f t="shared" ref="K9" si="9">J9/24</f>
        <v>221.60041666667288</v>
      </c>
      <c r="L9" s="505"/>
    </row>
    <row r="10" spans="1:12">
      <c r="A10" s="12">
        <f t="shared" si="6"/>
        <v>4</v>
      </c>
      <c r="B10" s="8">
        <f t="shared" si="6"/>
        <v>46269</v>
      </c>
      <c r="C10" s="8">
        <f t="shared" si="2"/>
        <v>46269</v>
      </c>
      <c r="D10" s="9">
        <v>0</v>
      </c>
      <c r="E10" s="8">
        <f t="shared" si="3"/>
        <v>46270</v>
      </c>
      <c r="F10" s="9">
        <v>0</v>
      </c>
      <c r="G10" s="10">
        <f>IFERROR(((E10-C10)+(F10-D10)),"")</f>
        <v>1</v>
      </c>
      <c r="H10" s="11">
        <f t="shared" si="7"/>
        <v>2642120.67</v>
      </c>
      <c r="I10" s="11">
        <v>2647326.81</v>
      </c>
      <c r="J10" s="11">
        <f t="shared" ref="J10" si="10">I10-H10</f>
        <v>5206.1400000001304</v>
      </c>
      <c r="K10" s="27">
        <f t="shared" ref="K10" si="11">J10/24</f>
        <v>216.92250000000544</v>
      </c>
      <c r="L10" s="505"/>
    </row>
    <row r="11" spans="1:12">
      <c r="A11" s="12">
        <f t="shared" si="6"/>
        <v>5</v>
      </c>
      <c r="B11" s="8">
        <f t="shared" si="6"/>
        <v>46270</v>
      </c>
      <c r="C11" s="8">
        <f t="shared" si="2"/>
        <v>46270</v>
      </c>
      <c r="D11" s="9">
        <v>0</v>
      </c>
      <c r="E11" s="8">
        <f t="shared" si="3"/>
        <v>46271</v>
      </c>
      <c r="F11" s="9">
        <v>0</v>
      </c>
      <c r="G11" s="10">
        <f t="shared" ref="G11:G34" si="12">IFERROR(((E11-C11)+(F11-D11)),"")</f>
        <v>1</v>
      </c>
      <c r="H11" s="11">
        <f t="shared" si="7"/>
        <v>2647326.81</v>
      </c>
      <c r="I11" s="11">
        <v>2652292.7400000002</v>
      </c>
      <c r="J11" s="11">
        <f t="shared" ref="J11:J23" si="13">I11-H11</f>
        <v>4965.9300000001676</v>
      </c>
      <c r="K11" s="27">
        <f t="shared" ref="K11:K23" si="14">J11/24</f>
        <v>206.91375000000698</v>
      </c>
      <c r="L11" s="505"/>
    </row>
    <row r="12" spans="1:12">
      <c r="A12" s="12">
        <f t="shared" si="6"/>
        <v>6</v>
      </c>
      <c r="B12" s="8">
        <f t="shared" si="6"/>
        <v>46271</v>
      </c>
      <c r="C12" s="8">
        <f t="shared" si="2"/>
        <v>46271</v>
      </c>
      <c r="D12" s="9">
        <v>0</v>
      </c>
      <c r="E12" s="8">
        <f t="shared" si="3"/>
        <v>46272</v>
      </c>
      <c r="F12" s="9">
        <v>0</v>
      </c>
      <c r="G12" s="10">
        <f t="shared" si="12"/>
        <v>1</v>
      </c>
      <c r="H12" s="11">
        <f t="shared" si="7"/>
        <v>2652292.7400000002</v>
      </c>
      <c r="I12" s="11">
        <v>2657966.5499999998</v>
      </c>
      <c r="J12" s="11">
        <f t="shared" si="13"/>
        <v>5673.8099999995902</v>
      </c>
      <c r="K12" s="27">
        <f t="shared" si="14"/>
        <v>236.40874999998292</v>
      </c>
      <c r="L12" s="28"/>
    </row>
    <row r="13" spans="1:12">
      <c r="A13" s="12">
        <f t="shared" si="6"/>
        <v>7</v>
      </c>
      <c r="B13" s="8">
        <f t="shared" si="6"/>
        <v>46272</v>
      </c>
      <c r="C13" s="8">
        <f t="shared" si="2"/>
        <v>46272</v>
      </c>
      <c r="D13" s="9">
        <v>0</v>
      </c>
      <c r="E13" s="8">
        <f t="shared" si="3"/>
        <v>46273</v>
      </c>
      <c r="F13" s="9">
        <v>0</v>
      </c>
      <c r="G13" s="10">
        <f t="shared" si="12"/>
        <v>1</v>
      </c>
      <c r="H13" s="11">
        <f t="shared" si="7"/>
        <v>2657966.5499999998</v>
      </c>
      <c r="I13" s="11">
        <v>2664100.11</v>
      </c>
      <c r="J13" s="11">
        <f t="shared" ref="J13" si="15">I13-H13</f>
        <v>6133.5600000000559</v>
      </c>
      <c r="K13" s="27">
        <f t="shared" ref="K13" si="16">J13/24</f>
        <v>255.56500000000233</v>
      </c>
      <c r="L13" s="28"/>
    </row>
    <row r="14" spans="1:12">
      <c r="A14" s="12">
        <f t="shared" si="6"/>
        <v>8</v>
      </c>
      <c r="B14" s="8">
        <f t="shared" si="6"/>
        <v>46273</v>
      </c>
      <c r="C14" s="8">
        <f t="shared" si="2"/>
        <v>46273</v>
      </c>
      <c r="D14" s="9">
        <v>0</v>
      </c>
      <c r="E14" s="8">
        <f t="shared" si="3"/>
        <v>46274</v>
      </c>
      <c r="F14" s="9">
        <v>0</v>
      </c>
      <c r="G14" s="10">
        <f t="shared" si="12"/>
        <v>1</v>
      </c>
      <c r="H14" s="11">
        <f t="shared" si="7"/>
        <v>2664100.11</v>
      </c>
      <c r="I14" s="11">
        <v>2670446.9500000002</v>
      </c>
      <c r="J14" s="11">
        <f t="shared" si="13"/>
        <v>6346.8400000003166</v>
      </c>
      <c r="K14" s="27">
        <f t="shared" si="14"/>
        <v>264.45166666667984</v>
      </c>
      <c r="L14" s="28"/>
    </row>
    <row r="15" spans="1:12">
      <c r="A15" s="12">
        <f t="shared" si="6"/>
        <v>9</v>
      </c>
      <c r="B15" s="8">
        <f t="shared" si="6"/>
        <v>46274</v>
      </c>
      <c r="C15" s="8">
        <f t="shared" si="2"/>
        <v>46274</v>
      </c>
      <c r="D15" s="9">
        <v>0</v>
      </c>
      <c r="E15" s="8">
        <f t="shared" si="3"/>
        <v>46275</v>
      </c>
      <c r="F15" s="9">
        <v>0</v>
      </c>
      <c r="G15" s="10">
        <f t="shared" si="12"/>
        <v>1</v>
      </c>
      <c r="H15" s="11">
        <f t="shared" si="7"/>
        <v>2670446.9500000002</v>
      </c>
      <c r="I15" s="11">
        <v>2676150.0099999998</v>
      </c>
      <c r="J15" s="11">
        <f t="shared" si="13"/>
        <v>5703.0599999995902</v>
      </c>
      <c r="K15" s="27">
        <f t="shared" si="14"/>
        <v>237.62749999998292</v>
      </c>
      <c r="L15" s="28"/>
    </row>
    <row r="16" spans="1:12">
      <c r="A16" s="12">
        <f t="shared" si="6"/>
        <v>10</v>
      </c>
      <c r="B16" s="8">
        <f t="shared" si="6"/>
        <v>46275</v>
      </c>
      <c r="C16" s="8">
        <f t="shared" si="2"/>
        <v>46275</v>
      </c>
      <c r="D16" s="9">
        <v>0</v>
      </c>
      <c r="E16" s="8">
        <f t="shared" ref="E16:E17" si="17">C16+1</f>
        <v>46276</v>
      </c>
      <c r="F16" s="9">
        <v>0</v>
      </c>
      <c r="G16" s="10">
        <f t="shared" ref="G16:G17" si="18">IFERROR(((E16-C16)+(F16-D16)),"")</f>
        <v>1</v>
      </c>
      <c r="H16" s="11">
        <f t="shared" si="7"/>
        <v>2676150.0099999998</v>
      </c>
      <c r="I16" s="11">
        <v>2680628.6</v>
      </c>
      <c r="J16" s="11">
        <f t="shared" si="13"/>
        <v>4478.5900000003166</v>
      </c>
      <c r="K16" s="27">
        <f t="shared" si="14"/>
        <v>186.60791666667987</v>
      </c>
      <c r="L16" s="28"/>
    </row>
    <row r="17" spans="1:14">
      <c r="A17" s="12">
        <f t="shared" si="6"/>
        <v>11</v>
      </c>
      <c r="B17" s="8">
        <f t="shared" si="6"/>
        <v>46276</v>
      </c>
      <c r="C17" s="8">
        <f t="shared" si="2"/>
        <v>46276</v>
      </c>
      <c r="D17" s="9">
        <v>0</v>
      </c>
      <c r="E17" s="8">
        <f t="shared" si="17"/>
        <v>46277</v>
      </c>
      <c r="F17" s="9">
        <v>0</v>
      </c>
      <c r="G17" s="10">
        <f t="shared" si="18"/>
        <v>1</v>
      </c>
      <c r="H17" s="11">
        <f t="shared" si="7"/>
        <v>2680628.6</v>
      </c>
      <c r="I17" s="11">
        <v>2683311.31</v>
      </c>
      <c r="J17" s="11">
        <f t="shared" si="13"/>
        <v>2682.7099999999627</v>
      </c>
      <c r="K17" s="27">
        <f t="shared" si="14"/>
        <v>111.77958333333179</v>
      </c>
      <c r="L17" s="28"/>
    </row>
    <row r="18" spans="1:14">
      <c r="A18" s="12">
        <f t="shared" si="6"/>
        <v>12</v>
      </c>
      <c r="B18" s="8">
        <f t="shared" si="6"/>
        <v>46277</v>
      </c>
      <c r="C18" s="8">
        <f t="shared" si="2"/>
        <v>46277</v>
      </c>
      <c r="D18" s="9">
        <v>0</v>
      </c>
      <c r="E18" s="8">
        <f t="shared" ref="E18:E22" si="19">C18+1</f>
        <v>46278</v>
      </c>
      <c r="F18" s="9">
        <v>0</v>
      </c>
      <c r="G18" s="10">
        <f t="shared" si="12"/>
        <v>1</v>
      </c>
      <c r="H18" s="11">
        <f t="shared" si="7"/>
        <v>2683311.31</v>
      </c>
      <c r="I18" s="11">
        <v>2686816.86</v>
      </c>
      <c r="J18" s="11">
        <f t="shared" si="13"/>
        <v>3505.5499999998137</v>
      </c>
      <c r="K18" s="27">
        <f t="shared" si="14"/>
        <v>146.06458333332557</v>
      </c>
      <c r="L18" s="739"/>
      <c r="N18" s="29"/>
    </row>
    <row r="19" spans="1:14">
      <c r="A19" s="12">
        <f t="shared" si="6"/>
        <v>13</v>
      </c>
      <c r="B19" s="8">
        <f t="shared" si="6"/>
        <v>46278</v>
      </c>
      <c r="C19" s="8">
        <f t="shared" si="2"/>
        <v>46278</v>
      </c>
      <c r="D19" s="9">
        <v>0</v>
      </c>
      <c r="E19" s="8">
        <f t="shared" si="19"/>
        <v>46279</v>
      </c>
      <c r="F19" s="9">
        <v>0</v>
      </c>
      <c r="G19" s="10">
        <f t="shared" si="12"/>
        <v>1</v>
      </c>
      <c r="H19" s="11">
        <f t="shared" si="7"/>
        <v>2686816.86</v>
      </c>
      <c r="I19" s="11">
        <v>2692890.39</v>
      </c>
      <c r="J19" s="11">
        <f t="shared" si="13"/>
        <v>6073.5300000002608</v>
      </c>
      <c r="K19" s="27">
        <f t="shared" si="14"/>
        <v>253.06375000001086</v>
      </c>
      <c r="L19" s="739"/>
    </row>
    <row r="20" spans="1:14">
      <c r="A20" s="12">
        <f t="shared" si="6"/>
        <v>14</v>
      </c>
      <c r="B20" s="8">
        <f t="shared" si="6"/>
        <v>46279</v>
      </c>
      <c r="C20" s="8">
        <f t="shared" si="2"/>
        <v>46279</v>
      </c>
      <c r="D20" s="9">
        <v>0</v>
      </c>
      <c r="E20" s="8">
        <f t="shared" ref="E20:E21" si="20">C20+1</f>
        <v>46280</v>
      </c>
      <c r="F20" s="9">
        <v>0</v>
      </c>
      <c r="G20" s="10">
        <f t="shared" si="12"/>
        <v>1</v>
      </c>
      <c r="H20" s="11">
        <f t="shared" si="7"/>
        <v>2692890.39</v>
      </c>
      <c r="I20" s="11">
        <v>2700112.56</v>
      </c>
      <c r="J20" s="11">
        <f t="shared" si="13"/>
        <v>7222.1699999999255</v>
      </c>
      <c r="K20" s="27">
        <f t="shared" si="14"/>
        <v>300.92374999999691</v>
      </c>
      <c r="L20" s="104"/>
    </row>
    <row r="21" spans="1:14">
      <c r="A21" s="12">
        <f t="shared" si="6"/>
        <v>15</v>
      </c>
      <c r="B21" s="8">
        <f t="shared" si="6"/>
        <v>46280</v>
      </c>
      <c r="C21" s="8">
        <f t="shared" si="2"/>
        <v>46280</v>
      </c>
      <c r="D21" s="9">
        <v>0</v>
      </c>
      <c r="E21" s="8">
        <f t="shared" si="20"/>
        <v>46281</v>
      </c>
      <c r="F21" s="9">
        <v>0</v>
      </c>
      <c r="G21" s="10">
        <f t="shared" si="12"/>
        <v>1</v>
      </c>
      <c r="H21" s="11">
        <f t="shared" si="7"/>
        <v>2700112.56</v>
      </c>
      <c r="I21" s="11">
        <v>2706285.62</v>
      </c>
      <c r="J21" s="11">
        <f t="shared" si="13"/>
        <v>6173.0600000000559</v>
      </c>
      <c r="K21" s="27">
        <f t="shared" si="14"/>
        <v>257.21083333333564</v>
      </c>
      <c r="L21" s="104"/>
    </row>
    <row r="22" spans="1:14">
      <c r="A22" s="12">
        <f t="shared" si="6"/>
        <v>16</v>
      </c>
      <c r="B22" s="8">
        <f t="shared" si="6"/>
        <v>46281</v>
      </c>
      <c r="C22" s="8">
        <f t="shared" si="2"/>
        <v>46281</v>
      </c>
      <c r="D22" s="9">
        <v>0</v>
      </c>
      <c r="E22" s="8">
        <f t="shared" si="19"/>
        <v>46282</v>
      </c>
      <c r="F22" s="9">
        <v>0</v>
      </c>
      <c r="G22" s="10">
        <f t="shared" si="12"/>
        <v>1</v>
      </c>
      <c r="H22" s="11">
        <f t="shared" si="7"/>
        <v>2706285.62</v>
      </c>
      <c r="I22" s="11">
        <v>2710839.13</v>
      </c>
      <c r="J22" s="11">
        <f t="shared" si="13"/>
        <v>4553.5099999997765</v>
      </c>
      <c r="K22" s="27">
        <f t="shared" si="14"/>
        <v>189.72958333332403</v>
      </c>
      <c r="L22" s="104"/>
    </row>
    <row r="23" spans="1:14">
      <c r="A23" s="12">
        <f t="shared" si="6"/>
        <v>17</v>
      </c>
      <c r="B23" s="8">
        <f t="shared" si="6"/>
        <v>46282</v>
      </c>
      <c r="C23" s="8">
        <f t="shared" si="2"/>
        <v>46282</v>
      </c>
      <c r="D23" s="9">
        <v>0</v>
      </c>
      <c r="E23" s="8">
        <f t="shared" ref="E23" si="21">C23+1</f>
        <v>46283</v>
      </c>
      <c r="F23" s="9">
        <v>0</v>
      </c>
      <c r="G23" s="10">
        <f t="shared" si="12"/>
        <v>1</v>
      </c>
      <c r="H23" s="11">
        <f t="shared" si="7"/>
        <v>2710839.13</v>
      </c>
      <c r="I23" s="11">
        <v>2715617.88</v>
      </c>
      <c r="J23" s="11">
        <f t="shared" si="13"/>
        <v>4778.75</v>
      </c>
      <c r="K23" s="27">
        <f t="shared" si="14"/>
        <v>199.11458333333334</v>
      </c>
      <c r="L23" s="104"/>
    </row>
    <row r="24" spans="1:14">
      <c r="A24" s="12">
        <f t="shared" si="6"/>
        <v>18</v>
      </c>
      <c r="B24" s="8">
        <f t="shared" si="6"/>
        <v>46283</v>
      </c>
      <c r="C24" s="8">
        <f t="shared" si="2"/>
        <v>46283</v>
      </c>
      <c r="D24" s="9">
        <v>0</v>
      </c>
      <c r="E24" s="8">
        <f t="shared" ref="E24" si="22">C24+1</f>
        <v>46284</v>
      </c>
      <c r="F24" s="9">
        <v>0</v>
      </c>
      <c r="G24" s="10">
        <f t="shared" si="12"/>
        <v>1</v>
      </c>
      <c r="H24" s="11">
        <f t="shared" si="7"/>
        <v>2715617.88</v>
      </c>
      <c r="I24" s="11">
        <v>2721257.74</v>
      </c>
      <c r="J24" s="11">
        <f t="shared" ref="J24" si="23">I24-H24</f>
        <v>5639.8600000003353</v>
      </c>
      <c r="K24" s="27">
        <f t="shared" ref="K24" si="24">J24/24</f>
        <v>234.99416666668063</v>
      </c>
      <c r="L24" s="104"/>
    </row>
    <row r="25" spans="1:14">
      <c r="A25" s="12">
        <f t="shared" ref="A25:B34" si="25">A24+1</f>
        <v>19</v>
      </c>
      <c r="B25" s="8">
        <f t="shared" si="25"/>
        <v>46284</v>
      </c>
      <c r="C25" s="8">
        <f t="shared" si="2"/>
        <v>46284</v>
      </c>
      <c r="D25" s="9">
        <v>0</v>
      </c>
      <c r="E25" s="8">
        <f t="shared" ref="E25" si="26">C25+1</f>
        <v>46285</v>
      </c>
      <c r="F25" s="9">
        <v>0</v>
      </c>
      <c r="G25" s="10">
        <f t="shared" si="12"/>
        <v>1</v>
      </c>
      <c r="H25" s="11">
        <f t="shared" si="7"/>
        <v>2721257.74</v>
      </c>
      <c r="I25" s="11">
        <v>2725935.56</v>
      </c>
      <c r="J25" s="11">
        <f t="shared" ref="J25" si="27">I25-H25</f>
        <v>4677.8199999998324</v>
      </c>
      <c r="K25" s="27">
        <f t="shared" ref="K25" si="28">J25/24</f>
        <v>194.90916666665967</v>
      </c>
      <c r="L25" s="104"/>
    </row>
    <row r="26" spans="1:14">
      <c r="A26" s="12">
        <f t="shared" si="25"/>
        <v>20</v>
      </c>
      <c r="B26" s="8">
        <f t="shared" si="25"/>
        <v>46285</v>
      </c>
      <c r="C26" s="8">
        <f t="shared" si="2"/>
        <v>46285</v>
      </c>
      <c r="D26" s="9">
        <v>0</v>
      </c>
      <c r="E26" s="8">
        <f t="shared" ref="E26" si="29">C26+1</f>
        <v>46286</v>
      </c>
      <c r="F26" s="9">
        <v>0</v>
      </c>
      <c r="G26" s="10">
        <f t="shared" si="12"/>
        <v>1</v>
      </c>
      <c r="H26" s="11">
        <f t="shared" si="7"/>
        <v>2725935.56</v>
      </c>
      <c r="I26" s="11">
        <v>2733902.21</v>
      </c>
      <c r="J26" s="11">
        <f t="shared" ref="J26" si="30">I26-H26</f>
        <v>7966.6499999999069</v>
      </c>
      <c r="K26" s="27">
        <f t="shared" ref="K26" si="31">J26/24</f>
        <v>331.9437499999961</v>
      </c>
      <c r="L26" s="104"/>
    </row>
    <row r="27" spans="1:14">
      <c r="A27" s="12">
        <f t="shared" si="25"/>
        <v>21</v>
      </c>
      <c r="B27" s="8">
        <f t="shared" si="25"/>
        <v>46286</v>
      </c>
      <c r="C27" s="8">
        <f t="shared" si="2"/>
        <v>46286</v>
      </c>
      <c r="D27" s="9">
        <v>0</v>
      </c>
      <c r="E27" s="8">
        <f t="shared" ref="E27:E34" si="32">C27+1</f>
        <v>46287</v>
      </c>
      <c r="F27" s="9">
        <v>0</v>
      </c>
      <c r="G27" s="10">
        <f t="shared" si="12"/>
        <v>1</v>
      </c>
      <c r="H27" s="11">
        <f t="shared" si="7"/>
        <v>2733902.21</v>
      </c>
      <c r="I27" s="11">
        <v>2741126.91</v>
      </c>
      <c r="J27" s="11">
        <f t="shared" ref="J27" si="33">I27-H27</f>
        <v>7224.7000000001863</v>
      </c>
      <c r="K27" s="27">
        <f t="shared" ref="K27" si="34">J27/24</f>
        <v>301.02916666667443</v>
      </c>
      <c r="L27" s="104"/>
    </row>
    <row r="28" spans="1:14">
      <c r="A28" s="12">
        <f t="shared" si="25"/>
        <v>22</v>
      </c>
      <c r="B28" s="8">
        <f t="shared" si="25"/>
        <v>46287</v>
      </c>
      <c r="C28" s="8">
        <f t="shared" si="2"/>
        <v>46287</v>
      </c>
      <c r="D28" s="9">
        <v>0</v>
      </c>
      <c r="E28" s="8">
        <f t="shared" si="32"/>
        <v>46288</v>
      </c>
      <c r="F28" s="9">
        <v>0</v>
      </c>
      <c r="G28" s="10">
        <f t="shared" si="12"/>
        <v>1</v>
      </c>
      <c r="H28" s="11">
        <f t="shared" si="7"/>
        <v>2741126.91</v>
      </c>
      <c r="I28" s="11">
        <v>2749321.92</v>
      </c>
      <c r="J28" s="11">
        <f t="shared" ref="J28" si="35">I28-H28</f>
        <v>8195.0099999997765</v>
      </c>
      <c r="K28" s="27">
        <f t="shared" ref="K28" si="36">J28/24</f>
        <v>341.45874999999069</v>
      </c>
      <c r="L28" s="104"/>
    </row>
    <row r="29" spans="1:14">
      <c r="A29" s="12">
        <f t="shared" si="25"/>
        <v>23</v>
      </c>
      <c r="B29" s="8">
        <f t="shared" si="25"/>
        <v>46288</v>
      </c>
      <c r="C29" s="8">
        <f t="shared" si="2"/>
        <v>46288</v>
      </c>
      <c r="D29" s="9">
        <v>0</v>
      </c>
      <c r="E29" s="8">
        <f t="shared" si="32"/>
        <v>46289</v>
      </c>
      <c r="F29" s="9">
        <v>0</v>
      </c>
      <c r="G29" s="10">
        <f t="shared" si="12"/>
        <v>1</v>
      </c>
      <c r="H29" s="11">
        <f t="shared" si="7"/>
        <v>2749321.92</v>
      </c>
      <c r="I29" s="11">
        <v>2756998.99</v>
      </c>
      <c r="J29" s="11">
        <f t="shared" ref="J29" si="37">I29-H29</f>
        <v>7677.070000000298</v>
      </c>
      <c r="K29" s="27">
        <f t="shared" ref="K29" si="38">J29/24</f>
        <v>319.87791666667908</v>
      </c>
      <c r="L29" s="104"/>
    </row>
    <row r="30" spans="1:14">
      <c r="A30" s="12">
        <f t="shared" si="25"/>
        <v>24</v>
      </c>
      <c r="B30" s="8">
        <f t="shared" si="25"/>
        <v>46289</v>
      </c>
      <c r="C30" s="8">
        <f t="shared" si="2"/>
        <v>46289</v>
      </c>
      <c r="D30" s="9">
        <v>0</v>
      </c>
      <c r="E30" s="8">
        <f t="shared" si="32"/>
        <v>46290</v>
      </c>
      <c r="F30" s="9">
        <v>0</v>
      </c>
      <c r="G30" s="10">
        <f t="shared" si="12"/>
        <v>1</v>
      </c>
      <c r="H30" s="11">
        <f t="shared" si="7"/>
        <v>2756998.99</v>
      </c>
      <c r="I30" s="11">
        <v>2763078.4</v>
      </c>
      <c r="J30" s="11">
        <f t="shared" ref="J30:J31" si="39">I30-H30</f>
        <v>6079.4099999996834</v>
      </c>
      <c r="K30" s="27">
        <f t="shared" ref="K30:K31" si="40">J30/24</f>
        <v>253.30874999998682</v>
      </c>
      <c r="L30" s="104"/>
    </row>
    <row r="31" spans="1:14">
      <c r="A31" s="12">
        <f t="shared" si="25"/>
        <v>25</v>
      </c>
      <c r="B31" s="8">
        <f t="shared" si="25"/>
        <v>46290</v>
      </c>
      <c r="C31" s="8">
        <f t="shared" si="2"/>
        <v>46290</v>
      </c>
      <c r="D31" s="9">
        <v>0</v>
      </c>
      <c r="E31" s="8">
        <f t="shared" si="32"/>
        <v>46291</v>
      </c>
      <c r="F31" s="9">
        <v>0</v>
      </c>
      <c r="G31" s="10">
        <f t="shared" si="12"/>
        <v>1</v>
      </c>
      <c r="H31" s="11">
        <f t="shared" si="7"/>
        <v>2763078.4</v>
      </c>
      <c r="I31" s="11">
        <v>2767917.85</v>
      </c>
      <c r="J31" s="11">
        <f t="shared" si="39"/>
        <v>4839.4500000001863</v>
      </c>
      <c r="K31" s="27">
        <f t="shared" si="40"/>
        <v>201.64375000000777</v>
      </c>
      <c r="L31" s="104"/>
    </row>
    <row r="32" spans="1:14">
      <c r="A32" s="12">
        <f t="shared" si="25"/>
        <v>26</v>
      </c>
      <c r="B32" s="8">
        <f t="shared" si="25"/>
        <v>46291</v>
      </c>
      <c r="C32" s="8">
        <f t="shared" si="2"/>
        <v>46291</v>
      </c>
      <c r="D32" s="9">
        <v>0</v>
      </c>
      <c r="E32" s="8">
        <f t="shared" si="32"/>
        <v>46292</v>
      </c>
      <c r="F32" s="9">
        <v>0</v>
      </c>
      <c r="G32" s="10">
        <f t="shared" si="12"/>
        <v>1</v>
      </c>
      <c r="H32" s="11">
        <f t="shared" si="7"/>
        <v>2767917.85</v>
      </c>
      <c r="I32" s="11">
        <v>2774421.56</v>
      </c>
      <c r="J32" s="11">
        <f t="shared" ref="J32" si="41">I32-H32</f>
        <v>6503.7099999999627</v>
      </c>
      <c r="K32" s="27">
        <f t="shared" ref="K32" si="42">J32/24</f>
        <v>270.98791666666511</v>
      </c>
      <c r="L32" s="104"/>
    </row>
    <row r="33" spans="1:12">
      <c r="A33" s="12">
        <f t="shared" si="25"/>
        <v>27</v>
      </c>
      <c r="B33" s="8">
        <f t="shared" si="25"/>
        <v>46292</v>
      </c>
      <c r="C33" s="8">
        <f t="shared" si="2"/>
        <v>46292</v>
      </c>
      <c r="D33" s="9">
        <v>0</v>
      </c>
      <c r="E33" s="8">
        <f t="shared" si="32"/>
        <v>46293</v>
      </c>
      <c r="F33" s="9">
        <v>0</v>
      </c>
      <c r="G33" s="10">
        <f t="shared" si="12"/>
        <v>1</v>
      </c>
      <c r="H33" s="11"/>
      <c r="I33" s="11"/>
      <c r="J33" s="11">
        <f t="shared" ref="J33" si="43">I33-H33</f>
        <v>0</v>
      </c>
      <c r="K33" s="27">
        <f t="shared" ref="K33" si="44">J33/24</f>
        <v>0</v>
      </c>
      <c r="L33" s="763"/>
    </row>
    <row r="34" spans="1:12">
      <c r="A34" s="12">
        <f t="shared" si="25"/>
        <v>28</v>
      </c>
      <c r="B34" s="8">
        <f t="shared" si="25"/>
        <v>46293</v>
      </c>
      <c r="C34" s="8">
        <f t="shared" si="2"/>
        <v>46293</v>
      </c>
      <c r="D34" s="9">
        <v>0</v>
      </c>
      <c r="E34" s="8">
        <f t="shared" si="32"/>
        <v>46294</v>
      </c>
      <c r="F34" s="9">
        <v>0</v>
      </c>
      <c r="G34" s="10">
        <f t="shared" si="12"/>
        <v>1</v>
      </c>
      <c r="H34" s="11"/>
      <c r="I34" s="11"/>
      <c r="J34" s="11">
        <f t="shared" ref="J34" si="45">I34-H34</f>
        <v>0</v>
      </c>
      <c r="K34" s="27">
        <f t="shared" ref="K34" si="46">J34/24</f>
        <v>0</v>
      </c>
      <c r="L34" s="763"/>
    </row>
    <row r="35" spans="1:12">
      <c r="A35" s="12">
        <f t="shared" ref="A35:B35" si="47">A34+1</f>
        <v>29</v>
      </c>
      <c r="B35" s="8">
        <f t="shared" si="47"/>
        <v>46294</v>
      </c>
      <c r="C35" s="8">
        <f t="shared" ref="C35:C37" si="48">B35</f>
        <v>46294</v>
      </c>
      <c r="D35" s="9">
        <v>0</v>
      </c>
      <c r="E35" s="8">
        <f t="shared" ref="E35:E37" si="49">C35+1</f>
        <v>46295</v>
      </c>
      <c r="F35" s="9">
        <v>0</v>
      </c>
      <c r="G35" s="10">
        <f t="shared" ref="G35:G37" si="50">IFERROR(((E35-C35)+(F35-D35)),"")</f>
        <v>1</v>
      </c>
      <c r="H35" s="11"/>
      <c r="I35" s="11"/>
      <c r="J35" s="11">
        <f t="shared" ref="J35:J37" si="51">I35-H35</f>
        <v>0</v>
      </c>
      <c r="K35" s="27">
        <f t="shared" ref="K35:K37" si="52">J35/24</f>
        <v>0</v>
      </c>
      <c r="L35" s="763"/>
    </row>
    <row r="36" spans="1:12">
      <c r="A36" s="12">
        <f t="shared" ref="A36:B36" si="53">A35+1</f>
        <v>30</v>
      </c>
      <c r="B36" s="8">
        <f t="shared" si="53"/>
        <v>46295</v>
      </c>
      <c r="C36" s="8">
        <f t="shared" si="48"/>
        <v>46295</v>
      </c>
      <c r="D36" s="9">
        <v>0</v>
      </c>
      <c r="E36" s="8">
        <f t="shared" si="49"/>
        <v>46296</v>
      </c>
      <c r="F36" s="9">
        <v>0</v>
      </c>
      <c r="G36" s="10">
        <f t="shared" si="50"/>
        <v>1</v>
      </c>
      <c r="H36" s="11"/>
      <c r="I36" s="11"/>
      <c r="J36" s="11">
        <f t="shared" si="51"/>
        <v>0</v>
      </c>
      <c r="K36" s="27">
        <f t="shared" si="52"/>
        <v>0</v>
      </c>
      <c r="L36" s="763"/>
    </row>
    <row r="37" spans="1:12">
      <c r="A37" s="12">
        <f t="shared" ref="A37:B37" si="54">A36+1</f>
        <v>31</v>
      </c>
      <c r="B37" s="8">
        <f t="shared" si="54"/>
        <v>46296</v>
      </c>
      <c r="C37" s="8">
        <f t="shared" si="48"/>
        <v>46296</v>
      </c>
      <c r="D37" s="9">
        <v>0</v>
      </c>
      <c r="E37" s="8">
        <f t="shared" si="49"/>
        <v>46297</v>
      </c>
      <c r="F37" s="9">
        <v>0</v>
      </c>
      <c r="G37" s="10">
        <f t="shared" si="50"/>
        <v>1</v>
      </c>
      <c r="H37" s="11"/>
      <c r="I37" s="11"/>
      <c r="J37" s="11">
        <f t="shared" si="51"/>
        <v>0</v>
      </c>
      <c r="K37" s="27">
        <f t="shared" si="52"/>
        <v>0</v>
      </c>
      <c r="L37" s="763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3"/>
      <c r="B39" s="14"/>
      <c r="C39" s="14"/>
      <c r="D39" s="276"/>
      <c r="E39" s="14"/>
      <c r="F39" s="276"/>
      <c r="G39" s="277"/>
      <c r="H39" s="16"/>
      <c r="I39" s="16"/>
      <c r="J39" s="16"/>
      <c r="K39" s="30"/>
      <c r="L39" s="31"/>
    </row>
    <row r="40" spans="1:12">
      <c r="A40" s="13"/>
      <c r="B40" s="14"/>
      <c r="C40" s="14"/>
      <c r="D40" s="15"/>
      <c r="E40" s="14"/>
      <c r="F40" s="15"/>
      <c r="G40" s="15"/>
      <c r="H40" s="16"/>
      <c r="I40" s="16"/>
      <c r="J40" s="16"/>
      <c r="K40" s="30"/>
      <c r="L40" s="31"/>
    </row>
    <row r="41" spans="1:12">
      <c r="A41" s="17" t="s">
        <v>3</v>
      </c>
      <c r="B41" s="18"/>
      <c r="C41" s="18"/>
      <c r="D41" s="18"/>
      <c r="E41" s="18"/>
      <c r="F41" s="18"/>
      <c r="G41" s="19">
        <f>SUM(G7:G34)</f>
        <v>28</v>
      </c>
      <c r="H41" s="20"/>
      <c r="I41" s="20"/>
      <c r="J41" s="32">
        <f>SUM(J7:J40)</f>
        <v>147115.16000000015</v>
      </c>
      <c r="K41" s="32">
        <f>AVERAGE(K7:K34)</f>
        <v>218.92136904761924</v>
      </c>
      <c r="L41" s="33"/>
    </row>
    <row r="42" spans="1:12">
      <c r="A42" s="21" t="s">
        <v>114</v>
      </c>
      <c r="B42" s="22"/>
      <c r="C42" s="22"/>
      <c r="D42" s="22"/>
      <c r="E42" s="22"/>
      <c r="F42" s="22"/>
      <c r="G42" s="23">
        <f>G41/SUMPRODUCT((G7:G34&gt;0)*1)</f>
        <v>1</v>
      </c>
      <c r="H42" s="24"/>
      <c r="I42" s="24"/>
      <c r="J42" s="24"/>
      <c r="K42" s="24">
        <f>K41/SUMPRODUCT((K7:K34&gt;0)*1)</f>
        <v>8.4200526556776634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ySplit="6" topLeftCell="A13" activePane="bottomLeft" state="frozen"/>
      <selection pane="bottomLeft" activeCell="I32" sqref="I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4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146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C3" s="3" t="str">
        <f>'Summary sales'!A3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46266</v>
      </c>
      <c r="D4" s="4"/>
      <c r="E4" s="2"/>
      <c r="F4" s="2"/>
      <c r="G4" s="2"/>
      <c r="H4" s="2"/>
      <c r="I4" s="2"/>
      <c r="J4" s="2" t="s">
        <v>131</v>
      </c>
      <c r="K4" s="26">
        <f>MAX(K7:K34)</f>
        <v>32.346666666669385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7">
        <f>B7</f>
        <v>46266</v>
      </c>
      <c r="D7" s="262">
        <v>0</v>
      </c>
      <c r="E7" s="7">
        <f>C7+1</f>
        <v>46267</v>
      </c>
      <c r="F7" s="262">
        <v>0</v>
      </c>
      <c r="G7" s="10">
        <f>IFERROR(((E7-C7)+(F7-D7)),"")</f>
        <v>1</v>
      </c>
      <c r="H7" s="224">
        <v>723635.78</v>
      </c>
      <c r="I7" s="224">
        <v>724365.56</v>
      </c>
      <c r="J7" s="11">
        <f t="shared" ref="J7" si="0">I7-H7</f>
        <v>729.78000000002794</v>
      </c>
      <c r="K7" s="275">
        <f t="shared" ref="K7" si="1">J7/24</f>
        <v>30.407500000001164</v>
      </c>
      <c r="L7" s="10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</v>
      </c>
      <c r="E8" s="8">
        <f>C8+1</f>
        <v>46268</v>
      </c>
      <c r="F8" s="9">
        <v>0</v>
      </c>
      <c r="G8" s="10">
        <f>IFERROR(((E8-C8)+(F8-D8)),"")</f>
        <v>1</v>
      </c>
      <c r="H8" s="11">
        <f>I7</f>
        <v>724365.56</v>
      </c>
      <c r="I8" s="11">
        <v>725093.65</v>
      </c>
      <c r="J8" s="11">
        <f t="shared" ref="J8:J31" si="2">I8-H8</f>
        <v>728.0899999999674</v>
      </c>
      <c r="K8" s="275">
        <f t="shared" ref="K8:K31" si="3">J8/24</f>
        <v>30.337083333331975</v>
      </c>
      <c r="L8" s="104"/>
    </row>
    <row r="9" spans="1:12">
      <c r="A9" s="12">
        <f t="shared" ref="A9:B20" si="4">A8+1</f>
        <v>3</v>
      </c>
      <c r="B9" s="8">
        <f t="shared" si="4"/>
        <v>46268</v>
      </c>
      <c r="C9" s="8">
        <f t="shared" ref="C9:C31" si="5">B9</f>
        <v>46268</v>
      </c>
      <c r="D9" s="9">
        <v>0</v>
      </c>
      <c r="E9" s="8">
        <f t="shared" ref="E9:E31" si="6">C9+1</f>
        <v>46269</v>
      </c>
      <c r="F9" s="9">
        <v>0</v>
      </c>
      <c r="G9" s="10">
        <f t="shared" ref="G9:G31" si="7">IFERROR(((E9-C9)+(F9-D9)),"")</f>
        <v>1</v>
      </c>
      <c r="H9" s="11">
        <f t="shared" ref="H9:H32" si="8">I8</f>
        <v>725093.65</v>
      </c>
      <c r="I9" s="11">
        <v>725819.48</v>
      </c>
      <c r="J9" s="11">
        <f t="shared" ref="J9" si="9">I9-H9</f>
        <v>725.82999999995809</v>
      </c>
      <c r="K9" s="275">
        <f t="shared" ref="K9" si="10">J9/24</f>
        <v>30.242916666664922</v>
      </c>
      <c r="L9" s="104"/>
    </row>
    <row r="10" spans="1:12">
      <c r="A10" s="12">
        <f t="shared" si="4"/>
        <v>4</v>
      </c>
      <c r="B10" s="8">
        <f t="shared" si="4"/>
        <v>46269</v>
      </c>
      <c r="C10" s="8">
        <f t="shared" si="5"/>
        <v>46269</v>
      </c>
      <c r="D10" s="9">
        <v>0</v>
      </c>
      <c r="E10" s="8">
        <f t="shared" si="6"/>
        <v>46270</v>
      </c>
      <c r="F10" s="9">
        <v>0</v>
      </c>
      <c r="G10" s="10">
        <f t="shared" si="7"/>
        <v>1</v>
      </c>
      <c r="H10" s="11">
        <f t="shared" si="8"/>
        <v>725819.48</v>
      </c>
      <c r="I10" s="11">
        <v>726446.98</v>
      </c>
      <c r="J10" s="11">
        <f t="shared" ref="J10" si="11">I10-H10</f>
        <v>627.5</v>
      </c>
      <c r="K10" s="275">
        <f t="shared" ref="K10" si="12">J10/24</f>
        <v>26.145833333333332</v>
      </c>
      <c r="L10" s="104"/>
    </row>
    <row r="11" spans="1:12">
      <c r="A11" s="12">
        <f t="shared" si="4"/>
        <v>5</v>
      </c>
      <c r="B11" s="8">
        <f t="shared" si="4"/>
        <v>46270</v>
      </c>
      <c r="C11" s="8">
        <f t="shared" si="5"/>
        <v>46270</v>
      </c>
      <c r="D11" s="9">
        <v>0</v>
      </c>
      <c r="E11" s="8">
        <f t="shared" si="6"/>
        <v>46271</v>
      </c>
      <c r="F11" s="9">
        <v>0</v>
      </c>
      <c r="G11" s="10">
        <f t="shared" si="7"/>
        <v>1</v>
      </c>
      <c r="H11" s="11">
        <f t="shared" si="8"/>
        <v>726446.98</v>
      </c>
      <c r="I11" s="11">
        <v>726937.68</v>
      </c>
      <c r="J11" s="11">
        <f t="shared" ref="J11" si="13">I11-H11</f>
        <v>490.70000000006985</v>
      </c>
      <c r="K11" s="275">
        <f t="shared" ref="K11" si="14">J11/24</f>
        <v>20.445833333336243</v>
      </c>
      <c r="L11" s="104"/>
    </row>
    <row r="12" spans="1:12">
      <c r="A12" s="12">
        <f t="shared" si="4"/>
        <v>6</v>
      </c>
      <c r="B12" s="8">
        <f t="shared" si="4"/>
        <v>46271</v>
      </c>
      <c r="C12" s="8">
        <f t="shared" si="5"/>
        <v>46271</v>
      </c>
      <c r="D12" s="9">
        <v>0</v>
      </c>
      <c r="E12" s="8">
        <f t="shared" si="6"/>
        <v>46272</v>
      </c>
      <c r="F12" s="9">
        <v>0</v>
      </c>
      <c r="G12" s="10">
        <f t="shared" si="7"/>
        <v>1</v>
      </c>
      <c r="H12" s="11">
        <f t="shared" si="8"/>
        <v>726937.68</v>
      </c>
      <c r="I12" s="11">
        <v>727362.93</v>
      </c>
      <c r="J12" s="11">
        <f t="shared" ref="J12" si="15">I12-H12</f>
        <v>425.25</v>
      </c>
      <c r="K12" s="275">
        <f t="shared" ref="K12" si="16">J12/24</f>
        <v>17.71875</v>
      </c>
      <c r="L12" s="104"/>
    </row>
    <row r="13" spans="1:12">
      <c r="A13" s="12">
        <f t="shared" si="4"/>
        <v>7</v>
      </c>
      <c r="B13" s="8">
        <f t="shared" si="4"/>
        <v>46272</v>
      </c>
      <c r="C13" s="8">
        <f t="shared" si="5"/>
        <v>46272</v>
      </c>
      <c r="D13" s="9">
        <v>0</v>
      </c>
      <c r="E13" s="8">
        <f t="shared" si="6"/>
        <v>46273</v>
      </c>
      <c r="F13" s="9">
        <v>0</v>
      </c>
      <c r="G13" s="10">
        <f t="shared" si="7"/>
        <v>1</v>
      </c>
      <c r="H13" s="11">
        <f t="shared" si="8"/>
        <v>727362.93</v>
      </c>
      <c r="I13" s="11">
        <v>728030.69</v>
      </c>
      <c r="J13" s="11">
        <f t="shared" si="2"/>
        <v>667.7599999998929</v>
      </c>
      <c r="K13" s="275">
        <f t="shared" si="3"/>
        <v>27.823333333328872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5"/>
        <v>46273</v>
      </c>
      <c r="D14" s="9">
        <v>0</v>
      </c>
      <c r="E14" s="8">
        <f t="shared" si="6"/>
        <v>46274</v>
      </c>
      <c r="F14" s="9">
        <v>0</v>
      </c>
      <c r="G14" s="10">
        <f t="shared" si="7"/>
        <v>1</v>
      </c>
      <c r="H14" s="11">
        <f t="shared" si="8"/>
        <v>728030.69</v>
      </c>
      <c r="I14" s="11">
        <v>728758.85</v>
      </c>
      <c r="J14" s="11">
        <f t="shared" si="2"/>
        <v>728.1600000000326</v>
      </c>
      <c r="K14" s="275">
        <f t="shared" si="3"/>
        <v>30.340000000001357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5"/>
        <v>46274</v>
      </c>
      <c r="D15" s="9">
        <v>0</v>
      </c>
      <c r="E15" s="8">
        <f t="shared" si="6"/>
        <v>46275</v>
      </c>
      <c r="F15" s="9">
        <v>0</v>
      </c>
      <c r="G15" s="10">
        <f t="shared" si="7"/>
        <v>1</v>
      </c>
      <c r="H15" s="11">
        <f t="shared" si="8"/>
        <v>728758.85</v>
      </c>
      <c r="I15" s="11">
        <v>729535.17</v>
      </c>
      <c r="J15" s="11">
        <f t="shared" ref="J15" si="17">I15-H15</f>
        <v>776.32000000006519</v>
      </c>
      <c r="K15" s="275">
        <f t="shared" ref="K15" si="18">J15/24</f>
        <v>32.346666666669385</v>
      </c>
      <c r="L15" s="28"/>
    </row>
    <row r="16" spans="1:12">
      <c r="A16" s="12">
        <f t="shared" si="4"/>
        <v>10</v>
      </c>
      <c r="B16" s="8">
        <f t="shared" si="4"/>
        <v>46275</v>
      </c>
      <c r="C16" s="8">
        <f t="shared" si="5"/>
        <v>46275</v>
      </c>
      <c r="D16" s="9">
        <v>0</v>
      </c>
      <c r="E16" s="8">
        <f t="shared" si="6"/>
        <v>46276</v>
      </c>
      <c r="F16" s="9">
        <v>0</v>
      </c>
      <c r="G16" s="10">
        <f t="shared" si="7"/>
        <v>1</v>
      </c>
      <c r="H16" s="11">
        <f t="shared" si="8"/>
        <v>729535.17</v>
      </c>
      <c r="I16" s="11">
        <v>730281.78</v>
      </c>
      <c r="J16" s="11">
        <f t="shared" ref="J16" si="19">I16-H16</f>
        <v>746.60999999998603</v>
      </c>
      <c r="K16" s="275">
        <f t="shared" ref="K16" si="20">J16/24</f>
        <v>31.108749999999418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5"/>
        <v>46276</v>
      </c>
      <c r="D17" s="9">
        <v>0</v>
      </c>
      <c r="E17" s="8">
        <f t="shared" si="6"/>
        <v>46277</v>
      </c>
      <c r="F17" s="9">
        <v>0</v>
      </c>
      <c r="G17" s="10">
        <f t="shared" si="7"/>
        <v>1</v>
      </c>
      <c r="H17" s="11">
        <f t="shared" si="8"/>
        <v>730281.78</v>
      </c>
      <c r="I17" s="11">
        <v>730974.4</v>
      </c>
      <c r="J17" s="11">
        <f t="shared" ref="J17" si="21">I17-H17</f>
        <v>692.61999999999534</v>
      </c>
      <c r="K17" s="275">
        <f t="shared" ref="K17" si="22">J17/24</f>
        <v>28.859166666666471</v>
      </c>
      <c r="L17" s="28"/>
    </row>
    <row r="18" spans="1:14">
      <c r="A18" s="12">
        <f t="shared" si="4"/>
        <v>12</v>
      </c>
      <c r="B18" s="8">
        <f t="shared" si="4"/>
        <v>46277</v>
      </c>
      <c r="C18" s="8">
        <f t="shared" si="5"/>
        <v>46277</v>
      </c>
      <c r="D18" s="9">
        <v>0</v>
      </c>
      <c r="E18" s="8">
        <f t="shared" si="6"/>
        <v>46278</v>
      </c>
      <c r="F18" s="9">
        <v>0</v>
      </c>
      <c r="G18" s="10">
        <f t="shared" si="7"/>
        <v>1</v>
      </c>
      <c r="H18" s="11">
        <f t="shared" si="8"/>
        <v>730974.4</v>
      </c>
      <c r="I18" s="11">
        <v>731352.28</v>
      </c>
      <c r="J18" s="11">
        <f t="shared" ref="J18" si="23">I18-H18</f>
        <v>377.88000000000466</v>
      </c>
      <c r="K18" s="275">
        <f t="shared" ref="K18" si="24">J18/24</f>
        <v>15.745000000000195</v>
      </c>
      <c r="L18" s="28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5"/>
        <v>46278</v>
      </c>
      <c r="D19" s="9">
        <v>0</v>
      </c>
      <c r="E19" s="8">
        <f t="shared" si="6"/>
        <v>46279</v>
      </c>
      <c r="F19" s="9">
        <v>0</v>
      </c>
      <c r="G19" s="10">
        <f t="shared" si="7"/>
        <v>1</v>
      </c>
      <c r="H19" s="11">
        <f t="shared" si="8"/>
        <v>731352.28</v>
      </c>
      <c r="I19" s="11">
        <v>731708.12</v>
      </c>
      <c r="J19" s="11">
        <f t="shared" si="2"/>
        <v>355.8399999999674</v>
      </c>
      <c r="K19" s="275">
        <f t="shared" si="3"/>
        <v>14.826666666665309</v>
      </c>
      <c r="L19" s="28"/>
    </row>
    <row r="20" spans="1:14">
      <c r="A20" s="12">
        <f t="shared" si="4"/>
        <v>14</v>
      </c>
      <c r="B20" s="8">
        <f t="shared" si="4"/>
        <v>46279</v>
      </c>
      <c r="C20" s="8">
        <f t="shared" si="5"/>
        <v>46279</v>
      </c>
      <c r="D20" s="9">
        <v>0</v>
      </c>
      <c r="E20" s="8">
        <f t="shared" si="6"/>
        <v>46280</v>
      </c>
      <c r="F20" s="9">
        <v>0</v>
      </c>
      <c r="G20" s="10">
        <f t="shared" si="7"/>
        <v>1</v>
      </c>
      <c r="H20" s="11">
        <f t="shared" si="8"/>
        <v>731708.12</v>
      </c>
      <c r="I20" s="11">
        <v>732424.66</v>
      </c>
      <c r="J20" s="11">
        <f t="shared" si="2"/>
        <v>716.54000000003725</v>
      </c>
      <c r="K20" s="275">
        <f t="shared" si="3"/>
        <v>29.855833333334886</v>
      </c>
      <c r="L20" s="104"/>
    </row>
    <row r="21" spans="1:14">
      <c r="A21" s="12">
        <f t="shared" ref="A21:B25" si="25">A20+1</f>
        <v>15</v>
      </c>
      <c r="B21" s="8">
        <f t="shared" si="25"/>
        <v>46280</v>
      </c>
      <c r="C21" s="8">
        <f t="shared" si="5"/>
        <v>46280</v>
      </c>
      <c r="D21" s="9">
        <v>0</v>
      </c>
      <c r="E21" s="8">
        <f t="shared" si="6"/>
        <v>46281</v>
      </c>
      <c r="F21" s="9">
        <v>0</v>
      </c>
      <c r="G21" s="10">
        <f t="shared" si="7"/>
        <v>1</v>
      </c>
      <c r="H21" s="11">
        <f t="shared" si="8"/>
        <v>732424.66</v>
      </c>
      <c r="I21" s="11">
        <v>733165.81</v>
      </c>
      <c r="J21" s="11">
        <f t="shared" ref="J21:J30" si="26">I21-H21</f>
        <v>741.15000000002328</v>
      </c>
      <c r="K21" s="275">
        <f t="shared" ref="K21:K30" si="27">J21/24</f>
        <v>30.881250000000971</v>
      </c>
      <c r="L21" s="104"/>
    </row>
    <row r="22" spans="1:14">
      <c r="A22" s="12">
        <f t="shared" si="25"/>
        <v>16</v>
      </c>
      <c r="B22" s="8">
        <f t="shared" si="25"/>
        <v>46281</v>
      </c>
      <c r="C22" s="8">
        <f t="shared" si="5"/>
        <v>46281</v>
      </c>
      <c r="D22" s="9">
        <v>0</v>
      </c>
      <c r="E22" s="8">
        <f t="shared" si="6"/>
        <v>46282</v>
      </c>
      <c r="F22" s="9">
        <v>0</v>
      </c>
      <c r="G22" s="10">
        <f t="shared" si="7"/>
        <v>1</v>
      </c>
      <c r="H22" s="11">
        <f t="shared" si="8"/>
        <v>733165.81</v>
      </c>
      <c r="I22" s="11">
        <v>733895.69</v>
      </c>
      <c r="J22" s="11">
        <f t="shared" ref="J22" si="28">I22-H22</f>
        <v>729.87999999988824</v>
      </c>
      <c r="K22" s="275">
        <f t="shared" ref="K22" si="29">J22/24</f>
        <v>30.411666666662011</v>
      </c>
      <c r="L22" s="104"/>
    </row>
    <row r="23" spans="1:14">
      <c r="A23" s="12">
        <f t="shared" si="25"/>
        <v>17</v>
      </c>
      <c r="B23" s="8">
        <f t="shared" si="25"/>
        <v>46282</v>
      </c>
      <c r="C23" s="8">
        <f t="shared" si="5"/>
        <v>46282</v>
      </c>
      <c r="D23" s="9">
        <v>0</v>
      </c>
      <c r="E23" s="8">
        <f t="shared" si="6"/>
        <v>46283</v>
      </c>
      <c r="F23" s="9">
        <v>0</v>
      </c>
      <c r="G23" s="10">
        <f t="shared" si="7"/>
        <v>1</v>
      </c>
      <c r="H23" s="11">
        <f t="shared" si="8"/>
        <v>733895.69</v>
      </c>
      <c r="I23" s="11">
        <v>734638.47</v>
      </c>
      <c r="J23" s="11">
        <f t="shared" si="26"/>
        <v>742.78000000002794</v>
      </c>
      <c r="K23" s="275">
        <f t="shared" si="27"/>
        <v>30.949166666667832</v>
      </c>
      <c r="L23" s="104"/>
    </row>
    <row r="24" spans="1:14">
      <c r="A24" s="12">
        <f t="shared" si="25"/>
        <v>18</v>
      </c>
      <c r="B24" s="8">
        <f t="shared" si="25"/>
        <v>46283</v>
      </c>
      <c r="C24" s="8">
        <f t="shared" si="5"/>
        <v>46283</v>
      </c>
      <c r="D24" s="9">
        <v>0</v>
      </c>
      <c r="E24" s="8">
        <f t="shared" si="6"/>
        <v>46284</v>
      </c>
      <c r="F24" s="9">
        <v>0</v>
      </c>
      <c r="G24" s="10">
        <f t="shared" si="7"/>
        <v>1</v>
      </c>
      <c r="H24" s="11">
        <f t="shared" si="8"/>
        <v>734638.47</v>
      </c>
      <c r="I24" s="11">
        <v>735261.83</v>
      </c>
      <c r="J24" s="11">
        <f t="shared" si="26"/>
        <v>623.35999999998603</v>
      </c>
      <c r="K24" s="275">
        <f t="shared" si="27"/>
        <v>25.97333333333275</v>
      </c>
      <c r="L24" s="104"/>
    </row>
    <row r="25" spans="1:14">
      <c r="A25" s="12">
        <f t="shared" si="25"/>
        <v>19</v>
      </c>
      <c r="B25" s="8">
        <f t="shared" si="25"/>
        <v>46284</v>
      </c>
      <c r="C25" s="8">
        <f t="shared" si="5"/>
        <v>46284</v>
      </c>
      <c r="D25" s="9">
        <v>0</v>
      </c>
      <c r="E25" s="8">
        <f t="shared" si="6"/>
        <v>46285</v>
      </c>
      <c r="F25" s="9">
        <v>0</v>
      </c>
      <c r="G25" s="10">
        <f t="shared" si="7"/>
        <v>1</v>
      </c>
      <c r="H25" s="11">
        <f t="shared" si="8"/>
        <v>735261.83</v>
      </c>
      <c r="I25" s="11">
        <v>735601.25</v>
      </c>
      <c r="J25" s="11">
        <f t="shared" si="26"/>
        <v>339.42000000004191</v>
      </c>
      <c r="K25" s="275">
        <f t="shared" si="27"/>
        <v>14.142500000001746</v>
      </c>
      <c r="L25" s="104"/>
    </row>
    <row r="26" spans="1:14">
      <c r="A26" s="12">
        <f t="shared" ref="A26:B28" si="30">A25+1</f>
        <v>20</v>
      </c>
      <c r="B26" s="8">
        <f t="shared" si="30"/>
        <v>46285</v>
      </c>
      <c r="C26" s="8">
        <f t="shared" si="5"/>
        <v>46285</v>
      </c>
      <c r="D26" s="9">
        <v>0</v>
      </c>
      <c r="E26" s="8">
        <f t="shared" si="6"/>
        <v>46286</v>
      </c>
      <c r="F26" s="9">
        <v>0</v>
      </c>
      <c r="G26" s="10">
        <f t="shared" si="7"/>
        <v>1</v>
      </c>
      <c r="H26" s="11">
        <f t="shared" si="8"/>
        <v>735601.25</v>
      </c>
      <c r="I26" s="11">
        <v>736025.33</v>
      </c>
      <c r="J26" s="11">
        <f t="shared" si="26"/>
        <v>424.07999999995809</v>
      </c>
      <c r="K26" s="275">
        <f t="shared" si="27"/>
        <v>17.669999999998254</v>
      </c>
      <c r="L26" s="28"/>
    </row>
    <row r="27" spans="1:14">
      <c r="A27" s="12">
        <f t="shared" si="30"/>
        <v>21</v>
      </c>
      <c r="B27" s="8">
        <f t="shared" si="30"/>
        <v>46286</v>
      </c>
      <c r="C27" s="8">
        <f t="shared" si="5"/>
        <v>46286</v>
      </c>
      <c r="D27" s="9">
        <v>0</v>
      </c>
      <c r="E27" s="8">
        <f t="shared" si="6"/>
        <v>46287</v>
      </c>
      <c r="F27" s="9">
        <v>0</v>
      </c>
      <c r="G27" s="10">
        <f t="shared" si="7"/>
        <v>1</v>
      </c>
      <c r="H27" s="11">
        <f t="shared" si="8"/>
        <v>736025.33</v>
      </c>
      <c r="I27" s="11">
        <v>736727.89</v>
      </c>
      <c r="J27" s="11">
        <f t="shared" si="26"/>
        <v>702.56000000005588</v>
      </c>
      <c r="K27" s="275">
        <f t="shared" si="27"/>
        <v>29.27333333333566</v>
      </c>
      <c r="L27" s="28"/>
    </row>
    <row r="28" spans="1:14">
      <c r="A28" s="12">
        <f t="shared" si="30"/>
        <v>22</v>
      </c>
      <c r="B28" s="8">
        <f t="shared" si="30"/>
        <v>46287</v>
      </c>
      <c r="C28" s="8">
        <f t="shared" si="5"/>
        <v>46287</v>
      </c>
      <c r="D28" s="9">
        <v>0</v>
      </c>
      <c r="E28" s="8">
        <f t="shared" si="6"/>
        <v>46288</v>
      </c>
      <c r="F28" s="9">
        <v>0</v>
      </c>
      <c r="G28" s="10">
        <f t="shared" si="7"/>
        <v>1</v>
      </c>
      <c r="H28" s="11">
        <f t="shared" si="8"/>
        <v>736727.89</v>
      </c>
      <c r="I28" s="11">
        <v>737467.78</v>
      </c>
      <c r="J28" s="11">
        <f t="shared" si="26"/>
        <v>739.89000000001397</v>
      </c>
      <c r="K28" s="275">
        <f t="shared" si="27"/>
        <v>30.828750000000582</v>
      </c>
      <c r="L28" s="28"/>
    </row>
    <row r="29" spans="1:14">
      <c r="A29" s="12">
        <f t="shared" ref="A29:A37" si="31">A28+1</f>
        <v>23</v>
      </c>
      <c r="B29" s="8">
        <f t="shared" ref="B29:B37" si="32">B28+1</f>
        <v>46288</v>
      </c>
      <c r="C29" s="8">
        <f t="shared" si="5"/>
        <v>46288</v>
      </c>
      <c r="D29" s="9">
        <v>0</v>
      </c>
      <c r="E29" s="8">
        <f t="shared" si="6"/>
        <v>46289</v>
      </c>
      <c r="F29" s="9">
        <v>0</v>
      </c>
      <c r="G29" s="10">
        <f t="shared" si="7"/>
        <v>1</v>
      </c>
      <c r="H29" s="11">
        <f t="shared" si="8"/>
        <v>737467.78</v>
      </c>
      <c r="I29" s="11">
        <v>738174.51</v>
      </c>
      <c r="J29" s="11">
        <f t="shared" si="26"/>
        <v>706.72999999998137</v>
      </c>
      <c r="K29" s="275">
        <f t="shared" si="27"/>
        <v>29.447083333332557</v>
      </c>
      <c r="L29" s="28"/>
    </row>
    <row r="30" spans="1:14">
      <c r="A30" s="12">
        <f t="shared" si="31"/>
        <v>24</v>
      </c>
      <c r="B30" s="8">
        <f t="shared" si="32"/>
        <v>46289</v>
      </c>
      <c r="C30" s="8">
        <f t="shared" si="5"/>
        <v>46289</v>
      </c>
      <c r="D30" s="9">
        <v>0</v>
      </c>
      <c r="E30" s="8">
        <f t="shared" si="6"/>
        <v>46290</v>
      </c>
      <c r="F30" s="9">
        <v>0</v>
      </c>
      <c r="G30" s="10">
        <f t="shared" si="7"/>
        <v>1</v>
      </c>
      <c r="H30" s="11">
        <f t="shared" si="8"/>
        <v>738174.51</v>
      </c>
      <c r="I30" s="11">
        <v>738872.87</v>
      </c>
      <c r="J30" s="11">
        <f t="shared" si="26"/>
        <v>698.35999999998603</v>
      </c>
      <c r="K30" s="275">
        <f t="shared" si="27"/>
        <v>29.09833333333275</v>
      </c>
      <c r="L30" s="104"/>
    </row>
    <row r="31" spans="1:14">
      <c r="A31" s="12">
        <f t="shared" si="31"/>
        <v>25</v>
      </c>
      <c r="B31" s="8">
        <f t="shared" si="32"/>
        <v>46290</v>
      </c>
      <c r="C31" s="8">
        <f t="shared" si="5"/>
        <v>46290</v>
      </c>
      <c r="D31" s="9">
        <v>0</v>
      </c>
      <c r="E31" s="8">
        <f t="shared" si="6"/>
        <v>46291</v>
      </c>
      <c r="F31" s="9">
        <v>0</v>
      </c>
      <c r="G31" s="10">
        <f t="shared" si="7"/>
        <v>1</v>
      </c>
      <c r="H31" s="11">
        <f t="shared" si="8"/>
        <v>738872.87</v>
      </c>
      <c r="I31" s="11">
        <v>739559.01</v>
      </c>
      <c r="J31" s="11">
        <f t="shared" si="2"/>
        <v>686.14000000001397</v>
      </c>
      <c r="K31" s="275">
        <f t="shared" si="3"/>
        <v>28.58916666666725</v>
      </c>
      <c r="L31" s="104"/>
    </row>
    <row r="32" spans="1:14">
      <c r="A32" s="12">
        <f t="shared" si="31"/>
        <v>26</v>
      </c>
      <c r="B32" s="8">
        <f t="shared" si="32"/>
        <v>46291</v>
      </c>
      <c r="C32" s="8">
        <f t="shared" ref="C32:C34" si="33">B32</f>
        <v>46291</v>
      </c>
      <c r="D32" s="9">
        <v>0</v>
      </c>
      <c r="E32" s="8">
        <f t="shared" ref="E32:E34" si="34">C32+1</f>
        <v>46292</v>
      </c>
      <c r="F32" s="9">
        <v>0</v>
      </c>
      <c r="G32" s="10">
        <f t="shared" ref="G32:G34" si="35">IFERROR(((E32-C32)+(F32-D32)),"")</f>
        <v>1</v>
      </c>
      <c r="H32" s="11">
        <f t="shared" si="8"/>
        <v>739559.01</v>
      </c>
      <c r="I32" s="11">
        <v>739914.23</v>
      </c>
      <c r="J32" s="11">
        <f t="shared" ref="J32:J34" si="36">I32-H32</f>
        <v>355.21999999997206</v>
      </c>
      <c r="K32" s="275">
        <f t="shared" ref="K32:K34" si="37">J32/24</f>
        <v>14.80083333333217</v>
      </c>
      <c r="L32" s="104"/>
    </row>
    <row r="33" spans="1:12">
      <c r="A33" s="12">
        <f t="shared" si="31"/>
        <v>27</v>
      </c>
      <c r="B33" s="8">
        <f t="shared" si="32"/>
        <v>46292</v>
      </c>
      <c r="C33" s="8">
        <f t="shared" si="33"/>
        <v>46292</v>
      </c>
      <c r="D33" s="9">
        <v>0</v>
      </c>
      <c r="E33" s="8">
        <f t="shared" si="34"/>
        <v>46293</v>
      </c>
      <c r="F33" s="9">
        <v>0</v>
      </c>
      <c r="G33" s="10">
        <f t="shared" si="35"/>
        <v>1</v>
      </c>
      <c r="H33" s="11"/>
      <c r="I33" s="11"/>
      <c r="J33" s="11">
        <f t="shared" si="36"/>
        <v>0</v>
      </c>
      <c r="K33" s="275">
        <f t="shared" si="37"/>
        <v>0</v>
      </c>
      <c r="L33" s="104"/>
    </row>
    <row r="34" spans="1:12">
      <c r="A34" s="12">
        <f t="shared" si="31"/>
        <v>28</v>
      </c>
      <c r="B34" s="8">
        <f t="shared" si="32"/>
        <v>46293</v>
      </c>
      <c r="C34" s="8">
        <f t="shared" si="33"/>
        <v>46293</v>
      </c>
      <c r="D34" s="9">
        <v>0</v>
      </c>
      <c r="E34" s="8">
        <f t="shared" si="34"/>
        <v>46294</v>
      </c>
      <c r="F34" s="9">
        <v>0</v>
      </c>
      <c r="G34" s="10">
        <f t="shared" si="35"/>
        <v>1</v>
      </c>
      <c r="H34" s="11"/>
      <c r="I34" s="224"/>
      <c r="J34" s="11">
        <f t="shared" si="36"/>
        <v>0</v>
      </c>
      <c r="K34" s="275">
        <f t="shared" si="37"/>
        <v>0</v>
      </c>
      <c r="L34" s="28"/>
    </row>
    <row r="35" spans="1:12">
      <c r="A35" s="12">
        <f t="shared" si="31"/>
        <v>29</v>
      </c>
      <c r="B35" s="8">
        <f t="shared" si="32"/>
        <v>46294</v>
      </c>
      <c r="C35" s="8">
        <f t="shared" ref="C35:C37" si="38">B35</f>
        <v>46294</v>
      </c>
      <c r="D35" s="9">
        <v>0</v>
      </c>
      <c r="E35" s="8">
        <f t="shared" ref="E35:E37" si="39">C35+1</f>
        <v>46295</v>
      </c>
      <c r="F35" s="9">
        <v>0</v>
      </c>
      <c r="G35" s="10">
        <f t="shared" ref="G35:G37" si="40">IFERROR(((E35-C35)+(F35-D35)),"")</f>
        <v>1</v>
      </c>
      <c r="H35" s="11"/>
      <c r="I35" s="224"/>
      <c r="J35" s="11">
        <f t="shared" ref="J35:J37" si="41">I35-H35</f>
        <v>0</v>
      </c>
      <c r="K35" s="275">
        <f t="shared" ref="K35:K37" si="42">J35/24</f>
        <v>0</v>
      </c>
      <c r="L35" s="28"/>
    </row>
    <row r="36" spans="1:12">
      <c r="A36" s="12">
        <f t="shared" si="31"/>
        <v>30</v>
      </c>
      <c r="B36" s="8">
        <f t="shared" si="32"/>
        <v>46295</v>
      </c>
      <c r="C36" s="8">
        <f t="shared" si="38"/>
        <v>46295</v>
      </c>
      <c r="D36" s="9">
        <v>0</v>
      </c>
      <c r="E36" s="8">
        <f t="shared" si="39"/>
        <v>46296</v>
      </c>
      <c r="F36" s="9">
        <v>0</v>
      </c>
      <c r="G36" s="10">
        <f t="shared" si="40"/>
        <v>1</v>
      </c>
      <c r="H36" s="11"/>
      <c r="I36" s="224"/>
      <c r="J36" s="11">
        <f t="shared" si="41"/>
        <v>0</v>
      </c>
      <c r="K36" s="275">
        <f t="shared" si="42"/>
        <v>0</v>
      </c>
      <c r="L36" s="28"/>
    </row>
    <row r="37" spans="1:12">
      <c r="A37" s="12">
        <f t="shared" si="31"/>
        <v>31</v>
      </c>
      <c r="B37" s="8">
        <f t="shared" si="32"/>
        <v>46296</v>
      </c>
      <c r="C37" s="8">
        <f t="shared" si="38"/>
        <v>46296</v>
      </c>
      <c r="D37" s="9">
        <v>0</v>
      </c>
      <c r="E37" s="8">
        <f t="shared" si="39"/>
        <v>46297</v>
      </c>
      <c r="F37" s="9">
        <v>0</v>
      </c>
      <c r="G37" s="10">
        <f t="shared" si="40"/>
        <v>1</v>
      </c>
      <c r="H37" s="11"/>
      <c r="I37" s="224"/>
      <c r="J37" s="11">
        <f t="shared" si="41"/>
        <v>0</v>
      </c>
      <c r="K37" s="275">
        <f t="shared" si="42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224"/>
      <c r="J38" s="11"/>
      <c r="K38" s="275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5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16278.449999999953</v>
      </c>
      <c r="K40" s="32">
        <f>AVERAGE(K7:K39)</f>
        <v>21.879637096774132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0.84152450372208198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90" zoomScaleNormal="90" workbookViewId="0">
      <pane ySplit="6" topLeftCell="A13" activePane="bottomLeft" state="frozen"/>
      <selection pane="bottomLeft" activeCell="I32" sqref="I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28515625" style="271" customWidth="1"/>
    <col min="9" max="9" width="17.85546875" style="271" customWidth="1"/>
    <col min="10" max="10" width="13.7109375" style="272" customWidth="1"/>
    <col min="11" max="11" width="9.140625" style="1"/>
    <col min="12" max="12" width="38.28515625" style="1" customWidth="1"/>
    <col min="13" max="14" width="9.140625" style="1"/>
    <col min="15" max="15" width="13.5703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73"/>
      <c r="I1" s="273"/>
      <c r="J1" s="274"/>
      <c r="K1" s="2"/>
      <c r="L1" s="2"/>
    </row>
    <row r="2" spans="1:12">
      <c r="B2" s="2"/>
      <c r="C2" s="3" t="s">
        <v>148</v>
      </c>
      <c r="D2" s="2"/>
      <c r="E2" s="2"/>
      <c r="F2" s="2"/>
      <c r="G2" s="2"/>
      <c r="H2" s="273"/>
      <c r="I2" s="273"/>
      <c r="J2" s="274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73"/>
      <c r="I3" s="273"/>
      <c r="J3" s="274"/>
      <c r="K3" s="2"/>
      <c r="L3" s="2"/>
    </row>
    <row r="4" spans="1:12" ht="15.75" thickBot="1">
      <c r="B4" s="4"/>
      <c r="C4" s="4">
        <f>SCI!C4</f>
        <v>46266</v>
      </c>
      <c r="D4" s="2"/>
      <c r="E4" s="2"/>
      <c r="F4" s="2"/>
      <c r="G4" s="2"/>
      <c r="H4" s="273"/>
      <c r="I4" s="273"/>
      <c r="J4" s="274" t="s">
        <v>131</v>
      </c>
      <c r="K4" s="26">
        <f>MAX(K7:K39)</f>
        <v>182.91833333333489</v>
      </c>
      <c r="L4" s="2"/>
    </row>
    <row r="5" spans="1:12" ht="15.75" customHeight="1" thickTop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39" t="s">
        <v>135</v>
      </c>
      <c r="I5" s="1047"/>
      <c r="J5" s="1004" t="s">
        <v>136</v>
      </c>
      <c r="K5" s="1008" t="s">
        <v>137</v>
      </c>
      <c r="L5" s="1002" t="s">
        <v>138</v>
      </c>
    </row>
    <row r="6" spans="1:12" ht="15.75" thickBo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 ht="15.75" thickTop="1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11">
        <v>3160348.3</v>
      </c>
      <c r="I7" s="11">
        <v>3163589.3</v>
      </c>
      <c r="J7" s="11">
        <f>I7-H7</f>
        <v>3241</v>
      </c>
      <c r="K7" s="27">
        <f>J7/24</f>
        <v>135.04166666666666</v>
      </c>
      <c r="L7" s="502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</v>
      </c>
      <c r="E8" s="8">
        <f>C8+1</f>
        <v>46268</v>
      </c>
      <c r="F8" s="9">
        <v>0</v>
      </c>
      <c r="G8" s="10">
        <f>IFERROR(((E8-C8)+(F8-D8)),"")</f>
        <v>1</v>
      </c>
      <c r="H8" s="11">
        <f>I7</f>
        <v>3163589.3</v>
      </c>
      <c r="I8" s="11">
        <v>3166945.9</v>
      </c>
      <c r="J8" s="11">
        <f t="shared" ref="J8" si="0">I8-H8</f>
        <v>3356.6000000000931</v>
      </c>
      <c r="K8" s="27">
        <f t="shared" ref="K8:K33" si="1">J8/24</f>
        <v>139.85833333333721</v>
      </c>
      <c r="L8" s="700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3" si="3">B9</f>
        <v>46268</v>
      </c>
      <c r="D9" s="9">
        <v>0</v>
      </c>
      <c r="E9" s="8">
        <f t="shared" ref="E9:E33" si="4">C9+1</f>
        <v>46269</v>
      </c>
      <c r="F9" s="9">
        <v>0</v>
      </c>
      <c r="G9" s="10">
        <f t="shared" ref="G9:G33" si="5">IFERROR(((E9-C9)+(F9-D9)),"")</f>
        <v>1</v>
      </c>
      <c r="H9" s="11">
        <f t="shared" ref="H9:H32" si="6">I8</f>
        <v>3166945.9</v>
      </c>
      <c r="I9" s="11">
        <v>3170489.1</v>
      </c>
      <c r="J9" s="11">
        <f t="shared" ref="J9" si="7">I9-H9</f>
        <v>3543.2000000001863</v>
      </c>
      <c r="K9" s="27">
        <f t="shared" ref="K9" si="8">J9/24</f>
        <v>147.63333333334108</v>
      </c>
      <c r="L9" s="505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</v>
      </c>
      <c r="E10" s="8">
        <f t="shared" si="4"/>
        <v>46270</v>
      </c>
      <c r="F10" s="9">
        <v>0</v>
      </c>
      <c r="G10" s="10">
        <f t="shared" si="5"/>
        <v>1</v>
      </c>
      <c r="H10" s="11">
        <f t="shared" si="6"/>
        <v>3170489.1</v>
      </c>
      <c r="I10" s="11">
        <v>3174562.7</v>
      </c>
      <c r="J10" s="11">
        <f t="shared" ref="J10:J11" si="9">I10-H10</f>
        <v>4073.6000000000931</v>
      </c>
      <c r="K10" s="27">
        <f t="shared" ref="K10:K11" si="10">J10/24</f>
        <v>169.73333333333721</v>
      </c>
      <c r="L10" s="505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</v>
      </c>
      <c r="E11" s="8">
        <f t="shared" si="4"/>
        <v>46271</v>
      </c>
      <c r="F11" s="9">
        <v>0</v>
      </c>
      <c r="G11" s="10">
        <f t="shared" si="5"/>
        <v>1</v>
      </c>
      <c r="H11" s="11">
        <f t="shared" si="6"/>
        <v>3174562.7</v>
      </c>
      <c r="I11" s="11">
        <v>3175475.9</v>
      </c>
      <c r="J11" s="11">
        <f t="shared" si="9"/>
        <v>913.1999999997206</v>
      </c>
      <c r="K11" s="27">
        <f t="shared" si="10"/>
        <v>38.049999999988358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</v>
      </c>
      <c r="E12" s="8">
        <f t="shared" si="4"/>
        <v>46272</v>
      </c>
      <c r="F12" s="9">
        <v>0</v>
      </c>
      <c r="G12" s="10">
        <f t="shared" si="5"/>
        <v>1</v>
      </c>
      <c r="H12" s="11">
        <f t="shared" si="6"/>
        <v>3175475.9</v>
      </c>
      <c r="I12" s="11">
        <v>3175475.9</v>
      </c>
      <c r="J12" s="11">
        <f t="shared" ref="J12" si="11">I12-H12</f>
        <v>0</v>
      </c>
      <c r="K12" s="27">
        <f t="shared" ref="K12" si="12">J12/24</f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</v>
      </c>
      <c r="E13" s="8">
        <f t="shared" si="4"/>
        <v>46273</v>
      </c>
      <c r="F13" s="9">
        <v>0</v>
      </c>
      <c r="G13" s="10">
        <f t="shared" si="5"/>
        <v>1</v>
      </c>
      <c r="H13" s="11">
        <f t="shared" si="6"/>
        <v>3175475.9</v>
      </c>
      <c r="I13" s="11">
        <v>3178065.8</v>
      </c>
      <c r="J13" s="11">
        <f t="shared" ref="J13" si="13">I13-H13</f>
        <v>2589.8999999999069</v>
      </c>
      <c r="K13" s="27">
        <f t="shared" ref="K13" si="14">J13/24</f>
        <v>107.91249999999611</v>
      </c>
      <c r="L13" s="841" t="s">
        <v>346</v>
      </c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</v>
      </c>
      <c r="E14" s="8">
        <f t="shared" si="4"/>
        <v>46274</v>
      </c>
      <c r="F14" s="9">
        <v>0</v>
      </c>
      <c r="G14" s="10">
        <f t="shared" si="5"/>
        <v>1</v>
      </c>
      <c r="H14" s="11">
        <f t="shared" si="6"/>
        <v>3178065.8</v>
      </c>
      <c r="I14" s="11">
        <v>3181744.5</v>
      </c>
      <c r="J14" s="11">
        <f t="shared" ref="J14" si="15">I14-H14</f>
        <v>3678.7000000001863</v>
      </c>
      <c r="K14" s="27">
        <f t="shared" ref="K14" si="16">J14/24</f>
        <v>153.27916666667443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</v>
      </c>
      <c r="E15" s="8">
        <f t="shared" si="4"/>
        <v>46275</v>
      </c>
      <c r="F15" s="9">
        <v>0</v>
      </c>
      <c r="G15" s="10">
        <f t="shared" si="5"/>
        <v>1</v>
      </c>
      <c r="H15" s="11">
        <f t="shared" si="6"/>
        <v>3181744.5</v>
      </c>
      <c r="I15" s="11">
        <v>3185339.1</v>
      </c>
      <c r="J15" s="11">
        <f t="shared" ref="J15" si="17">I15-H15</f>
        <v>3594.6000000000931</v>
      </c>
      <c r="K15" s="27">
        <f t="shared" ref="K15" si="18">J15/24</f>
        <v>149.77500000000387</v>
      </c>
      <c r="L15" s="736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</v>
      </c>
      <c r="E16" s="8">
        <f t="shared" si="4"/>
        <v>46276</v>
      </c>
      <c r="F16" s="9">
        <v>0</v>
      </c>
      <c r="G16" s="10">
        <f t="shared" si="5"/>
        <v>1</v>
      </c>
      <c r="H16" s="11">
        <f t="shared" si="6"/>
        <v>3185339.1</v>
      </c>
      <c r="I16" s="11">
        <v>3188626.2</v>
      </c>
      <c r="J16" s="11">
        <f t="shared" ref="J16" si="19">I16-H16</f>
        <v>3287.1000000000931</v>
      </c>
      <c r="K16" s="27">
        <f t="shared" ref="K16" si="20">J16/24</f>
        <v>136.96250000000387</v>
      </c>
      <c r="L16" s="28"/>
    </row>
    <row r="17" spans="1:12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</v>
      </c>
      <c r="E17" s="8">
        <f t="shared" si="4"/>
        <v>46277</v>
      </c>
      <c r="F17" s="9">
        <v>0</v>
      </c>
      <c r="G17" s="10">
        <f t="shared" si="5"/>
        <v>1</v>
      </c>
      <c r="H17" s="11">
        <f t="shared" si="6"/>
        <v>3188626.2</v>
      </c>
      <c r="I17" s="11">
        <v>3192522.1</v>
      </c>
      <c r="J17" s="11">
        <f t="shared" ref="J17" si="21">I17-H17</f>
        <v>3895.8999999999069</v>
      </c>
      <c r="K17" s="27">
        <f t="shared" ref="K17" si="22">J17/24</f>
        <v>162.32916666666279</v>
      </c>
      <c r="L17" s="28"/>
    </row>
    <row r="18" spans="1:12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</v>
      </c>
      <c r="E18" s="8">
        <f t="shared" si="4"/>
        <v>46278</v>
      </c>
      <c r="F18" s="9">
        <v>0</v>
      </c>
      <c r="G18" s="10">
        <f t="shared" si="5"/>
        <v>1</v>
      </c>
      <c r="H18" s="11">
        <f t="shared" si="6"/>
        <v>3192522.1</v>
      </c>
      <c r="I18" s="11">
        <v>3193672.5</v>
      </c>
      <c r="J18" s="11">
        <f t="shared" ref="J18" si="23">I18-H18</f>
        <v>1150.3999999999069</v>
      </c>
      <c r="K18" s="27">
        <f t="shared" ref="K18" si="24">J18/24</f>
        <v>47.93333333332945</v>
      </c>
      <c r="L18" s="28"/>
    </row>
    <row r="19" spans="1:12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</v>
      </c>
      <c r="E19" s="8">
        <f t="shared" si="4"/>
        <v>46279</v>
      </c>
      <c r="F19" s="9">
        <v>0</v>
      </c>
      <c r="G19" s="10">
        <f t="shared" si="5"/>
        <v>1</v>
      </c>
      <c r="H19" s="11">
        <f t="shared" si="6"/>
        <v>3193672.5</v>
      </c>
      <c r="I19" s="11">
        <v>3193672.5</v>
      </c>
      <c r="J19" s="11">
        <f t="shared" ref="J19" si="25">I19-H19</f>
        <v>0</v>
      </c>
      <c r="K19" s="27">
        <f t="shared" ref="K19" si="26">J19/24</f>
        <v>0</v>
      </c>
      <c r="L19" s="861" t="s">
        <v>152</v>
      </c>
    </row>
    <row r="20" spans="1:12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</v>
      </c>
      <c r="E20" s="8">
        <f t="shared" si="4"/>
        <v>46280</v>
      </c>
      <c r="F20" s="9">
        <v>0</v>
      </c>
      <c r="G20" s="10">
        <f t="shared" si="5"/>
        <v>1</v>
      </c>
      <c r="H20" s="11">
        <f t="shared" si="6"/>
        <v>3193672.5</v>
      </c>
      <c r="I20" s="11">
        <v>3196245.4</v>
      </c>
      <c r="J20" s="11">
        <f t="shared" ref="J20" si="27">I20-H20</f>
        <v>2572.8999999999069</v>
      </c>
      <c r="K20" s="27">
        <f t="shared" ref="K20" si="28">J20/24</f>
        <v>107.20416666666279</v>
      </c>
      <c r="L20" s="28"/>
    </row>
    <row r="21" spans="1:12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</v>
      </c>
      <c r="E21" s="8">
        <f t="shared" si="4"/>
        <v>46281</v>
      </c>
      <c r="F21" s="9">
        <v>0</v>
      </c>
      <c r="G21" s="10">
        <f t="shared" si="5"/>
        <v>1</v>
      </c>
      <c r="H21" s="11">
        <f t="shared" si="6"/>
        <v>3196245.4</v>
      </c>
      <c r="I21" s="11">
        <v>3199495.1</v>
      </c>
      <c r="J21" s="11">
        <f t="shared" ref="J21" si="29">I21-H21</f>
        <v>3249.7000000001863</v>
      </c>
      <c r="K21" s="27">
        <f t="shared" ref="K21" si="30">J21/24</f>
        <v>135.40416666667443</v>
      </c>
      <c r="L21" s="28"/>
    </row>
    <row r="22" spans="1:12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</v>
      </c>
      <c r="E22" s="8">
        <f t="shared" si="4"/>
        <v>46282</v>
      </c>
      <c r="F22" s="9">
        <v>0</v>
      </c>
      <c r="G22" s="10">
        <f t="shared" si="5"/>
        <v>1</v>
      </c>
      <c r="H22" s="11">
        <f t="shared" si="6"/>
        <v>3199495.1</v>
      </c>
      <c r="I22" s="11">
        <v>3202738.5</v>
      </c>
      <c r="J22" s="11">
        <f t="shared" ref="J22:J30" si="31">I22-H22</f>
        <v>3243.3999999999069</v>
      </c>
      <c r="K22" s="27">
        <f t="shared" ref="K22:K30" si="32">J22/24</f>
        <v>135.14166666666279</v>
      </c>
      <c r="L22" s="736"/>
    </row>
    <row r="23" spans="1:12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</v>
      </c>
      <c r="E23" s="8">
        <f t="shared" si="4"/>
        <v>46283</v>
      </c>
      <c r="F23" s="9">
        <v>0</v>
      </c>
      <c r="G23" s="10">
        <f t="shared" si="5"/>
        <v>1</v>
      </c>
      <c r="H23" s="11">
        <f t="shared" si="6"/>
        <v>3202738.5</v>
      </c>
      <c r="I23" s="11">
        <v>3206028.3</v>
      </c>
      <c r="J23" s="11">
        <f t="shared" ref="J23" si="33">I23-H23</f>
        <v>3289.7999999998137</v>
      </c>
      <c r="K23" s="27">
        <f t="shared" ref="K23" si="34">J23/24</f>
        <v>137.07499999999223</v>
      </c>
      <c r="L23" s="736"/>
    </row>
    <row r="24" spans="1:12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</v>
      </c>
      <c r="E24" s="8">
        <f t="shared" si="4"/>
        <v>46284</v>
      </c>
      <c r="F24" s="9">
        <v>0</v>
      </c>
      <c r="G24" s="10">
        <f t="shared" si="5"/>
        <v>1</v>
      </c>
      <c r="H24" s="11">
        <f t="shared" si="6"/>
        <v>3206028.3</v>
      </c>
      <c r="I24" s="11">
        <v>3209547.3</v>
      </c>
      <c r="J24" s="11">
        <f t="shared" ref="J24" si="35">I24-H24</f>
        <v>3519</v>
      </c>
      <c r="K24" s="27">
        <f t="shared" ref="K24" si="36">J24/24</f>
        <v>146.625</v>
      </c>
      <c r="L24" s="505"/>
    </row>
    <row r="25" spans="1:12">
      <c r="A25" s="12">
        <f t="shared" ref="A25:B33" si="37">A24+1</f>
        <v>19</v>
      </c>
      <c r="B25" s="8">
        <f>B24+1</f>
        <v>46284</v>
      </c>
      <c r="C25" s="8">
        <f t="shared" si="3"/>
        <v>46284</v>
      </c>
      <c r="D25" s="9">
        <v>0</v>
      </c>
      <c r="E25" s="8">
        <f t="shared" si="4"/>
        <v>46285</v>
      </c>
      <c r="F25" s="9">
        <v>0</v>
      </c>
      <c r="G25" s="10">
        <f t="shared" si="5"/>
        <v>1</v>
      </c>
      <c r="H25" s="11">
        <f t="shared" si="6"/>
        <v>3209547.3</v>
      </c>
      <c r="I25" s="11">
        <v>3210515.1</v>
      </c>
      <c r="J25" s="11">
        <f t="shared" si="31"/>
        <v>967.8000000002794</v>
      </c>
      <c r="K25" s="27">
        <f t="shared" si="32"/>
        <v>40.325000000011642</v>
      </c>
      <c r="L25" s="661"/>
    </row>
    <row r="26" spans="1:12">
      <c r="A26" s="12">
        <f t="shared" si="37"/>
        <v>20</v>
      </c>
      <c r="B26" s="8">
        <f>B25+1</f>
        <v>46285</v>
      </c>
      <c r="C26" s="8">
        <f t="shared" si="3"/>
        <v>46285</v>
      </c>
      <c r="D26" s="9">
        <v>0</v>
      </c>
      <c r="E26" s="8">
        <f t="shared" si="4"/>
        <v>46286</v>
      </c>
      <c r="F26" s="9">
        <v>0</v>
      </c>
      <c r="G26" s="10">
        <f t="shared" si="5"/>
        <v>1</v>
      </c>
      <c r="H26" s="11">
        <f t="shared" si="6"/>
        <v>3210515.1</v>
      </c>
      <c r="I26" s="11">
        <v>3210515.1</v>
      </c>
      <c r="J26" s="11">
        <f t="shared" si="31"/>
        <v>0</v>
      </c>
      <c r="K26" s="27">
        <f t="shared" si="32"/>
        <v>0</v>
      </c>
      <c r="L26" s="861" t="s">
        <v>152</v>
      </c>
    </row>
    <row r="27" spans="1:12">
      <c r="A27" s="12">
        <f t="shared" si="37"/>
        <v>21</v>
      </c>
      <c r="B27" s="8">
        <f>B26+1</f>
        <v>46286</v>
      </c>
      <c r="C27" s="8">
        <f t="shared" si="3"/>
        <v>46286</v>
      </c>
      <c r="D27" s="9">
        <v>0</v>
      </c>
      <c r="E27" s="8">
        <f t="shared" si="4"/>
        <v>46287</v>
      </c>
      <c r="F27" s="9">
        <v>0</v>
      </c>
      <c r="G27" s="10">
        <f t="shared" si="5"/>
        <v>1</v>
      </c>
      <c r="H27" s="11">
        <f t="shared" si="6"/>
        <v>3210515.1</v>
      </c>
      <c r="I27" s="11">
        <v>3213145.44</v>
      </c>
      <c r="J27" s="11">
        <f t="shared" ref="J27:J28" si="38">I27-H27</f>
        <v>2630.339999999851</v>
      </c>
      <c r="K27" s="27">
        <f t="shared" ref="K27" si="39">J27/24</f>
        <v>109.59749999999379</v>
      </c>
      <c r="L27" s="28"/>
    </row>
    <row r="28" spans="1:12">
      <c r="A28" s="12">
        <f t="shared" si="37"/>
        <v>22</v>
      </c>
      <c r="B28" s="8">
        <f t="shared" si="37"/>
        <v>46287</v>
      </c>
      <c r="C28" s="8">
        <f t="shared" si="3"/>
        <v>46287</v>
      </c>
      <c r="D28" s="9">
        <v>0</v>
      </c>
      <c r="E28" s="8">
        <f t="shared" si="4"/>
        <v>46288</v>
      </c>
      <c r="F28" s="9">
        <v>0</v>
      </c>
      <c r="G28" s="10">
        <f t="shared" si="5"/>
        <v>1</v>
      </c>
      <c r="H28" s="11">
        <f t="shared" si="6"/>
        <v>3213145.44</v>
      </c>
      <c r="I28" s="11">
        <v>3216735.84</v>
      </c>
      <c r="J28" s="11">
        <f t="shared" si="38"/>
        <v>3590.3999999999069</v>
      </c>
      <c r="K28" s="27">
        <f t="shared" ref="K28" si="40">J28/24</f>
        <v>149.59999999999613</v>
      </c>
      <c r="L28" s="28"/>
    </row>
    <row r="29" spans="1:12">
      <c r="A29" s="12">
        <f t="shared" si="37"/>
        <v>23</v>
      </c>
      <c r="B29" s="8">
        <f t="shared" si="37"/>
        <v>46288</v>
      </c>
      <c r="C29" s="8">
        <f t="shared" si="3"/>
        <v>46288</v>
      </c>
      <c r="D29" s="9">
        <v>0</v>
      </c>
      <c r="E29" s="8">
        <f t="shared" si="4"/>
        <v>46289</v>
      </c>
      <c r="F29" s="9">
        <v>0</v>
      </c>
      <c r="G29" s="10">
        <f t="shared" si="5"/>
        <v>1</v>
      </c>
      <c r="H29" s="11">
        <f t="shared" si="6"/>
        <v>3216735.84</v>
      </c>
      <c r="I29" s="11">
        <v>3220306.96</v>
      </c>
      <c r="J29" s="11">
        <f t="shared" si="31"/>
        <v>3571.1200000001118</v>
      </c>
      <c r="K29" s="27">
        <f t="shared" si="32"/>
        <v>148.79666666667131</v>
      </c>
      <c r="L29" s="736"/>
    </row>
    <row r="30" spans="1:12">
      <c r="A30" s="12">
        <f t="shared" si="37"/>
        <v>24</v>
      </c>
      <c r="B30" s="8">
        <f t="shared" si="37"/>
        <v>46289</v>
      </c>
      <c r="C30" s="8">
        <f t="shared" si="3"/>
        <v>46289</v>
      </c>
      <c r="D30" s="9">
        <v>0</v>
      </c>
      <c r="E30" s="8">
        <f t="shared" si="4"/>
        <v>46290</v>
      </c>
      <c r="F30" s="9">
        <v>0</v>
      </c>
      <c r="G30" s="10">
        <f t="shared" si="5"/>
        <v>1</v>
      </c>
      <c r="H30" s="11">
        <f t="shared" si="6"/>
        <v>3220306.96</v>
      </c>
      <c r="I30" s="11">
        <v>3224465.42</v>
      </c>
      <c r="J30" s="11">
        <f t="shared" si="31"/>
        <v>4158.4599999999627</v>
      </c>
      <c r="K30" s="27">
        <f t="shared" si="32"/>
        <v>173.26916666666511</v>
      </c>
      <c r="L30" s="28"/>
    </row>
    <row r="31" spans="1:12">
      <c r="A31" s="12">
        <f t="shared" si="37"/>
        <v>25</v>
      </c>
      <c r="B31" s="8">
        <f t="shared" si="37"/>
        <v>46290</v>
      </c>
      <c r="C31" s="8">
        <f t="shared" si="3"/>
        <v>46290</v>
      </c>
      <c r="D31" s="9">
        <v>0</v>
      </c>
      <c r="E31" s="8">
        <f t="shared" si="4"/>
        <v>46291</v>
      </c>
      <c r="F31" s="9">
        <v>0</v>
      </c>
      <c r="G31" s="10">
        <f t="shared" si="5"/>
        <v>1</v>
      </c>
      <c r="H31" s="11">
        <f t="shared" si="6"/>
        <v>3224465.42</v>
      </c>
      <c r="I31" s="11">
        <v>3228855.46</v>
      </c>
      <c r="J31" s="11">
        <f t="shared" ref="J31:J33" si="41">I31-H31</f>
        <v>4390.0400000000373</v>
      </c>
      <c r="K31" s="27">
        <f t="shared" ref="K31" si="42">J31/24</f>
        <v>182.91833333333489</v>
      </c>
      <c r="L31" s="28"/>
    </row>
    <row r="32" spans="1:12">
      <c r="A32" s="12">
        <f t="shared" si="37"/>
        <v>26</v>
      </c>
      <c r="B32" s="8">
        <f t="shared" si="37"/>
        <v>46291</v>
      </c>
      <c r="C32" s="8">
        <f t="shared" si="3"/>
        <v>46291</v>
      </c>
      <c r="D32" s="9">
        <v>0</v>
      </c>
      <c r="E32" s="8">
        <f t="shared" si="4"/>
        <v>46292</v>
      </c>
      <c r="F32" s="9">
        <v>0</v>
      </c>
      <c r="G32" s="10">
        <f t="shared" si="5"/>
        <v>1</v>
      </c>
      <c r="H32" s="11">
        <f t="shared" si="6"/>
        <v>3228855.46</v>
      </c>
      <c r="I32" s="11">
        <v>3233177.84</v>
      </c>
      <c r="J32" s="11">
        <f t="shared" si="41"/>
        <v>4322.3799999998882</v>
      </c>
      <c r="K32" s="27">
        <f t="shared" si="1"/>
        <v>180.099166666662</v>
      </c>
      <c r="L32" s="28"/>
    </row>
    <row r="33" spans="1:12">
      <c r="A33" s="12">
        <f t="shared" si="37"/>
        <v>27</v>
      </c>
      <c r="B33" s="8">
        <f t="shared" si="37"/>
        <v>46292</v>
      </c>
      <c r="C33" s="8">
        <f t="shared" si="3"/>
        <v>46292</v>
      </c>
      <c r="D33" s="9">
        <v>0</v>
      </c>
      <c r="E33" s="8">
        <f t="shared" si="4"/>
        <v>46293</v>
      </c>
      <c r="F33" s="9">
        <v>0</v>
      </c>
      <c r="G33" s="10">
        <f t="shared" si="5"/>
        <v>1</v>
      </c>
      <c r="H33" s="11"/>
      <c r="I33" s="11"/>
      <c r="J33" s="11">
        <f t="shared" si="41"/>
        <v>0</v>
      </c>
      <c r="K33" s="27">
        <f t="shared" si="1"/>
        <v>0</v>
      </c>
      <c r="L33" s="28"/>
    </row>
    <row r="34" spans="1:12">
      <c r="A34" s="12">
        <f t="shared" ref="A34:B34" si="43">A33+1</f>
        <v>28</v>
      </c>
      <c r="B34" s="8">
        <f t="shared" si="43"/>
        <v>46293</v>
      </c>
      <c r="C34" s="8">
        <f t="shared" ref="C34" si="44">B34</f>
        <v>46293</v>
      </c>
      <c r="D34" s="9">
        <v>0</v>
      </c>
      <c r="E34" s="8">
        <f t="shared" ref="E34" si="45">C34+1</f>
        <v>46294</v>
      </c>
      <c r="F34" s="9">
        <v>0</v>
      </c>
      <c r="G34" s="10">
        <f t="shared" ref="G34" si="46">IFERROR(((E34-C34)+(F34-D34)),"")</f>
        <v>1</v>
      </c>
      <c r="H34" s="11"/>
      <c r="I34" s="11"/>
      <c r="J34" s="11">
        <f t="shared" ref="J34" si="47">I34-H34</f>
        <v>0</v>
      </c>
      <c r="K34" s="27">
        <f t="shared" ref="K34" si="48">J34/24</f>
        <v>0</v>
      </c>
      <c r="L34" s="28"/>
    </row>
    <row r="35" spans="1:12">
      <c r="A35" s="12">
        <f t="shared" ref="A35:B35" si="49">A34+1</f>
        <v>29</v>
      </c>
      <c r="B35" s="8">
        <f t="shared" si="49"/>
        <v>46294</v>
      </c>
      <c r="C35" s="8">
        <f t="shared" ref="C35:C37" si="50">B35</f>
        <v>46294</v>
      </c>
      <c r="D35" s="9">
        <v>0</v>
      </c>
      <c r="E35" s="8">
        <f t="shared" ref="E35:E37" si="51">C35+1</f>
        <v>46295</v>
      </c>
      <c r="F35" s="9">
        <v>0</v>
      </c>
      <c r="G35" s="10">
        <f t="shared" ref="G35:G37" si="52">IFERROR(((E35-C35)+(F35-D35)),"")</f>
        <v>1</v>
      </c>
      <c r="H35" s="11"/>
      <c r="I35" s="11"/>
      <c r="J35" s="11">
        <f t="shared" ref="J35:J37" si="53">I35-H35</f>
        <v>0</v>
      </c>
      <c r="K35" s="27">
        <f t="shared" ref="K35:K37" si="54">J35/24</f>
        <v>0</v>
      </c>
      <c r="L35" s="28"/>
    </row>
    <row r="36" spans="1:12">
      <c r="A36" s="12">
        <f t="shared" ref="A36:B36" si="55">A35+1</f>
        <v>30</v>
      </c>
      <c r="B36" s="8">
        <f t="shared" si="55"/>
        <v>46295</v>
      </c>
      <c r="C36" s="8">
        <f t="shared" si="50"/>
        <v>46295</v>
      </c>
      <c r="D36" s="9">
        <v>0</v>
      </c>
      <c r="E36" s="8">
        <f t="shared" si="51"/>
        <v>46296</v>
      </c>
      <c r="F36" s="9">
        <v>0</v>
      </c>
      <c r="G36" s="10">
        <f t="shared" si="52"/>
        <v>1</v>
      </c>
      <c r="H36" s="11"/>
      <c r="I36" s="11"/>
      <c r="J36" s="11">
        <f t="shared" ref="J36" si="56">I36-H36</f>
        <v>0</v>
      </c>
      <c r="K36" s="27">
        <f t="shared" ref="K36" si="57">J36/24</f>
        <v>0</v>
      </c>
      <c r="L36" s="766"/>
    </row>
    <row r="37" spans="1:12">
      <c r="A37" s="12">
        <f t="shared" ref="A37:B37" si="58">A36+1</f>
        <v>31</v>
      </c>
      <c r="B37" s="8">
        <f t="shared" si="58"/>
        <v>46296</v>
      </c>
      <c r="C37" s="8">
        <f t="shared" si="50"/>
        <v>46296</v>
      </c>
      <c r="D37" s="9">
        <v>0</v>
      </c>
      <c r="E37" s="8">
        <f t="shared" si="51"/>
        <v>46297</v>
      </c>
      <c r="F37" s="9">
        <v>0</v>
      </c>
      <c r="G37" s="10">
        <f t="shared" si="52"/>
        <v>1</v>
      </c>
      <c r="H37" s="11"/>
      <c r="I37" s="11"/>
      <c r="J37" s="11">
        <f t="shared" si="53"/>
        <v>0</v>
      </c>
      <c r="K37" s="27">
        <f t="shared" si="54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 ht="15.75" thickBot="1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72829.540000000037</v>
      </c>
      <c r="K40" s="32">
        <f>AVERAGE(K7:K39)</f>
        <v>97.889166666666725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4.2560507246376833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0" zoomScaleNormal="80" workbookViewId="0">
      <pane xSplit="3" ySplit="7" topLeftCell="D8" activePane="bottomRight" state="frozen"/>
      <selection pane="topRight"/>
      <selection pane="bottomLeft"/>
      <selection pane="bottomRight" activeCell="I33" sqref="I3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4.7109375" style="1" customWidth="1"/>
    <col min="10" max="10" width="13.140625" style="1" customWidth="1"/>
    <col min="11" max="11" width="11" style="1" customWidth="1"/>
    <col min="12" max="12" width="42" style="1" customWidth="1"/>
    <col min="13" max="16384" width="9.140625" style="1"/>
  </cols>
  <sheetData>
    <row r="1" spans="1:12"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149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46266</v>
      </c>
      <c r="D4" s="76"/>
      <c r="E4" s="2"/>
      <c r="F4" s="2"/>
      <c r="G4" s="2"/>
      <c r="H4" s="2"/>
      <c r="I4" s="2"/>
      <c r="J4" s="2" t="s">
        <v>131</v>
      </c>
      <c r="K4" s="26">
        <f>MAX(K8:K41)</f>
        <v>375.85499999998137</v>
      </c>
      <c r="L4" s="2"/>
    </row>
    <row r="5" spans="1:12">
      <c r="A5" s="167"/>
      <c r="B5" s="167"/>
      <c r="C5" s="2"/>
      <c r="D5" s="2"/>
      <c r="E5" s="2"/>
      <c r="F5" s="2"/>
      <c r="G5" s="2"/>
      <c r="H5" s="2"/>
      <c r="I5" s="2"/>
      <c r="J5" s="2"/>
      <c r="K5" s="26"/>
      <c r="L5" s="2"/>
    </row>
    <row r="6" spans="1:12" ht="15" customHeight="1">
      <c r="A6" s="1005" t="s">
        <v>108</v>
      </c>
      <c r="B6" s="1004" t="s">
        <v>109</v>
      </c>
      <c r="C6" s="1004" t="s">
        <v>132</v>
      </c>
      <c r="D6" s="1004"/>
      <c r="E6" s="1004" t="s">
        <v>133</v>
      </c>
      <c r="F6" s="1004"/>
      <c r="G6" s="1008" t="s">
        <v>134</v>
      </c>
      <c r="H6" s="1004" t="s">
        <v>135</v>
      </c>
      <c r="I6" s="1004"/>
      <c r="J6" s="1004" t="s">
        <v>136</v>
      </c>
      <c r="K6" s="1008" t="s">
        <v>137</v>
      </c>
      <c r="L6" s="1002" t="s">
        <v>138</v>
      </c>
    </row>
    <row r="7" spans="1:12" ht="33.75" customHeight="1">
      <c r="A7" s="1006"/>
      <c r="B7" s="1007"/>
      <c r="C7" s="5" t="s">
        <v>109</v>
      </c>
      <c r="D7" s="5" t="s">
        <v>139</v>
      </c>
      <c r="E7" s="5" t="s">
        <v>109</v>
      </c>
      <c r="F7" s="5" t="s">
        <v>139</v>
      </c>
      <c r="G7" s="1009"/>
      <c r="H7" s="5" t="s">
        <v>132</v>
      </c>
      <c r="I7" s="5" t="s">
        <v>133</v>
      </c>
      <c r="J7" s="1007"/>
      <c r="K7" s="1009"/>
      <c r="L7" s="1003"/>
    </row>
    <row r="8" spans="1:12">
      <c r="A8" s="6">
        <v>1</v>
      </c>
      <c r="B8" s="7">
        <f>C4</f>
        <v>46266</v>
      </c>
      <c r="C8" s="8">
        <f>B8</f>
        <v>46266</v>
      </c>
      <c r="D8" s="9">
        <v>0</v>
      </c>
      <c r="E8" s="8">
        <f>C8+1</f>
        <v>46267</v>
      </c>
      <c r="F8" s="9">
        <v>0</v>
      </c>
      <c r="G8" s="10">
        <f>IFERROR(((E8-C8)+(F8-D8)),"")</f>
        <v>1</v>
      </c>
      <c r="H8" s="11">
        <v>8608428.3699999992</v>
      </c>
      <c r="I8" s="11">
        <v>8616751.8300000001</v>
      </c>
      <c r="J8" s="11">
        <f>I8-H8</f>
        <v>8323.4600000008941</v>
      </c>
      <c r="K8" s="27">
        <f>J8/24</f>
        <v>346.81083333337057</v>
      </c>
      <c r="L8" s="101"/>
    </row>
    <row r="9" spans="1:12">
      <c r="A9" s="12">
        <f>A8+1</f>
        <v>2</v>
      </c>
      <c r="B9" s="8">
        <f>B8+1</f>
        <v>46267</v>
      </c>
      <c r="C9" s="8">
        <f>B9</f>
        <v>46267</v>
      </c>
      <c r="D9" s="9">
        <v>0</v>
      </c>
      <c r="E9" s="8">
        <f>C9+1</f>
        <v>46268</v>
      </c>
      <c r="F9" s="9">
        <v>0</v>
      </c>
      <c r="G9" s="10">
        <f>IFERROR(((E9-C9)+(F9-D9)),"")</f>
        <v>1</v>
      </c>
      <c r="H9" s="224">
        <f>I8</f>
        <v>8616751.8300000001</v>
      </c>
      <c r="I9" s="11">
        <v>8625128.1300000008</v>
      </c>
      <c r="J9" s="11">
        <f t="shared" ref="J9" si="0">I9-H9</f>
        <v>8376.3000000007451</v>
      </c>
      <c r="K9" s="27">
        <f t="shared" ref="K9" si="1">J9/24</f>
        <v>349.01250000003103</v>
      </c>
      <c r="L9" s="28"/>
    </row>
    <row r="10" spans="1:12">
      <c r="A10" s="12">
        <f t="shared" ref="A10:B25" si="2">A9+1</f>
        <v>3</v>
      </c>
      <c r="B10" s="8">
        <f t="shared" si="2"/>
        <v>46268</v>
      </c>
      <c r="C10" s="8">
        <f t="shared" ref="C10:C33" si="3">B10</f>
        <v>46268</v>
      </c>
      <c r="D10" s="9">
        <v>0</v>
      </c>
      <c r="E10" s="8">
        <f t="shared" ref="E10:E33" si="4">C10+1</f>
        <v>46269</v>
      </c>
      <c r="F10" s="9">
        <v>0</v>
      </c>
      <c r="G10" s="10">
        <f t="shared" ref="G10:G34" si="5">IFERROR(((E10-C10)+(F10-D10)),"")</f>
        <v>1</v>
      </c>
      <c r="H10" s="224">
        <f t="shared" ref="H10:H33" si="6">I9</f>
        <v>8625128.1300000008</v>
      </c>
      <c r="I10" s="11">
        <v>8632580.75</v>
      </c>
      <c r="J10" s="11">
        <f t="shared" ref="J10" si="7">I10-H10</f>
        <v>7452.6199999991804</v>
      </c>
      <c r="K10" s="27">
        <f t="shared" ref="K10" si="8">J10/24</f>
        <v>310.5258333332992</v>
      </c>
      <c r="L10" s="28"/>
    </row>
    <row r="11" spans="1:12">
      <c r="A11" s="12">
        <f t="shared" si="2"/>
        <v>4</v>
      </c>
      <c r="B11" s="8">
        <f t="shared" si="2"/>
        <v>46269</v>
      </c>
      <c r="C11" s="8">
        <f t="shared" si="3"/>
        <v>46269</v>
      </c>
      <c r="D11" s="9">
        <v>0</v>
      </c>
      <c r="E11" s="8">
        <f t="shared" si="4"/>
        <v>46270</v>
      </c>
      <c r="F11" s="9">
        <v>0</v>
      </c>
      <c r="G11" s="10">
        <f t="shared" si="5"/>
        <v>1</v>
      </c>
      <c r="H11" s="224">
        <f t="shared" si="6"/>
        <v>8632580.75</v>
      </c>
      <c r="I11" s="11">
        <v>8640152.2400000002</v>
      </c>
      <c r="J11" s="11">
        <f t="shared" ref="J11" si="9">I11-H11</f>
        <v>7571.4900000002235</v>
      </c>
      <c r="K11" s="27">
        <f t="shared" ref="K11" si="10">J11/24</f>
        <v>315.47875000000931</v>
      </c>
      <c r="L11" s="28"/>
    </row>
    <row r="12" spans="1:12">
      <c r="A12" s="12">
        <f t="shared" si="2"/>
        <v>5</v>
      </c>
      <c r="B12" s="8">
        <f t="shared" si="2"/>
        <v>46270</v>
      </c>
      <c r="C12" s="8">
        <f t="shared" si="3"/>
        <v>46270</v>
      </c>
      <c r="D12" s="9">
        <v>0</v>
      </c>
      <c r="E12" s="8">
        <f t="shared" si="4"/>
        <v>46271</v>
      </c>
      <c r="F12" s="9">
        <v>0</v>
      </c>
      <c r="G12" s="10">
        <f t="shared" si="5"/>
        <v>1</v>
      </c>
      <c r="H12" s="224">
        <f t="shared" si="6"/>
        <v>8640152.2400000002</v>
      </c>
      <c r="I12" s="11">
        <v>8645222.0999999996</v>
      </c>
      <c r="J12" s="11">
        <f t="shared" ref="J12" si="11">I12-H12</f>
        <v>5069.859999999404</v>
      </c>
      <c r="K12" s="27">
        <f t="shared" ref="K12" si="12">J12/24</f>
        <v>211.24416666664183</v>
      </c>
      <c r="L12" s="28"/>
    </row>
    <row r="13" spans="1:12">
      <c r="A13" s="12">
        <f t="shared" si="2"/>
        <v>6</v>
      </c>
      <c r="B13" s="8">
        <f t="shared" si="2"/>
        <v>46271</v>
      </c>
      <c r="C13" s="8">
        <f t="shared" si="3"/>
        <v>46271</v>
      </c>
      <c r="D13" s="9">
        <v>0</v>
      </c>
      <c r="E13" s="8">
        <f t="shared" si="4"/>
        <v>46272</v>
      </c>
      <c r="F13" s="9">
        <v>0</v>
      </c>
      <c r="G13" s="10">
        <f t="shared" si="5"/>
        <v>1</v>
      </c>
      <c r="H13" s="224">
        <f t="shared" si="6"/>
        <v>8645222.0999999996</v>
      </c>
      <c r="I13" s="11">
        <v>8648087.1099999994</v>
      </c>
      <c r="J13" s="11">
        <f t="shared" ref="J13:J33" si="13">I13-H13</f>
        <v>2865.0099999997765</v>
      </c>
      <c r="K13" s="27">
        <f t="shared" ref="K13:K33" si="14">J13/24</f>
        <v>119.37541666665736</v>
      </c>
      <c r="L13" s="28"/>
    </row>
    <row r="14" spans="1:12">
      <c r="A14" s="12">
        <f t="shared" si="2"/>
        <v>7</v>
      </c>
      <c r="B14" s="8">
        <f t="shared" si="2"/>
        <v>46272</v>
      </c>
      <c r="C14" s="8">
        <f t="shared" si="3"/>
        <v>46272</v>
      </c>
      <c r="D14" s="9">
        <v>0</v>
      </c>
      <c r="E14" s="8">
        <f t="shared" si="4"/>
        <v>46273</v>
      </c>
      <c r="F14" s="9">
        <v>0</v>
      </c>
      <c r="G14" s="10">
        <f t="shared" si="5"/>
        <v>1</v>
      </c>
      <c r="H14" s="224">
        <f t="shared" si="6"/>
        <v>8648087.1099999994</v>
      </c>
      <c r="I14" s="11">
        <v>8655717.4299999997</v>
      </c>
      <c r="J14" s="11">
        <f t="shared" si="13"/>
        <v>7630.320000000298</v>
      </c>
      <c r="K14" s="27">
        <f t="shared" si="14"/>
        <v>317.9300000000124</v>
      </c>
      <c r="L14" s="28"/>
    </row>
    <row r="15" spans="1:12">
      <c r="A15" s="12">
        <f t="shared" si="2"/>
        <v>8</v>
      </c>
      <c r="B15" s="8">
        <f t="shared" si="2"/>
        <v>46273</v>
      </c>
      <c r="C15" s="8">
        <f t="shared" si="3"/>
        <v>46273</v>
      </c>
      <c r="D15" s="9">
        <v>0</v>
      </c>
      <c r="E15" s="8">
        <f t="shared" si="4"/>
        <v>46274</v>
      </c>
      <c r="F15" s="9">
        <v>0</v>
      </c>
      <c r="G15" s="10">
        <f t="shared" si="5"/>
        <v>1</v>
      </c>
      <c r="H15" s="224">
        <f t="shared" si="6"/>
        <v>8655717.4299999997</v>
      </c>
      <c r="I15" s="224">
        <v>8664259.7599999998</v>
      </c>
      <c r="J15" s="11">
        <f t="shared" si="13"/>
        <v>8542.3300000000745</v>
      </c>
      <c r="K15" s="27">
        <f t="shared" si="14"/>
        <v>355.93041666666977</v>
      </c>
      <c r="L15" s="28"/>
    </row>
    <row r="16" spans="1:12">
      <c r="A16" s="12">
        <f t="shared" si="2"/>
        <v>9</v>
      </c>
      <c r="B16" s="8">
        <f t="shared" si="2"/>
        <v>46274</v>
      </c>
      <c r="C16" s="8">
        <f t="shared" si="3"/>
        <v>46274</v>
      </c>
      <c r="D16" s="9">
        <v>0</v>
      </c>
      <c r="E16" s="8">
        <f t="shared" si="4"/>
        <v>46275</v>
      </c>
      <c r="F16" s="9">
        <v>0</v>
      </c>
      <c r="G16" s="10">
        <f t="shared" si="5"/>
        <v>1</v>
      </c>
      <c r="H16" s="224">
        <f t="shared" si="6"/>
        <v>8664259.7599999998</v>
      </c>
      <c r="I16" s="11">
        <v>8672333.2599999998</v>
      </c>
      <c r="J16" s="11">
        <f t="shared" ref="J16" si="15">I16-H16</f>
        <v>8073.5</v>
      </c>
      <c r="K16" s="27">
        <f t="shared" ref="K16" si="16">J16/24</f>
        <v>336.39583333333331</v>
      </c>
      <c r="L16" s="28"/>
    </row>
    <row r="17" spans="1:14">
      <c r="A17" s="12">
        <f t="shared" si="2"/>
        <v>10</v>
      </c>
      <c r="B17" s="8">
        <f t="shared" si="2"/>
        <v>46275</v>
      </c>
      <c r="C17" s="8">
        <f t="shared" si="3"/>
        <v>46275</v>
      </c>
      <c r="D17" s="9">
        <v>0</v>
      </c>
      <c r="E17" s="8">
        <f t="shared" si="4"/>
        <v>46276</v>
      </c>
      <c r="F17" s="9">
        <v>0</v>
      </c>
      <c r="G17" s="10">
        <f t="shared" si="5"/>
        <v>1</v>
      </c>
      <c r="H17" s="224">
        <f t="shared" si="6"/>
        <v>8672333.2599999998</v>
      </c>
      <c r="I17" s="11">
        <v>8680368.3800000008</v>
      </c>
      <c r="J17" s="11">
        <f t="shared" ref="J17" si="17">I17-H17</f>
        <v>8035.1200000010431</v>
      </c>
      <c r="K17" s="27">
        <f t="shared" ref="K17" si="18">J17/24</f>
        <v>334.79666666671011</v>
      </c>
      <c r="L17" s="28"/>
    </row>
    <row r="18" spans="1:14">
      <c r="A18" s="12">
        <f t="shared" si="2"/>
        <v>11</v>
      </c>
      <c r="B18" s="8">
        <f t="shared" si="2"/>
        <v>46276</v>
      </c>
      <c r="C18" s="8">
        <f t="shared" si="3"/>
        <v>46276</v>
      </c>
      <c r="D18" s="9">
        <v>0</v>
      </c>
      <c r="E18" s="8">
        <f t="shared" si="4"/>
        <v>46277</v>
      </c>
      <c r="F18" s="9">
        <v>0</v>
      </c>
      <c r="G18" s="10">
        <f t="shared" si="5"/>
        <v>1</v>
      </c>
      <c r="H18" s="224">
        <f t="shared" si="6"/>
        <v>8680368.3800000008</v>
      </c>
      <c r="I18" s="11">
        <v>8687785</v>
      </c>
      <c r="J18" s="11">
        <f t="shared" ref="J18" si="19">I18-H18</f>
        <v>7416.6199999991804</v>
      </c>
      <c r="K18" s="27">
        <f t="shared" ref="K18" si="20">J18/24</f>
        <v>309.0258333332992</v>
      </c>
      <c r="L18" s="104"/>
    </row>
    <row r="19" spans="1:14">
      <c r="A19" s="12">
        <f t="shared" si="2"/>
        <v>12</v>
      </c>
      <c r="B19" s="8">
        <f t="shared" si="2"/>
        <v>46277</v>
      </c>
      <c r="C19" s="8">
        <f t="shared" si="3"/>
        <v>46277</v>
      </c>
      <c r="D19" s="9">
        <v>0</v>
      </c>
      <c r="E19" s="8">
        <f t="shared" si="4"/>
        <v>46278</v>
      </c>
      <c r="F19" s="9">
        <v>0</v>
      </c>
      <c r="G19" s="10">
        <f t="shared" si="5"/>
        <v>1</v>
      </c>
      <c r="H19" s="224">
        <f t="shared" si="6"/>
        <v>8687785</v>
      </c>
      <c r="I19" s="11">
        <v>8692263.5999999996</v>
      </c>
      <c r="J19" s="11">
        <f t="shared" ref="J19:J21" si="21">I19-H19</f>
        <v>4478.5999999996275</v>
      </c>
      <c r="K19" s="27">
        <f t="shared" ref="K19:K21" si="22">J19/24</f>
        <v>186.6083333333178</v>
      </c>
      <c r="L19" s="104"/>
      <c r="N19" s="29"/>
    </row>
    <row r="20" spans="1:14">
      <c r="A20" s="12">
        <f t="shared" si="2"/>
        <v>13</v>
      </c>
      <c r="B20" s="8">
        <f t="shared" si="2"/>
        <v>46278</v>
      </c>
      <c r="C20" s="8">
        <f t="shared" si="3"/>
        <v>46278</v>
      </c>
      <c r="D20" s="9">
        <v>0</v>
      </c>
      <c r="E20" s="8">
        <f t="shared" si="4"/>
        <v>46279</v>
      </c>
      <c r="F20" s="9">
        <v>0</v>
      </c>
      <c r="G20" s="10">
        <f t="shared" si="5"/>
        <v>1</v>
      </c>
      <c r="H20" s="224">
        <f t="shared" si="6"/>
        <v>8692263.5999999996</v>
      </c>
      <c r="I20" s="11">
        <v>8695084.2400000002</v>
      </c>
      <c r="J20" s="11">
        <f t="shared" si="21"/>
        <v>2820.640000000596</v>
      </c>
      <c r="K20" s="27">
        <f t="shared" si="22"/>
        <v>117.5266666666915</v>
      </c>
      <c r="L20" s="104"/>
    </row>
    <row r="21" spans="1:14">
      <c r="A21" s="12">
        <f t="shared" si="2"/>
        <v>14</v>
      </c>
      <c r="B21" s="8">
        <f t="shared" si="2"/>
        <v>46279</v>
      </c>
      <c r="C21" s="8">
        <f t="shared" si="3"/>
        <v>46279</v>
      </c>
      <c r="D21" s="9">
        <v>0</v>
      </c>
      <c r="E21" s="8">
        <f t="shared" si="4"/>
        <v>46280</v>
      </c>
      <c r="F21" s="9">
        <v>0</v>
      </c>
      <c r="G21" s="10">
        <f t="shared" si="5"/>
        <v>1</v>
      </c>
      <c r="H21" s="224">
        <f t="shared" si="6"/>
        <v>8695084.2400000002</v>
      </c>
      <c r="I21" s="11">
        <v>8703898.2300000004</v>
      </c>
      <c r="J21" s="11">
        <f t="shared" si="21"/>
        <v>8813.9900000002235</v>
      </c>
      <c r="K21" s="27">
        <f t="shared" si="22"/>
        <v>367.24958333334263</v>
      </c>
      <c r="L21" s="104"/>
    </row>
    <row r="22" spans="1:14">
      <c r="A22" s="12">
        <f t="shared" si="2"/>
        <v>15</v>
      </c>
      <c r="B22" s="8">
        <f t="shared" si="2"/>
        <v>46280</v>
      </c>
      <c r="C22" s="8">
        <f t="shared" si="3"/>
        <v>46280</v>
      </c>
      <c r="D22" s="9">
        <v>0</v>
      </c>
      <c r="E22" s="8">
        <f t="shared" si="4"/>
        <v>46281</v>
      </c>
      <c r="F22" s="9">
        <v>0</v>
      </c>
      <c r="G22" s="10">
        <f t="shared" si="5"/>
        <v>1</v>
      </c>
      <c r="H22" s="224">
        <f t="shared" si="6"/>
        <v>8703898.2300000004</v>
      </c>
      <c r="I22" s="11">
        <v>8711848.6600000001</v>
      </c>
      <c r="J22" s="11">
        <f t="shared" ref="J22" si="23">I22-H22</f>
        <v>7950.429999999702</v>
      </c>
      <c r="K22" s="27">
        <f t="shared" ref="K22" si="24">J22/24</f>
        <v>331.26791666665423</v>
      </c>
      <c r="L22" s="104"/>
    </row>
    <row r="23" spans="1:14">
      <c r="A23" s="12">
        <f t="shared" si="2"/>
        <v>16</v>
      </c>
      <c r="B23" s="8">
        <f t="shared" si="2"/>
        <v>46281</v>
      </c>
      <c r="C23" s="8">
        <f t="shared" si="3"/>
        <v>46281</v>
      </c>
      <c r="D23" s="9">
        <v>0</v>
      </c>
      <c r="E23" s="8">
        <f t="shared" si="4"/>
        <v>46282</v>
      </c>
      <c r="F23" s="9">
        <v>0</v>
      </c>
      <c r="G23" s="10">
        <f t="shared" si="5"/>
        <v>1</v>
      </c>
      <c r="H23" s="224">
        <f t="shared" si="6"/>
        <v>8711848.6600000001</v>
      </c>
      <c r="I23" s="11">
        <v>8720460.6400000006</v>
      </c>
      <c r="J23" s="11">
        <f t="shared" si="13"/>
        <v>8611.980000000447</v>
      </c>
      <c r="K23" s="27">
        <f t="shared" si="14"/>
        <v>358.83250000001863</v>
      </c>
      <c r="L23" s="104"/>
    </row>
    <row r="24" spans="1:14">
      <c r="A24" s="12">
        <f t="shared" si="2"/>
        <v>17</v>
      </c>
      <c r="B24" s="8">
        <f t="shared" si="2"/>
        <v>46282</v>
      </c>
      <c r="C24" s="8">
        <f t="shared" si="3"/>
        <v>46282</v>
      </c>
      <c r="D24" s="9">
        <v>0</v>
      </c>
      <c r="E24" s="8">
        <f t="shared" si="4"/>
        <v>46283</v>
      </c>
      <c r="F24" s="9">
        <v>0</v>
      </c>
      <c r="G24" s="10">
        <f t="shared" si="5"/>
        <v>1</v>
      </c>
      <c r="H24" s="224">
        <f t="shared" si="6"/>
        <v>8720460.6400000006</v>
      </c>
      <c r="I24" s="11">
        <v>8728449.7599999998</v>
      </c>
      <c r="J24" s="11">
        <f t="shared" si="13"/>
        <v>7989.1199999991804</v>
      </c>
      <c r="K24" s="27">
        <f t="shared" si="14"/>
        <v>332.87999999996583</v>
      </c>
      <c r="L24" s="104"/>
    </row>
    <row r="25" spans="1:14">
      <c r="A25" s="12">
        <f t="shared" si="2"/>
        <v>18</v>
      </c>
      <c r="B25" s="8">
        <f t="shared" si="2"/>
        <v>46283</v>
      </c>
      <c r="C25" s="8">
        <f t="shared" si="3"/>
        <v>46283</v>
      </c>
      <c r="D25" s="9">
        <v>0</v>
      </c>
      <c r="E25" s="8">
        <f t="shared" si="4"/>
        <v>46284</v>
      </c>
      <c r="F25" s="9">
        <v>0</v>
      </c>
      <c r="G25" s="10">
        <f t="shared" si="5"/>
        <v>1</v>
      </c>
      <c r="H25" s="224">
        <f t="shared" si="6"/>
        <v>8728449.7599999998</v>
      </c>
      <c r="I25" s="11">
        <v>8737196.8000000007</v>
      </c>
      <c r="J25" s="11">
        <f t="shared" ref="J25:J26" si="25">I25-H25</f>
        <v>8747.0400000009686</v>
      </c>
      <c r="K25" s="27">
        <f t="shared" ref="K25" si="26">J25/24</f>
        <v>364.46000000004034</v>
      </c>
      <c r="L25" s="104"/>
    </row>
    <row r="26" spans="1:14">
      <c r="A26" s="12">
        <f t="shared" ref="A26:B33" si="27">A25+1</f>
        <v>19</v>
      </c>
      <c r="B26" s="8">
        <f>B25+1</f>
        <v>46284</v>
      </c>
      <c r="C26" s="8">
        <f t="shared" si="3"/>
        <v>46284</v>
      </c>
      <c r="D26" s="9">
        <v>0</v>
      </c>
      <c r="E26" s="8">
        <f t="shared" si="4"/>
        <v>46285</v>
      </c>
      <c r="F26" s="9">
        <v>0</v>
      </c>
      <c r="G26" s="10">
        <f t="shared" si="5"/>
        <v>1</v>
      </c>
      <c r="H26" s="224">
        <f t="shared" si="6"/>
        <v>8737196.8000000007</v>
      </c>
      <c r="I26" s="11">
        <v>8743443.8300000001</v>
      </c>
      <c r="J26" s="11">
        <f t="shared" si="25"/>
        <v>6247.0299999993294</v>
      </c>
      <c r="K26" s="27">
        <f t="shared" si="14"/>
        <v>260.29291666663875</v>
      </c>
      <c r="L26" s="104"/>
    </row>
    <row r="27" spans="1:14">
      <c r="A27" s="12">
        <f t="shared" si="27"/>
        <v>20</v>
      </c>
      <c r="B27" s="8">
        <f>B26+1</f>
        <v>46285</v>
      </c>
      <c r="C27" s="8">
        <f t="shared" si="3"/>
        <v>46285</v>
      </c>
      <c r="D27" s="9">
        <v>0</v>
      </c>
      <c r="E27" s="8">
        <f t="shared" si="4"/>
        <v>46286</v>
      </c>
      <c r="F27" s="9">
        <v>0</v>
      </c>
      <c r="G27" s="10">
        <f t="shared" si="5"/>
        <v>1</v>
      </c>
      <c r="H27" s="224">
        <f t="shared" si="6"/>
        <v>8743443.8300000001</v>
      </c>
      <c r="I27" s="11">
        <v>8744192.0800000001</v>
      </c>
      <c r="J27" s="11">
        <f t="shared" si="13"/>
        <v>748.25</v>
      </c>
      <c r="K27" s="27">
        <f t="shared" si="14"/>
        <v>31.177083333333332</v>
      </c>
      <c r="L27" s="888" t="s">
        <v>448</v>
      </c>
    </row>
    <row r="28" spans="1:14">
      <c r="A28" s="12">
        <f t="shared" si="27"/>
        <v>21</v>
      </c>
      <c r="B28" s="8">
        <f>B27+1</f>
        <v>46286</v>
      </c>
      <c r="C28" s="8">
        <f t="shared" si="3"/>
        <v>46286</v>
      </c>
      <c r="D28" s="9">
        <v>0</v>
      </c>
      <c r="E28" s="8">
        <f t="shared" si="4"/>
        <v>46287</v>
      </c>
      <c r="F28" s="9">
        <v>0</v>
      </c>
      <c r="G28" s="10">
        <f t="shared" si="5"/>
        <v>1</v>
      </c>
      <c r="H28" s="224">
        <f t="shared" si="6"/>
        <v>8744192.0800000001</v>
      </c>
      <c r="I28" s="11">
        <v>8751201.8399999999</v>
      </c>
      <c r="J28" s="11">
        <f t="shared" si="13"/>
        <v>7009.7599999997765</v>
      </c>
      <c r="K28" s="27">
        <f t="shared" si="14"/>
        <v>292.073333333324</v>
      </c>
      <c r="L28" s="104"/>
    </row>
    <row r="29" spans="1:14">
      <c r="A29" s="12">
        <f t="shared" si="27"/>
        <v>22</v>
      </c>
      <c r="B29" s="8">
        <f t="shared" si="27"/>
        <v>46287</v>
      </c>
      <c r="C29" s="8">
        <f t="shared" si="3"/>
        <v>46287</v>
      </c>
      <c r="D29" s="9">
        <v>0</v>
      </c>
      <c r="E29" s="8">
        <f t="shared" si="4"/>
        <v>46288</v>
      </c>
      <c r="F29" s="9">
        <v>0</v>
      </c>
      <c r="G29" s="10">
        <f t="shared" si="5"/>
        <v>1</v>
      </c>
      <c r="H29" s="224">
        <f t="shared" si="6"/>
        <v>8751201.8399999999</v>
      </c>
      <c r="I29" s="224">
        <v>8758158.25</v>
      </c>
      <c r="J29" s="11">
        <f t="shared" si="13"/>
        <v>6956.410000000149</v>
      </c>
      <c r="K29" s="27">
        <f t="shared" si="14"/>
        <v>289.85041666667286</v>
      </c>
      <c r="L29" s="104"/>
    </row>
    <row r="30" spans="1:14">
      <c r="A30" s="12">
        <f t="shared" si="27"/>
        <v>23</v>
      </c>
      <c r="B30" s="8">
        <f t="shared" si="27"/>
        <v>46288</v>
      </c>
      <c r="C30" s="8">
        <f t="shared" si="3"/>
        <v>46288</v>
      </c>
      <c r="D30" s="9">
        <v>0</v>
      </c>
      <c r="E30" s="8">
        <f t="shared" si="4"/>
        <v>46289</v>
      </c>
      <c r="F30" s="9">
        <v>0</v>
      </c>
      <c r="G30" s="10">
        <f t="shared" si="5"/>
        <v>1</v>
      </c>
      <c r="H30" s="224">
        <f t="shared" si="6"/>
        <v>8758158.25</v>
      </c>
      <c r="I30" s="11">
        <v>8764662.7899999991</v>
      </c>
      <c r="J30" s="11">
        <f t="shared" si="13"/>
        <v>6504.5399999991059</v>
      </c>
      <c r="K30" s="27">
        <f t="shared" si="14"/>
        <v>271.02249999996275</v>
      </c>
      <c r="L30" s="28"/>
    </row>
    <row r="31" spans="1:14">
      <c r="A31" s="12">
        <f t="shared" si="27"/>
        <v>24</v>
      </c>
      <c r="B31" s="8">
        <f t="shared" si="27"/>
        <v>46289</v>
      </c>
      <c r="C31" s="8">
        <f t="shared" si="3"/>
        <v>46289</v>
      </c>
      <c r="D31" s="9">
        <v>0</v>
      </c>
      <c r="E31" s="8">
        <f t="shared" si="4"/>
        <v>46290</v>
      </c>
      <c r="F31" s="9">
        <v>0</v>
      </c>
      <c r="G31" s="10">
        <f t="shared" si="5"/>
        <v>1</v>
      </c>
      <c r="H31" s="224">
        <f t="shared" si="6"/>
        <v>8764662.7899999991</v>
      </c>
      <c r="I31" s="224">
        <v>8772073.7599999998</v>
      </c>
      <c r="J31" s="11">
        <f t="shared" si="13"/>
        <v>7410.9700000006706</v>
      </c>
      <c r="K31" s="27">
        <f t="shared" si="14"/>
        <v>308.79041666669463</v>
      </c>
      <c r="L31" s="28"/>
    </row>
    <row r="32" spans="1:14">
      <c r="A32" s="12">
        <f t="shared" si="27"/>
        <v>25</v>
      </c>
      <c r="B32" s="8">
        <f t="shared" si="27"/>
        <v>46290</v>
      </c>
      <c r="C32" s="8">
        <f t="shared" si="3"/>
        <v>46290</v>
      </c>
      <c r="D32" s="9">
        <v>0</v>
      </c>
      <c r="E32" s="8">
        <f t="shared" si="4"/>
        <v>46291</v>
      </c>
      <c r="F32" s="9">
        <v>0</v>
      </c>
      <c r="G32" s="10">
        <f t="shared" si="5"/>
        <v>1</v>
      </c>
      <c r="H32" s="224">
        <f t="shared" si="6"/>
        <v>8772073.7599999998</v>
      </c>
      <c r="I32" s="11">
        <v>8781094.2799999993</v>
      </c>
      <c r="J32" s="11">
        <f t="shared" si="13"/>
        <v>9020.519999999553</v>
      </c>
      <c r="K32" s="27">
        <f t="shared" si="14"/>
        <v>375.85499999998137</v>
      </c>
      <c r="L32" s="28"/>
    </row>
    <row r="33" spans="1:12">
      <c r="A33" s="12">
        <f t="shared" si="27"/>
        <v>26</v>
      </c>
      <c r="B33" s="8">
        <f t="shared" si="27"/>
        <v>46291</v>
      </c>
      <c r="C33" s="8">
        <f t="shared" si="3"/>
        <v>46291</v>
      </c>
      <c r="D33" s="9">
        <v>0</v>
      </c>
      <c r="E33" s="8">
        <f t="shared" si="4"/>
        <v>46292</v>
      </c>
      <c r="F33" s="9">
        <v>0</v>
      </c>
      <c r="G33" s="10">
        <f t="shared" si="5"/>
        <v>1</v>
      </c>
      <c r="H33" s="224">
        <f t="shared" si="6"/>
        <v>8781094.2799999993</v>
      </c>
      <c r="I33" s="11">
        <v>8789461.4700000007</v>
      </c>
      <c r="J33" s="11">
        <f t="shared" si="13"/>
        <v>8367.1900000013411</v>
      </c>
      <c r="K33" s="27">
        <f t="shared" si="14"/>
        <v>348.63291666672256</v>
      </c>
      <c r="L33" s="28"/>
    </row>
    <row r="34" spans="1:12">
      <c r="A34" s="12">
        <f t="shared" ref="A34:B34" si="28">A33+1</f>
        <v>27</v>
      </c>
      <c r="B34" s="8">
        <f t="shared" si="28"/>
        <v>46292</v>
      </c>
      <c r="C34" s="8">
        <f t="shared" ref="C34:C35" si="29">B34</f>
        <v>46292</v>
      </c>
      <c r="D34" s="9">
        <v>0</v>
      </c>
      <c r="E34" s="8">
        <f t="shared" ref="E34:E35" si="30">C34+1</f>
        <v>46293</v>
      </c>
      <c r="F34" s="9">
        <v>0</v>
      </c>
      <c r="G34" s="10">
        <f t="shared" si="5"/>
        <v>1</v>
      </c>
      <c r="H34" s="224"/>
      <c r="I34" s="11"/>
      <c r="J34" s="11">
        <f t="shared" ref="J34:J35" si="31">I34-H34</f>
        <v>0</v>
      </c>
      <c r="K34" s="27">
        <f t="shared" ref="K34:K35" si="32">J34/24</f>
        <v>0</v>
      </c>
      <c r="L34" s="28"/>
    </row>
    <row r="35" spans="1:12">
      <c r="A35" s="12">
        <f t="shared" ref="A35:B35" si="33">A34+1</f>
        <v>28</v>
      </c>
      <c r="B35" s="8">
        <f t="shared" si="33"/>
        <v>46293</v>
      </c>
      <c r="C35" s="8">
        <f t="shared" si="29"/>
        <v>46293</v>
      </c>
      <c r="D35" s="9">
        <v>0</v>
      </c>
      <c r="E35" s="8">
        <f t="shared" si="30"/>
        <v>46294</v>
      </c>
      <c r="F35" s="9">
        <v>0</v>
      </c>
      <c r="G35" s="10">
        <f t="shared" ref="G35" si="34">IFERROR(((E35-C35)+(F35-D35)),"")</f>
        <v>1</v>
      </c>
      <c r="H35" s="224"/>
      <c r="I35" s="11"/>
      <c r="J35" s="11">
        <f t="shared" si="31"/>
        <v>0</v>
      </c>
      <c r="K35" s="27">
        <f t="shared" si="32"/>
        <v>0</v>
      </c>
      <c r="L35" s="28"/>
    </row>
    <row r="36" spans="1:12">
      <c r="A36" s="12">
        <f t="shared" ref="A36:B36" si="35">A35+1</f>
        <v>29</v>
      </c>
      <c r="B36" s="8">
        <f t="shared" si="35"/>
        <v>46294</v>
      </c>
      <c r="C36" s="8">
        <f t="shared" ref="C36:C38" si="36">B36</f>
        <v>46294</v>
      </c>
      <c r="D36" s="9">
        <v>0</v>
      </c>
      <c r="E36" s="8">
        <f t="shared" ref="E36:E38" si="37">C36+1</f>
        <v>46295</v>
      </c>
      <c r="F36" s="9">
        <v>0</v>
      </c>
      <c r="G36" s="10">
        <f t="shared" ref="G36:G38" si="38">IFERROR(((E36-C36)+(F36-D36)),"")</f>
        <v>1</v>
      </c>
      <c r="H36" s="224"/>
      <c r="I36" s="11"/>
      <c r="J36" s="11">
        <f t="shared" ref="J36:J38" si="39">I36-H36</f>
        <v>0</v>
      </c>
      <c r="K36" s="27">
        <f t="shared" ref="K36:K38" si="40">J36/24</f>
        <v>0</v>
      </c>
      <c r="L36" s="28"/>
    </row>
    <row r="37" spans="1:12">
      <c r="A37" s="12">
        <f t="shared" ref="A37:B37" si="41">A36+1</f>
        <v>30</v>
      </c>
      <c r="B37" s="8">
        <f t="shared" si="41"/>
        <v>46295</v>
      </c>
      <c r="C37" s="8">
        <f t="shared" si="36"/>
        <v>46295</v>
      </c>
      <c r="D37" s="9">
        <v>0</v>
      </c>
      <c r="E37" s="8">
        <f t="shared" si="37"/>
        <v>46296</v>
      </c>
      <c r="F37" s="9">
        <v>0</v>
      </c>
      <c r="G37" s="10">
        <f t="shared" si="38"/>
        <v>1</v>
      </c>
      <c r="H37" s="224"/>
      <c r="I37" s="11"/>
      <c r="J37" s="11">
        <f t="shared" si="39"/>
        <v>0</v>
      </c>
      <c r="K37" s="27">
        <f t="shared" si="40"/>
        <v>0</v>
      </c>
      <c r="L37" s="28"/>
    </row>
    <row r="38" spans="1:12">
      <c r="A38" s="12">
        <f t="shared" ref="A38:B38" si="42">A37+1</f>
        <v>31</v>
      </c>
      <c r="B38" s="8">
        <f t="shared" si="42"/>
        <v>46296</v>
      </c>
      <c r="C38" s="8">
        <f t="shared" si="36"/>
        <v>46296</v>
      </c>
      <c r="D38" s="9">
        <v>0</v>
      </c>
      <c r="E38" s="8">
        <f t="shared" si="37"/>
        <v>46297</v>
      </c>
      <c r="F38" s="9">
        <v>0</v>
      </c>
      <c r="G38" s="10">
        <f t="shared" si="38"/>
        <v>1</v>
      </c>
      <c r="H38" s="224"/>
      <c r="I38" s="11"/>
      <c r="J38" s="11">
        <f t="shared" si="39"/>
        <v>0</v>
      </c>
      <c r="K38" s="27">
        <f t="shared" si="40"/>
        <v>0</v>
      </c>
      <c r="L38" s="28"/>
    </row>
    <row r="39" spans="1:12">
      <c r="A39" s="12"/>
      <c r="B39" s="8"/>
      <c r="C39" s="8"/>
      <c r="D39" s="9"/>
      <c r="E39" s="8"/>
      <c r="F39" s="9"/>
      <c r="G39" s="10"/>
      <c r="H39" s="224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224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224"/>
      <c r="I41" s="11"/>
      <c r="J41" s="11"/>
      <c r="K41" s="27"/>
      <c r="L41" s="28"/>
    </row>
    <row r="42" spans="1:12">
      <c r="A42" s="17" t="s">
        <v>3</v>
      </c>
      <c r="B42" s="18"/>
      <c r="C42" s="18"/>
      <c r="D42" s="18"/>
      <c r="E42" s="18"/>
      <c r="F42" s="18"/>
      <c r="G42" s="19">
        <f>SUM(G8:G41)</f>
        <v>31</v>
      </c>
      <c r="H42" s="20"/>
      <c r="I42" s="20"/>
      <c r="J42" s="32">
        <f>SUM(J8:J41)</f>
        <v>181033.10000000149</v>
      </c>
      <c r="K42" s="32">
        <f>AVERAGE(K8:K41)</f>
        <v>243.32405913978693</v>
      </c>
      <c r="L42" s="33"/>
    </row>
    <row r="43" spans="1:12">
      <c r="A43" s="21" t="s">
        <v>114</v>
      </c>
      <c r="B43" s="22"/>
      <c r="C43" s="22"/>
      <c r="D43" s="22"/>
      <c r="E43" s="22"/>
      <c r="F43" s="22"/>
      <c r="G43" s="23">
        <f>G42/SUMPRODUCT((G8:G41&gt;0)*1)</f>
        <v>1</v>
      </c>
      <c r="H43" s="24"/>
      <c r="I43" s="24"/>
      <c r="J43" s="24"/>
      <c r="K43" s="24">
        <f>K42/SUMPRODUCT((K8:K41&gt;0)*1)</f>
        <v>9.358617659222574</v>
      </c>
      <c r="L43" s="34"/>
    </row>
  </sheetData>
  <mergeCells count="9">
    <mergeCell ref="L6:L7"/>
    <mergeCell ref="C6:D6"/>
    <mergeCell ref="E6:F6"/>
    <mergeCell ref="H6:I6"/>
    <mergeCell ref="A6:A7"/>
    <mergeCell ref="B6:B7"/>
    <mergeCell ref="G6:G7"/>
    <mergeCell ref="J6:J7"/>
    <mergeCell ref="K6:K7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zoomScaleSheetLayoutView="50" workbookViewId="0">
      <pane ySplit="6" topLeftCell="A7" activePane="bottomLeft" state="frozen"/>
      <selection pane="bottomLeft" activeCell="I32" sqref="I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305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MAX(K7:K39)</f>
        <v>101.87416666666665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 thickBo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 ht="15.75" thickTop="1">
      <c r="A7" s="6">
        <v>1</v>
      </c>
      <c r="B7" s="7">
        <f>C4</f>
        <v>46266</v>
      </c>
      <c r="C7" s="7">
        <f>B7</f>
        <v>46266</v>
      </c>
      <c r="D7" s="9">
        <v>0.29166666666666669</v>
      </c>
      <c r="E7" s="7">
        <f>C7+1</f>
        <v>46267</v>
      </c>
      <c r="F7" s="262">
        <v>0.29166666666666669</v>
      </c>
      <c r="G7" s="10">
        <f>IFERROR(((E7-C7)+(F7-D7)),"")</f>
        <v>1</v>
      </c>
      <c r="H7" s="11">
        <v>0</v>
      </c>
      <c r="I7" s="11">
        <v>425.57</v>
      </c>
      <c r="J7" s="11">
        <f t="shared" ref="J7" si="0">I7-H7</f>
        <v>425.57</v>
      </c>
      <c r="K7" s="27">
        <f t="shared" ref="K7" si="1">J7/24</f>
        <v>17.732083333333332</v>
      </c>
      <c r="L7" s="791"/>
    </row>
    <row r="8" spans="1:12">
      <c r="A8" s="12">
        <f>A7+1</f>
        <v>2</v>
      </c>
      <c r="B8" s="8">
        <f>B7+1</f>
        <v>46267</v>
      </c>
      <c r="C8" s="8">
        <f t="shared" ref="C8" si="2">B8</f>
        <v>46267</v>
      </c>
      <c r="D8" s="9">
        <v>0.29166666666666669</v>
      </c>
      <c r="E8" s="8">
        <f t="shared" ref="E8" si="3">C8+1</f>
        <v>46268</v>
      </c>
      <c r="F8" s="9">
        <v>0.29166666666666669</v>
      </c>
      <c r="G8" s="10">
        <f>IFERROR(((E8-C8)+(F8-D8)),"")</f>
        <v>1</v>
      </c>
      <c r="H8" s="11">
        <f>I7</f>
        <v>425.57</v>
      </c>
      <c r="I8" s="689">
        <v>2693.56</v>
      </c>
      <c r="J8" s="11">
        <f t="shared" ref="J8" si="4">I8-H8</f>
        <v>2267.9899999999998</v>
      </c>
      <c r="K8" s="27">
        <f t="shared" ref="K8" si="5">J8/24</f>
        <v>94.49958333333332</v>
      </c>
      <c r="L8" s="505"/>
    </row>
    <row r="9" spans="1:12">
      <c r="A9" s="12">
        <f t="shared" ref="A9:A37" si="6">A8+1</f>
        <v>3</v>
      </c>
      <c r="B9" s="8">
        <f t="shared" ref="B9:B37" si="7">B8+1</f>
        <v>46268</v>
      </c>
      <c r="C9" s="8">
        <f t="shared" ref="C9:C30" si="8">B9</f>
        <v>46268</v>
      </c>
      <c r="D9" s="9">
        <v>0.29166666666666669</v>
      </c>
      <c r="E9" s="8">
        <f t="shared" ref="E9:E15" si="9">C9+1</f>
        <v>46269</v>
      </c>
      <c r="F9" s="9">
        <v>0.29166666666666669</v>
      </c>
      <c r="G9" s="10">
        <f t="shared" ref="G9:G30" si="10">IFERROR(((E9-C9)+(F9-D9)),"")</f>
        <v>1</v>
      </c>
      <c r="H9" s="11">
        <f>I8</f>
        <v>2693.56</v>
      </c>
      <c r="I9" s="11">
        <v>4040.93</v>
      </c>
      <c r="J9" s="11">
        <f t="shared" ref="J9:J30" si="11">I9-H9</f>
        <v>1347.37</v>
      </c>
      <c r="K9" s="27">
        <f t="shared" ref="K9:K30" si="12">J9/24</f>
        <v>56.14041666666666</v>
      </c>
      <c r="L9" s="505"/>
    </row>
    <row r="10" spans="1:12">
      <c r="A10" s="12">
        <f t="shared" si="6"/>
        <v>4</v>
      </c>
      <c r="B10" s="8">
        <f t="shared" si="7"/>
        <v>46269</v>
      </c>
      <c r="C10" s="8">
        <f t="shared" si="8"/>
        <v>46269</v>
      </c>
      <c r="D10" s="9">
        <v>0.29166666666666669</v>
      </c>
      <c r="E10" s="8">
        <f t="shared" si="9"/>
        <v>46270</v>
      </c>
      <c r="F10" s="9">
        <v>0.29166666666666669</v>
      </c>
      <c r="G10" s="10">
        <f t="shared" si="10"/>
        <v>1</v>
      </c>
      <c r="H10" s="11">
        <f t="shared" ref="H10:H32" si="13">I9</f>
        <v>4040.93</v>
      </c>
      <c r="I10" s="11">
        <v>6014.08</v>
      </c>
      <c r="J10" s="11">
        <f t="shared" si="11"/>
        <v>1973.15</v>
      </c>
      <c r="K10" s="27">
        <f t="shared" si="12"/>
        <v>82.214583333333337</v>
      </c>
      <c r="L10" s="28"/>
    </row>
    <row r="11" spans="1:12">
      <c r="A11" s="12">
        <f t="shared" si="6"/>
        <v>5</v>
      </c>
      <c r="B11" s="8">
        <f t="shared" si="7"/>
        <v>46270</v>
      </c>
      <c r="C11" s="8">
        <f t="shared" si="8"/>
        <v>46270</v>
      </c>
      <c r="D11" s="9">
        <v>0.29166666666666669</v>
      </c>
      <c r="E11" s="8">
        <f t="shared" si="9"/>
        <v>46271</v>
      </c>
      <c r="F11" s="9">
        <v>0.29166666666666669</v>
      </c>
      <c r="G11" s="10">
        <f t="shared" si="10"/>
        <v>1</v>
      </c>
      <c r="H11" s="11">
        <f t="shared" si="13"/>
        <v>6014.08</v>
      </c>
      <c r="I11" s="11">
        <v>6703.03</v>
      </c>
      <c r="J11" s="11">
        <f t="shared" si="11"/>
        <v>688.94999999999982</v>
      </c>
      <c r="K11" s="27">
        <f t="shared" si="12"/>
        <v>28.706249999999994</v>
      </c>
      <c r="L11" s="28"/>
    </row>
    <row r="12" spans="1:12">
      <c r="A12" s="12">
        <f t="shared" si="6"/>
        <v>6</v>
      </c>
      <c r="B12" s="8">
        <f t="shared" si="7"/>
        <v>46271</v>
      </c>
      <c r="C12" s="8">
        <f t="shared" si="8"/>
        <v>46271</v>
      </c>
      <c r="D12" s="9">
        <v>0.29166666666666669</v>
      </c>
      <c r="E12" s="8">
        <f t="shared" si="9"/>
        <v>46272</v>
      </c>
      <c r="F12" s="9">
        <v>0.29166666666666669</v>
      </c>
      <c r="G12" s="10">
        <f t="shared" si="10"/>
        <v>1</v>
      </c>
      <c r="H12" s="11">
        <f t="shared" si="13"/>
        <v>6703.03</v>
      </c>
      <c r="I12" s="11">
        <v>6703.03</v>
      </c>
      <c r="J12" s="11">
        <f t="shared" ref="J12" si="14">I12-H12</f>
        <v>0</v>
      </c>
      <c r="K12" s="27">
        <f t="shared" ref="K12" si="15">J12/24</f>
        <v>0</v>
      </c>
      <c r="L12" s="868" t="s">
        <v>152</v>
      </c>
    </row>
    <row r="13" spans="1:12">
      <c r="A13" s="12">
        <f t="shared" si="6"/>
        <v>7</v>
      </c>
      <c r="B13" s="8">
        <f t="shared" si="7"/>
        <v>46272</v>
      </c>
      <c r="C13" s="8">
        <f t="shared" si="8"/>
        <v>46272</v>
      </c>
      <c r="D13" s="9">
        <v>0.29166666666666669</v>
      </c>
      <c r="E13" s="8">
        <f t="shared" si="9"/>
        <v>46273</v>
      </c>
      <c r="F13" s="9">
        <v>0.29166666666666669</v>
      </c>
      <c r="G13" s="10">
        <f t="shared" si="10"/>
        <v>1</v>
      </c>
      <c r="H13" s="11">
        <f t="shared" si="13"/>
        <v>6703.03</v>
      </c>
      <c r="I13" s="11">
        <v>8879.36</v>
      </c>
      <c r="J13" s="11">
        <f t="shared" si="11"/>
        <v>2176.3300000000008</v>
      </c>
      <c r="K13" s="27">
        <f t="shared" si="12"/>
        <v>90.680416666666702</v>
      </c>
      <c r="L13" s="28"/>
    </row>
    <row r="14" spans="1:12">
      <c r="A14" s="12">
        <f t="shared" si="6"/>
        <v>8</v>
      </c>
      <c r="B14" s="8">
        <f t="shared" si="7"/>
        <v>46273</v>
      </c>
      <c r="C14" s="8">
        <f t="shared" si="8"/>
        <v>46273</v>
      </c>
      <c r="D14" s="9">
        <v>0.29166666666666669</v>
      </c>
      <c r="E14" s="8">
        <f t="shared" si="9"/>
        <v>46274</v>
      </c>
      <c r="F14" s="9">
        <v>0.29166666666666669</v>
      </c>
      <c r="G14" s="10">
        <f t="shared" si="10"/>
        <v>1</v>
      </c>
      <c r="H14" s="11">
        <f t="shared" si="13"/>
        <v>8879.36</v>
      </c>
      <c r="I14" s="11">
        <v>11086.43</v>
      </c>
      <c r="J14" s="11">
        <f t="shared" si="11"/>
        <v>2207.0699999999997</v>
      </c>
      <c r="K14" s="27">
        <f t="shared" si="12"/>
        <v>91.961249999999993</v>
      </c>
      <c r="L14" s="28"/>
    </row>
    <row r="15" spans="1:12">
      <c r="A15" s="12">
        <f t="shared" si="6"/>
        <v>9</v>
      </c>
      <c r="B15" s="8">
        <f t="shared" si="7"/>
        <v>46274</v>
      </c>
      <c r="C15" s="8">
        <f t="shared" si="8"/>
        <v>46274</v>
      </c>
      <c r="D15" s="9">
        <v>0.29166666666666669</v>
      </c>
      <c r="E15" s="8">
        <f t="shared" si="9"/>
        <v>46275</v>
      </c>
      <c r="F15" s="9">
        <v>0.29166666666666669</v>
      </c>
      <c r="G15" s="10">
        <f t="shared" si="10"/>
        <v>1</v>
      </c>
      <c r="H15" s="11">
        <f t="shared" si="13"/>
        <v>11086.43</v>
      </c>
      <c r="I15" s="11">
        <v>13261.89</v>
      </c>
      <c r="J15" s="11">
        <f t="shared" si="11"/>
        <v>2175.4599999999991</v>
      </c>
      <c r="K15" s="27">
        <f t="shared" si="12"/>
        <v>90.644166666666635</v>
      </c>
      <c r="L15" s="28"/>
    </row>
    <row r="16" spans="1:12">
      <c r="A16" s="12">
        <f t="shared" si="6"/>
        <v>10</v>
      </c>
      <c r="B16" s="8">
        <f t="shared" si="7"/>
        <v>46275</v>
      </c>
      <c r="C16" s="8">
        <f t="shared" si="8"/>
        <v>46275</v>
      </c>
      <c r="D16" s="9">
        <v>0.29166666666666669</v>
      </c>
      <c r="E16" s="8">
        <f t="shared" ref="E16:E34" si="16">C16+1</f>
        <v>46276</v>
      </c>
      <c r="F16" s="9">
        <v>0.29166666666666669</v>
      </c>
      <c r="G16" s="10">
        <f t="shared" si="10"/>
        <v>1</v>
      </c>
      <c r="H16" s="11">
        <f t="shared" si="13"/>
        <v>13261.89</v>
      </c>
      <c r="I16" s="11">
        <v>15214.43</v>
      </c>
      <c r="J16" s="11">
        <f t="shared" si="11"/>
        <v>1952.5400000000009</v>
      </c>
      <c r="K16" s="27">
        <f t="shared" si="12"/>
        <v>81.355833333333365</v>
      </c>
      <c r="L16" s="28"/>
    </row>
    <row r="17" spans="1:14">
      <c r="A17" s="12">
        <f t="shared" si="6"/>
        <v>11</v>
      </c>
      <c r="B17" s="8">
        <f t="shared" si="7"/>
        <v>46276</v>
      </c>
      <c r="C17" s="8">
        <f t="shared" si="8"/>
        <v>46276</v>
      </c>
      <c r="D17" s="9">
        <v>0.29166666666666669</v>
      </c>
      <c r="E17" s="8">
        <f t="shared" si="16"/>
        <v>46277</v>
      </c>
      <c r="F17" s="9">
        <v>0.29166666666666669</v>
      </c>
      <c r="G17" s="10">
        <f t="shared" si="10"/>
        <v>1</v>
      </c>
      <c r="H17" s="11">
        <f t="shared" si="13"/>
        <v>15214.43</v>
      </c>
      <c r="I17" s="11">
        <v>17484.18</v>
      </c>
      <c r="J17" s="11">
        <f t="shared" si="11"/>
        <v>2269.75</v>
      </c>
      <c r="K17" s="27">
        <f t="shared" si="12"/>
        <v>94.572916666666671</v>
      </c>
      <c r="L17" s="28"/>
    </row>
    <row r="18" spans="1:14">
      <c r="A18" s="12">
        <f t="shared" si="6"/>
        <v>12</v>
      </c>
      <c r="B18" s="8">
        <f t="shared" si="7"/>
        <v>46277</v>
      </c>
      <c r="C18" s="8">
        <f t="shared" si="8"/>
        <v>46277</v>
      </c>
      <c r="D18" s="9">
        <v>0.29166666666666669</v>
      </c>
      <c r="E18" s="8">
        <f t="shared" si="16"/>
        <v>46278</v>
      </c>
      <c r="F18" s="9">
        <v>0.29166666666666669</v>
      </c>
      <c r="G18" s="10">
        <f t="shared" si="10"/>
        <v>1</v>
      </c>
      <c r="H18" s="11">
        <f t="shared" si="13"/>
        <v>17484.18</v>
      </c>
      <c r="I18" s="11">
        <v>18112.73</v>
      </c>
      <c r="J18" s="11">
        <f t="shared" si="11"/>
        <v>628.54999999999927</v>
      </c>
      <c r="K18" s="27">
        <f t="shared" si="12"/>
        <v>26.189583333333303</v>
      </c>
      <c r="L18" s="28"/>
      <c r="N18" s="29"/>
    </row>
    <row r="19" spans="1:14">
      <c r="A19" s="12">
        <f t="shared" si="6"/>
        <v>13</v>
      </c>
      <c r="B19" s="8">
        <f t="shared" si="7"/>
        <v>46278</v>
      </c>
      <c r="C19" s="8">
        <f t="shared" si="8"/>
        <v>46278</v>
      </c>
      <c r="D19" s="9">
        <v>0.29166666666666669</v>
      </c>
      <c r="E19" s="8">
        <f t="shared" si="16"/>
        <v>46279</v>
      </c>
      <c r="F19" s="9">
        <v>0.29166666666666669</v>
      </c>
      <c r="G19" s="10">
        <f t="shared" si="10"/>
        <v>1</v>
      </c>
      <c r="H19" s="11">
        <f t="shared" si="13"/>
        <v>18112.73</v>
      </c>
      <c r="I19" s="11">
        <v>18190.41</v>
      </c>
      <c r="J19" s="11">
        <f t="shared" si="11"/>
        <v>77.680000000000291</v>
      </c>
      <c r="K19" s="27">
        <f t="shared" si="12"/>
        <v>3.2366666666666788</v>
      </c>
      <c r="L19" s="28"/>
    </row>
    <row r="20" spans="1:14">
      <c r="A20" s="12">
        <f t="shared" si="6"/>
        <v>14</v>
      </c>
      <c r="B20" s="8">
        <f t="shared" si="7"/>
        <v>46279</v>
      </c>
      <c r="C20" s="8">
        <f t="shared" si="8"/>
        <v>46279</v>
      </c>
      <c r="D20" s="9">
        <v>0.29166666666666669</v>
      </c>
      <c r="E20" s="8">
        <f t="shared" si="16"/>
        <v>46280</v>
      </c>
      <c r="F20" s="9">
        <v>0.29166666666666669</v>
      </c>
      <c r="G20" s="10">
        <f t="shared" si="10"/>
        <v>1</v>
      </c>
      <c r="H20" s="11">
        <f t="shared" si="13"/>
        <v>18190.41</v>
      </c>
      <c r="I20" s="11">
        <v>20506.150000000001</v>
      </c>
      <c r="J20" s="11">
        <f t="shared" si="11"/>
        <v>2315.7400000000016</v>
      </c>
      <c r="K20" s="27">
        <f t="shared" si="12"/>
        <v>96.489166666666733</v>
      </c>
      <c r="L20" s="28"/>
    </row>
    <row r="21" spans="1:14">
      <c r="A21" s="12">
        <f t="shared" si="6"/>
        <v>15</v>
      </c>
      <c r="B21" s="8">
        <f t="shared" si="7"/>
        <v>46280</v>
      </c>
      <c r="C21" s="8">
        <f t="shared" si="8"/>
        <v>46280</v>
      </c>
      <c r="D21" s="9">
        <v>0.29166666666666669</v>
      </c>
      <c r="E21" s="8">
        <f t="shared" si="16"/>
        <v>46281</v>
      </c>
      <c r="F21" s="9">
        <v>0.29166666666666669</v>
      </c>
      <c r="G21" s="10">
        <f t="shared" si="10"/>
        <v>1</v>
      </c>
      <c r="H21" s="11">
        <f t="shared" si="13"/>
        <v>20506.150000000001</v>
      </c>
      <c r="I21" s="11">
        <v>22951.13</v>
      </c>
      <c r="J21" s="11">
        <f t="shared" si="11"/>
        <v>2444.9799999999996</v>
      </c>
      <c r="K21" s="27">
        <f t="shared" si="12"/>
        <v>101.87416666666665</v>
      </c>
      <c r="L21" s="28"/>
    </row>
    <row r="22" spans="1:14">
      <c r="A22" s="12">
        <f t="shared" si="6"/>
        <v>16</v>
      </c>
      <c r="B22" s="8">
        <f t="shared" si="7"/>
        <v>46281</v>
      </c>
      <c r="C22" s="8">
        <f t="shared" si="8"/>
        <v>46281</v>
      </c>
      <c r="D22" s="9">
        <v>0.29166666666666669</v>
      </c>
      <c r="E22" s="8">
        <f t="shared" si="16"/>
        <v>46282</v>
      </c>
      <c r="F22" s="9">
        <v>0.29166666666666669</v>
      </c>
      <c r="G22" s="10">
        <f t="shared" si="10"/>
        <v>1</v>
      </c>
      <c r="H22" s="11">
        <f t="shared" si="13"/>
        <v>22951.13</v>
      </c>
      <c r="I22" s="11">
        <v>25280.55</v>
      </c>
      <c r="J22" s="11">
        <f t="shared" si="11"/>
        <v>2329.4199999999983</v>
      </c>
      <c r="K22" s="27">
        <f t="shared" si="12"/>
        <v>97.059166666666599</v>
      </c>
      <c r="L22" s="751"/>
    </row>
    <row r="23" spans="1:14">
      <c r="A23" s="12">
        <f t="shared" si="6"/>
        <v>17</v>
      </c>
      <c r="B23" s="8">
        <f t="shared" si="7"/>
        <v>46282</v>
      </c>
      <c r="C23" s="8">
        <f t="shared" si="8"/>
        <v>46282</v>
      </c>
      <c r="D23" s="9">
        <v>0.29166666666666669</v>
      </c>
      <c r="E23" s="8">
        <f t="shared" si="16"/>
        <v>46283</v>
      </c>
      <c r="F23" s="9">
        <v>0.29166666666666669</v>
      </c>
      <c r="G23" s="10">
        <f t="shared" si="10"/>
        <v>1</v>
      </c>
      <c r="H23" s="11">
        <f t="shared" si="13"/>
        <v>25280.55</v>
      </c>
      <c r="I23" s="11">
        <v>27544.58</v>
      </c>
      <c r="J23" s="11">
        <f t="shared" si="11"/>
        <v>2264.0300000000025</v>
      </c>
      <c r="K23" s="27">
        <f t="shared" si="12"/>
        <v>94.334583333333441</v>
      </c>
      <c r="L23" s="505"/>
    </row>
    <row r="24" spans="1:14">
      <c r="A24" s="12">
        <f t="shared" si="6"/>
        <v>18</v>
      </c>
      <c r="B24" s="8">
        <f t="shared" si="7"/>
        <v>46283</v>
      </c>
      <c r="C24" s="8">
        <f t="shared" si="8"/>
        <v>46283</v>
      </c>
      <c r="D24" s="9">
        <v>0.29166666666666669</v>
      </c>
      <c r="E24" s="8">
        <f t="shared" si="16"/>
        <v>46284</v>
      </c>
      <c r="F24" s="9">
        <v>0.29166666666666669</v>
      </c>
      <c r="G24" s="10">
        <f t="shared" si="10"/>
        <v>1</v>
      </c>
      <c r="H24" s="11">
        <f t="shared" si="13"/>
        <v>27544.58</v>
      </c>
      <c r="I24" s="11">
        <v>29488.31</v>
      </c>
      <c r="J24" s="11">
        <f t="shared" si="11"/>
        <v>1943.7299999999996</v>
      </c>
      <c r="K24" s="27">
        <f t="shared" si="12"/>
        <v>80.988749999999982</v>
      </c>
      <c r="L24" s="505"/>
    </row>
    <row r="25" spans="1:14">
      <c r="A25" s="12">
        <f t="shared" si="6"/>
        <v>19</v>
      </c>
      <c r="B25" s="8">
        <f t="shared" si="7"/>
        <v>46284</v>
      </c>
      <c r="C25" s="8">
        <f t="shared" si="8"/>
        <v>46284</v>
      </c>
      <c r="D25" s="9">
        <v>0.29166666666666669</v>
      </c>
      <c r="E25" s="8">
        <f t="shared" si="16"/>
        <v>46285</v>
      </c>
      <c r="F25" s="9">
        <v>0.29166666666666669</v>
      </c>
      <c r="G25" s="10">
        <f t="shared" si="10"/>
        <v>1</v>
      </c>
      <c r="H25" s="11">
        <f t="shared" si="13"/>
        <v>29488.31</v>
      </c>
      <c r="I25" s="11">
        <v>31023.11</v>
      </c>
      <c r="J25" s="11">
        <f t="shared" si="11"/>
        <v>1534.7999999999993</v>
      </c>
      <c r="K25" s="27">
        <f t="shared" si="12"/>
        <v>63.949999999999967</v>
      </c>
      <c r="L25" s="505"/>
    </row>
    <row r="26" spans="1:14">
      <c r="A26" s="12">
        <f t="shared" si="6"/>
        <v>20</v>
      </c>
      <c r="B26" s="8">
        <f t="shared" si="7"/>
        <v>46285</v>
      </c>
      <c r="C26" s="8">
        <f t="shared" si="8"/>
        <v>46285</v>
      </c>
      <c r="D26" s="9">
        <v>0.29166666666666669</v>
      </c>
      <c r="E26" s="8">
        <f t="shared" si="16"/>
        <v>46286</v>
      </c>
      <c r="F26" s="9">
        <v>0.29166666666666669</v>
      </c>
      <c r="G26" s="10">
        <f t="shared" si="10"/>
        <v>1</v>
      </c>
      <c r="H26" s="11">
        <f t="shared" si="13"/>
        <v>31023.11</v>
      </c>
      <c r="I26" s="11">
        <v>31506.21</v>
      </c>
      <c r="J26" s="11">
        <f t="shared" si="11"/>
        <v>483.09999999999854</v>
      </c>
      <c r="K26" s="27">
        <f t="shared" si="12"/>
        <v>20.129166666666606</v>
      </c>
      <c r="L26" s="28"/>
    </row>
    <row r="27" spans="1:14">
      <c r="A27" s="12">
        <f t="shared" si="6"/>
        <v>21</v>
      </c>
      <c r="B27" s="8">
        <f t="shared" si="7"/>
        <v>46286</v>
      </c>
      <c r="C27" s="8">
        <f t="shared" si="8"/>
        <v>46286</v>
      </c>
      <c r="D27" s="9">
        <v>0.29166666666666669</v>
      </c>
      <c r="E27" s="8">
        <f t="shared" si="16"/>
        <v>46287</v>
      </c>
      <c r="F27" s="9">
        <v>0.29166666666666669</v>
      </c>
      <c r="G27" s="10">
        <f t="shared" si="10"/>
        <v>1</v>
      </c>
      <c r="H27" s="11">
        <f t="shared" si="13"/>
        <v>31506.21</v>
      </c>
      <c r="I27" s="11">
        <v>33114.269999999997</v>
      </c>
      <c r="J27" s="11">
        <f t="shared" si="11"/>
        <v>1608.0599999999977</v>
      </c>
      <c r="K27" s="27">
        <f t="shared" si="12"/>
        <v>67.002499999999898</v>
      </c>
      <c r="L27" s="28"/>
    </row>
    <row r="28" spans="1:14">
      <c r="A28" s="12">
        <f t="shared" si="6"/>
        <v>22</v>
      </c>
      <c r="B28" s="8">
        <f t="shared" si="7"/>
        <v>46287</v>
      </c>
      <c r="C28" s="8">
        <f t="shared" si="8"/>
        <v>46287</v>
      </c>
      <c r="D28" s="9">
        <v>0.29166666666666669</v>
      </c>
      <c r="E28" s="8">
        <f t="shared" si="16"/>
        <v>46288</v>
      </c>
      <c r="F28" s="9">
        <v>0.29166666666666669</v>
      </c>
      <c r="G28" s="10">
        <f t="shared" si="10"/>
        <v>1</v>
      </c>
      <c r="H28" s="11">
        <f t="shared" si="13"/>
        <v>33114.269999999997</v>
      </c>
      <c r="I28" s="11">
        <v>35375.86</v>
      </c>
      <c r="J28" s="11">
        <f t="shared" si="11"/>
        <v>2261.5900000000038</v>
      </c>
      <c r="K28" s="27">
        <f t="shared" si="12"/>
        <v>94.232916666666824</v>
      </c>
      <c r="L28" s="28"/>
    </row>
    <row r="29" spans="1:14">
      <c r="A29" s="12">
        <f t="shared" si="6"/>
        <v>23</v>
      </c>
      <c r="B29" s="8">
        <f t="shared" si="7"/>
        <v>46288</v>
      </c>
      <c r="C29" s="8">
        <f t="shared" si="8"/>
        <v>46288</v>
      </c>
      <c r="D29" s="9">
        <v>0.29166666666666669</v>
      </c>
      <c r="E29" s="8">
        <f t="shared" si="16"/>
        <v>46289</v>
      </c>
      <c r="F29" s="9">
        <v>0.29166666666666669</v>
      </c>
      <c r="G29" s="10">
        <f t="shared" si="10"/>
        <v>1</v>
      </c>
      <c r="H29" s="11">
        <f t="shared" si="13"/>
        <v>35375.86</v>
      </c>
      <c r="I29" s="11">
        <v>37385.81</v>
      </c>
      <c r="J29" s="11">
        <f t="shared" si="11"/>
        <v>2009.9499999999971</v>
      </c>
      <c r="K29" s="27">
        <f t="shared" si="12"/>
        <v>83.747916666666541</v>
      </c>
      <c r="L29" s="28"/>
    </row>
    <row r="30" spans="1:14">
      <c r="A30" s="12">
        <f t="shared" si="6"/>
        <v>24</v>
      </c>
      <c r="B30" s="8">
        <f t="shared" si="7"/>
        <v>46289</v>
      </c>
      <c r="C30" s="8">
        <f t="shared" si="8"/>
        <v>46289</v>
      </c>
      <c r="D30" s="9">
        <v>0.29166666666666669</v>
      </c>
      <c r="E30" s="8">
        <f t="shared" si="16"/>
        <v>46290</v>
      </c>
      <c r="F30" s="9">
        <v>0.29166666666666669</v>
      </c>
      <c r="G30" s="10">
        <f t="shared" si="10"/>
        <v>1</v>
      </c>
      <c r="H30" s="11">
        <f t="shared" si="13"/>
        <v>37385.81</v>
      </c>
      <c r="I30" s="11">
        <v>39705.339999999997</v>
      </c>
      <c r="J30" s="11">
        <f t="shared" si="11"/>
        <v>2319.5299999999988</v>
      </c>
      <c r="K30" s="27">
        <f t="shared" si="12"/>
        <v>96.647083333333285</v>
      </c>
      <c r="L30" s="751"/>
    </row>
    <row r="31" spans="1:14">
      <c r="A31" s="12">
        <f t="shared" si="6"/>
        <v>25</v>
      </c>
      <c r="B31" s="8">
        <f t="shared" si="7"/>
        <v>46290</v>
      </c>
      <c r="C31" s="8">
        <f t="shared" ref="C31:C34" si="17">B31</f>
        <v>46290</v>
      </c>
      <c r="D31" s="9">
        <v>0.29166666666666669</v>
      </c>
      <c r="E31" s="8">
        <f t="shared" si="16"/>
        <v>46291</v>
      </c>
      <c r="F31" s="9">
        <v>0.29166666666666669</v>
      </c>
      <c r="G31" s="10">
        <f t="shared" ref="G31:G34" si="18">IFERROR(((E31-C31)+(F31-D31)),"")</f>
        <v>1</v>
      </c>
      <c r="H31" s="11">
        <f t="shared" si="13"/>
        <v>39705.339999999997</v>
      </c>
      <c r="I31" s="11">
        <v>41745.980000000003</v>
      </c>
      <c r="J31" s="11">
        <f t="shared" ref="J31:J34" si="19">I31-H31</f>
        <v>2040.6400000000067</v>
      </c>
      <c r="K31" s="27">
        <f t="shared" ref="K31:K34" si="20">J31/24</f>
        <v>85.026666666666941</v>
      </c>
      <c r="L31" s="28"/>
    </row>
    <row r="32" spans="1:14">
      <c r="A32" s="12">
        <f t="shared" si="6"/>
        <v>26</v>
      </c>
      <c r="B32" s="8">
        <f t="shared" si="7"/>
        <v>46291</v>
      </c>
      <c r="C32" s="8">
        <f t="shared" si="17"/>
        <v>46291</v>
      </c>
      <c r="D32" s="9">
        <v>0.29166666666666669</v>
      </c>
      <c r="E32" s="8">
        <f t="shared" si="16"/>
        <v>46292</v>
      </c>
      <c r="F32" s="9">
        <v>0.29166666666666669</v>
      </c>
      <c r="G32" s="10">
        <f t="shared" si="18"/>
        <v>1</v>
      </c>
      <c r="H32" s="11">
        <f t="shared" si="13"/>
        <v>41745.980000000003</v>
      </c>
      <c r="I32" s="11">
        <v>41745.980000000003</v>
      </c>
      <c r="J32" s="11">
        <f t="shared" si="19"/>
        <v>0</v>
      </c>
      <c r="K32" s="27">
        <f t="shared" si="20"/>
        <v>0</v>
      </c>
      <c r="L32" s="28"/>
    </row>
    <row r="33" spans="1:12">
      <c r="A33" s="12">
        <f t="shared" si="6"/>
        <v>27</v>
      </c>
      <c r="B33" s="8">
        <f t="shared" si="7"/>
        <v>46292</v>
      </c>
      <c r="C33" s="8">
        <f t="shared" si="17"/>
        <v>46292</v>
      </c>
      <c r="D33" s="9">
        <v>0.29166666666666669</v>
      </c>
      <c r="E33" s="8">
        <f t="shared" si="16"/>
        <v>46293</v>
      </c>
      <c r="F33" s="9">
        <v>0.29166666666666669</v>
      </c>
      <c r="G33" s="10">
        <f t="shared" si="18"/>
        <v>1</v>
      </c>
      <c r="H33" s="11"/>
      <c r="I33" s="11"/>
      <c r="J33" s="11">
        <f t="shared" si="19"/>
        <v>0</v>
      </c>
      <c r="K33" s="27">
        <f t="shared" si="20"/>
        <v>0</v>
      </c>
      <c r="L33" s="28"/>
    </row>
    <row r="34" spans="1:12">
      <c r="A34" s="12">
        <f t="shared" si="6"/>
        <v>28</v>
      </c>
      <c r="B34" s="8">
        <f t="shared" si="7"/>
        <v>46293</v>
      </c>
      <c r="C34" s="8">
        <f t="shared" si="17"/>
        <v>46293</v>
      </c>
      <c r="D34" s="9">
        <v>0.29166666666666669</v>
      </c>
      <c r="E34" s="8">
        <f t="shared" si="16"/>
        <v>46294</v>
      </c>
      <c r="F34" s="9">
        <v>0.29166666666666669</v>
      </c>
      <c r="G34" s="10">
        <f t="shared" si="18"/>
        <v>1</v>
      </c>
      <c r="H34" s="11"/>
      <c r="I34" s="11"/>
      <c r="J34" s="11">
        <f t="shared" si="19"/>
        <v>0</v>
      </c>
      <c r="K34" s="27">
        <f t="shared" si="20"/>
        <v>0</v>
      </c>
      <c r="L34" s="28"/>
    </row>
    <row r="35" spans="1:12">
      <c r="A35" s="12">
        <f t="shared" si="6"/>
        <v>29</v>
      </c>
      <c r="B35" s="8">
        <f t="shared" si="7"/>
        <v>46294</v>
      </c>
      <c r="C35" s="8">
        <f t="shared" ref="C35:C37" si="21">B35</f>
        <v>46294</v>
      </c>
      <c r="D35" s="9">
        <v>0.29166666666666669</v>
      </c>
      <c r="E35" s="8">
        <f t="shared" ref="E35:E37" si="22">C35+1</f>
        <v>46295</v>
      </c>
      <c r="F35" s="9">
        <v>0.29166666666666669</v>
      </c>
      <c r="G35" s="10">
        <f t="shared" ref="G35:G37" si="23">IFERROR(((E35-C35)+(F35-D35)),"")</f>
        <v>1</v>
      </c>
      <c r="H35" s="11"/>
      <c r="I35" s="11"/>
      <c r="J35" s="11">
        <f t="shared" ref="J35:J37" si="24">I35-H35</f>
        <v>0</v>
      </c>
      <c r="K35" s="27">
        <f t="shared" ref="K35:K37" si="25">J35/24</f>
        <v>0</v>
      </c>
      <c r="L35" s="28"/>
    </row>
    <row r="36" spans="1:12">
      <c r="A36" s="12">
        <f t="shared" si="6"/>
        <v>30</v>
      </c>
      <c r="B36" s="8">
        <f t="shared" si="7"/>
        <v>46295</v>
      </c>
      <c r="C36" s="8">
        <f t="shared" si="21"/>
        <v>46295</v>
      </c>
      <c r="D36" s="9">
        <v>0.29166666666666669</v>
      </c>
      <c r="E36" s="8">
        <f t="shared" si="22"/>
        <v>46296</v>
      </c>
      <c r="F36" s="9">
        <v>0.29166666666666669</v>
      </c>
      <c r="G36" s="10">
        <f t="shared" si="23"/>
        <v>1</v>
      </c>
      <c r="H36" s="11"/>
      <c r="I36" s="11"/>
      <c r="J36" s="11">
        <f t="shared" si="24"/>
        <v>0</v>
      </c>
      <c r="K36" s="27">
        <f t="shared" si="25"/>
        <v>0</v>
      </c>
      <c r="L36" s="766"/>
    </row>
    <row r="37" spans="1:12">
      <c r="A37" s="12">
        <f t="shared" si="6"/>
        <v>31</v>
      </c>
      <c r="B37" s="8">
        <f t="shared" si="7"/>
        <v>46296</v>
      </c>
      <c r="C37" s="8">
        <f t="shared" si="21"/>
        <v>46296</v>
      </c>
      <c r="D37" s="9">
        <v>0.29166666666666669</v>
      </c>
      <c r="E37" s="8">
        <f t="shared" si="22"/>
        <v>46297</v>
      </c>
      <c r="F37" s="9">
        <v>0.29166666666666669</v>
      </c>
      <c r="G37" s="10">
        <f t="shared" si="23"/>
        <v>1</v>
      </c>
      <c r="H37" s="11"/>
      <c r="I37" s="11"/>
      <c r="J37" s="11">
        <f t="shared" si="24"/>
        <v>0</v>
      </c>
      <c r="K37" s="27">
        <f t="shared" si="25"/>
        <v>0</v>
      </c>
      <c r="L37" s="766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 ht="15.75" thickBot="1">
      <c r="A39" s="13"/>
      <c r="B39" s="14"/>
      <c r="C39" s="14"/>
      <c r="D39" s="276"/>
      <c r="E39" s="14"/>
      <c r="F39" s="276"/>
      <c r="G39" s="277"/>
      <c r="H39" s="16"/>
      <c r="I39" s="16"/>
      <c r="J39" s="16"/>
      <c r="K39" s="30"/>
      <c r="L39" s="94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41745.980000000003</v>
      </c>
      <c r="K40" s="32">
        <f>AVERAGE(K7:K34)</f>
        <v>62.121994047619054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2.5884164186507941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80" zoomScaleNormal="80" workbookViewId="0">
      <pane ySplit="6" topLeftCell="A9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2.42578125" style="271" customWidth="1"/>
    <col min="10" max="10" width="13.7109375" style="272" customWidth="1"/>
    <col min="11" max="11" width="11.28515625" style="1" customWidth="1"/>
    <col min="12" max="12" width="28.425781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73"/>
      <c r="I1" s="273"/>
      <c r="J1" s="274"/>
      <c r="K1" s="2"/>
      <c r="L1" s="2"/>
    </row>
    <row r="2" spans="1:12">
      <c r="B2" s="2"/>
      <c r="C2" s="3" t="s">
        <v>279</v>
      </c>
      <c r="D2" s="2"/>
      <c r="E2" s="2"/>
      <c r="F2" s="2"/>
      <c r="G2" s="2"/>
      <c r="H2" s="273"/>
      <c r="I2" s="273"/>
      <c r="J2" s="274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73"/>
      <c r="I3" s="273"/>
      <c r="J3" s="274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73"/>
      <c r="I4" s="273"/>
      <c r="J4" s="274" t="s">
        <v>131</v>
      </c>
      <c r="K4" s="26">
        <f>MAX(K7:K39)</f>
        <v>301.20583333333343</v>
      </c>
      <c r="L4" s="2"/>
    </row>
    <row r="5" spans="1:12" ht="15.7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15.75" thickBo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 ht="15.75" thickTop="1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11">
        <v>5042.7700000000004</v>
      </c>
      <c r="I7" s="11">
        <v>5926.74</v>
      </c>
      <c r="J7" s="11">
        <f t="shared" ref="J7:J8" si="0">I7-H7</f>
        <v>883.96999999999935</v>
      </c>
      <c r="K7" s="27">
        <f>J7/24</f>
        <v>36.832083333333308</v>
      </c>
      <c r="L7" s="73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</v>
      </c>
      <c r="E8" s="8">
        <f>C8+1</f>
        <v>46268</v>
      </c>
      <c r="F8" s="9">
        <v>0</v>
      </c>
      <c r="G8" s="10">
        <f>IFERROR(((E8-C8)+(F8-D8)),"")</f>
        <v>1</v>
      </c>
      <c r="H8" s="11">
        <f>I7</f>
        <v>5926.74</v>
      </c>
      <c r="I8" s="11">
        <v>6827.52</v>
      </c>
      <c r="J8" s="11">
        <f t="shared" si="0"/>
        <v>900.78000000000065</v>
      </c>
      <c r="K8" s="27">
        <f t="shared" ref="K8:K31" si="1">J8/24</f>
        <v>37.532500000000027</v>
      </c>
      <c r="L8" s="507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9">
        <v>0</v>
      </c>
      <c r="E9" s="8">
        <f t="shared" ref="E9:E34" si="4">C9+1</f>
        <v>46269</v>
      </c>
      <c r="F9" s="9">
        <v>0</v>
      </c>
      <c r="G9" s="10">
        <f t="shared" ref="G9:G34" si="5">IFERROR(((E9-C9)+(F9-D9)),"")</f>
        <v>1</v>
      </c>
      <c r="H9" s="11">
        <f t="shared" ref="H9:H18" si="6">I8</f>
        <v>6827.52</v>
      </c>
      <c r="I9" s="11">
        <v>7185.03</v>
      </c>
      <c r="J9" s="11">
        <f t="shared" ref="J9" si="7">I9-H9</f>
        <v>357.50999999999931</v>
      </c>
      <c r="K9" s="27">
        <f t="shared" ref="K9" si="8">J9/24</f>
        <v>14.896249999999972</v>
      </c>
      <c r="L9" s="507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</v>
      </c>
      <c r="E10" s="8">
        <f t="shared" si="4"/>
        <v>46270</v>
      </c>
      <c r="F10" s="9">
        <v>0</v>
      </c>
      <c r="G10" s="10">
        <f t="shared" si="5"/>
        <v>1</v>
      </c>
      <c r="H10" s="11">
        <f t="shared" si="6"/>
        <v>7185.03</v>
      </c>
      <c r="I10" s="11">
        <v>7616.4</v>
      </c>
      <c r="J10" s="11">
        <f t="shared" ref="J10" si="9">I10-H10</f>
        <v>431.36999999999989</v>
      </c>
      <c r="K10" s="27">
        <f t="shared" ref="K10" si="10">J10/24</f>
        <v>17.973749999999995</v>
      </c>
      <c r="L10" s="507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</v>
      </c>
      <c r="E11" s="8">
        <f t="shared" si="4"/>
        <v>46271</v>
      </c>
      <c r="F11" s="9">
        <v>0</v>
      </c>
      <c r="G11" s="10">
        <f t="shared" si="5"/>
        <v>1</v>
      </c>
      <c r="H11" s="11">
        <f t="shared" si="6"/>
        <v>7616.4</v>
      </c>
      <c r="I11" s="11">
        <v>8027.28</v>
      </c>
      <c r="J11" s="11">
        <f t="shared" ref="J11" si="11">I11-H11</f>
        <v>410.88000000000011</v>
      </c>
      <c r="K11" s="27">
        <f t="shared" si="1"/>
        <v>17.120000000000005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</v>
      </c>
      <c r="E12" s="8">
        <f t="shared" si="4"/>
        <v>46272</v>
      </c>
      <c r="F12" s="9">
        <v>0</v>
      </c>
      <c r="G12" s="10">
        <f t="shared" si="5"/>
        <v>1</v>
      </c>
      <c r="H12" s="11">
        <f t="shared" si="6"/>
        <v>8027.28</v>
      </c>
      <c r="I12" s="11">
        <v>9039.91</v>
      </c>
      <c r="J12" s="11">
        <f t="shared" ref="J12" si="12">I12-H12</f>
        <v>1012.6300000000001</v>
      </c>
      <c r="K12" s="27">
        <f t="shared" ref="K12" si="13">J12/24</f>
        <v>42.192916666666669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</v>
      </c>
      <c r="E13" s="8">
        <f t="shared" si="4"/>
        <v>46273</v>
      </c>
      <c r="F13" s="9">
        <v>0</v>
      </c>
      <c r="G13" s="10">
        <f t="shared" si="5"/>
        <v>1</v>
      </c>
      <c r="H13" s="11">
        <f t="shared" si="6"/>
        <v>9039.91</v>
      </c>
      <c r="I13" s="11">
        <v>10059.719999999999</v>
      </c>
      <c r="J13" s="11">
        <f t="shared" ref="J13" si="14">I13-H13</f>
        <v>1019.8099999999995</v>
      </c>
      <c r="K13" s="27">
        <f t="shared" ref="K13" si="15">J13/24</f>
        <v>42.492083333333312</v>
      </c>
      <c r="L13" s="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</v>
      </c>
      <c r="E14" s="8">
        <f t="shared" si="4"/>
        <v>46274</v>
      </c>
      <c r="F14" s="9">
        <v>0</v>
      </c>
      <c r="G14" s="10">
        <f t="shared" si="5"/>
        <v>1</v>
      </c>
      <c r="H14" s="11">
        <f t="shared" si="6"/>
        <v>10059.719999999999</v>
      </c>
      <c r="I14" s="11">
        <v>10639.5</v>
      </c>
      <c r="J14" s="11">
        <f t="shared" ref="J14" si="16">I14-H14</f>
        <v>579.78000000000065</v>
      </c>
      <c r="K14" s="27">
        <f t="shared" ref="K14" si="17">J14/24</f>
        <v>24.157500000000027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</v>
      </c>
      <c r="E15" s="8">
        <f t="shared" si="4"/>
        <v>46275</v>
      </c>
      <c r="F15" s="9">
        <v>0</v>
      </c>
      <c r="G15" s="10">
        <f t="shared" si="5"/>
        <v>1</v>
      </c>
      <c r="H15" s="11">
        <f t="shared" si="6"/>
        <v>10639.5</v>
      </c>
      <c r="I15" s="11">
        <v>10639.5</v>
      </c>
      <c r="J15" s="11">
        <f t="shared" ref="J15" si="18">I15-H15</f>
        <v>0</v>
      </c>
      <c r="K15" s="27">
        <f t="shared" ref="K15" si="19">J15/24</f>
        <v>0</v>
      </c>
      <c r="L15" s="855" t="s">
        <v>152</v>
      </c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</v>
      </c>
      <c r="E16" s="8">
        <f t="shared" si="4"/>
        <v>46276</v>
      </c>
      <c r="F16" s="9">
        <v>0</v>
      </c>
      <c r="G16" s="10">
        <f t="shared" si="5"/>
        <v>1</v>
      </c>
      <c r="H16" s="11">
        <f t="shared" si="6"/>
        <v>10639.5</v>
      </c>
      <c r="I16" s="11">
        <v>10639.5</v>
      </c>
      <c r="J16" s="11">
        <f t="shared" ref="J16" si="20">I16-H16</f>
        <v>0</v>
      </c>
      <c r="K16" s="27">
        <f t="shared" ref="K16" si="21">J16/24</f>
        <v>0</v>
      </c>
      <c r="L16" s="28"/>
    </row>
    <row r="17" spans="1:12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</v>
      </c>
      <c r="E17" s="8">
        <f t="shared" si="4"/>
        <v>46277</v>
      </c>
      <c r="F17" s="9">
        <v>0</v>
      </c>
      <c r="G17" s="10">
        <f t="shared" si="5"/>
        <v>1</v>
      </c>
      <c r="H17" s="11">
        <f t="shared" si="6"/>
        <v>10639.5</v>
      </c>
      <c r="I17" s="11">
        <v>10639.5</v>
      </c>
      <c r="J17" s="11">
        <f t="shared" ref="J17" si="22">I17-H17</f>
        <v>0</v>
      </c>
      <c r="K17" s="27">
        <f t="shared" ref="K17" si="23">J17/24</f>
        <v>0</v>
      </c>
      <c r="L17" s="855" t="s">
        <v>152</v>
      </c>
    </row>
    <row r="18" spans="1:12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</v>
      </c>
      <c r="E18" s="8">
        <f t="shared" si="4"/>
        <v>46278</v>
      </c>
      <c r="F18" s="9">
        <v>0</v>
      </c>
      <c r="G18" s="10">
        <f t="shared" si="5"/>
        <v>1</v>
      </c>
      <c r="H18" s="11">
        <f t="shared" si="6"/>
        <v>10639.5</v>
      </c>
      <c r="I18" s="11">
        <v>10639.5</v>
      </c>
      <c r="J18" s="11">
        <f t="shared" ref="J18" si="24">I18-H18</f>
        <v>0</v>
      </c>
      <c r="K18" s="27">
        <f t="shared" ref="K18" si="25">J18/24</f>
        <v>0</v>
      </c>
      <c r="L18" s="855" t="s">
        <v>152</v>
      </c>
    </row>
    <row r="19" spans="1:12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</v>
      </c>
      <c r="E19" s="8">
        <f t="shared" si="4"/>
        <v>46279</v>
      </c>
      <c r="F19" s="9">
        <v>0</v>
      </c>
      <c r="G19" s="10">
        <f t="shared" si="5"/>
        <v>1</v>
      </c>
      <c r="H19" s="11">
        <f t="shared" ref="H19:H32" si="26">I18</f>
        <v>10639.5</v>
      </c>
      <c r="I19" s="11">
        <v>10639.5</v>
      </c>
      <c r="J19" s="11">
        <f t="shared" ref="J19" si="27">I19-H19</f>
        <v>0</v>
      </c>
      <c r="K19" s="27">
        <f t="shared" ref="K19" si="28">J19/24</f>
        <v>0</v>
      </c>
      <c r="L19" s="855" t="s">
        <v>152</v>
      </c>
    </row>
    <row r="20" spans="1:12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</v>
      </c>
      <c r="E20" s="8">
        <f t="shared" si="4"/>
        <v>46280</v>
      </c>
      <c r="F20" s="9">
        <v>0</v>
      </c>
      <c r="G20" s="10">
        <f t="shared" si="5"/>
        <v>1</v>
      </c>
      <c r="H20" s="11">
        <f t="shared" si="26"/>
        <v>10639.5</v>
      </c>
      <c r="I20" s="11">
        <v>10639.5</v>
      </c>
      <c r="J20" s="11">
        <f t="shared" ref="J20" si="29">I20-H20</f>
        <v>0</v>
      </c>
      <c r="K20" s="27">
        <f t="shared" ref="K20" si="30">J20/24</f>
        <v>0</v>
      </c>
      <c r="L20" s="855" t="s">
        <v>152</v>
      </c>
    </row>
    <row r="21" spans="1:12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</v>
      </c>
      <c r="E21" s="8">
        <f t="shared" si="4"/>
        <v>46281</v>
      </c>
      <c r="F21" s="9">
        <v>0</v>
      </c>
      <c r="G21" s="10">
        <f t="shared" si="5"/>
        <v>1</v>
      </c>
      <c r="H21" s="11">
        <f t="shared" si="26"/>
        <v>10639.5</v>
      </c>
      <c r="I21" s="11">
        <v>10889.04</v>
      </c>
      <c r="J21" s="11">
        <f t="shared" ref="J21" si="31">I21-H21</f>
        <v>249.54000000000087</v>
      </c>
      <c r="K21" s="27">
        <f t="shared" ref="K21" si="32">J21/24</f>
        <v>10.397500000000036</v>
      </c>
      <c r="L21" s="28"/>
    </row>
    <row r="22" spans="1:12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</v>
      </c>
      <c r="E22" s="8">
        <f t="shared" si="4"/>
        <v>46282</v>
      </c>
      <c r="F22" s="9">
        <v>0</v>
      </c>
      <c r="G22" s="10">
        <f t="shared" si="5"/>
        <v>1</v>
      </c>
      <c r="H22" s="11">
        <f t="shared" si="26"/>
        <v>10889.04</v>
      </c>
      <c r="I22" s="11">
        <v>11032.28</v>
      </c>
      <c r="J22" s="11">
        <f t="shared" ref="J22" si="33">I22-H22</f>
        <v>143.23999999999978</v>
      </c>
      <c r="K22" s="27">
        <f t="shared" si="1"/>
        <v>5.9683333333333239</v>
      </c>
      <c r="L22" s="28"/>
    </row>
    <row r="23" spans="1:12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</v>
      </c>
      <c r="E23" s="8">
        <f t="shared" si="4"/>
        <v>46283</v>
      </c>
      <c r="F23" s="9">
        <v>0</v>
      </c>
      <c r="G23" s="10">
        <f t="shared" si="5"/>
        <v>1</v>
      </c>
      <c r="H23" s="11">
        <f t="shared" si="26"/>
        <v>11032.28</v>
      </c>
      <c r="I23" s="11">
        <v>11092.77</v>
      </c>
      <c r="J23" s="11">
        <f t="shared" ref="J23" si="34">I23-H23</f>
        <v>60.489999999999782</v>
      </c>
      <c r="K23" s="27">
        <f t="shared" ref="K23" si="35">J23/24</f>
        <v>2.5204166666666574</v>
      </c>
      <c r="L23" s="28"/>
    </row>
    <row r="24" spans="1:12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</v>
      </c>
      <c r="E24" s="8">
        <f t="shared" si="4"/>
        <v>46284</v>
      </c>
      <c r="F24" s="9">
        <v>0</v>
      </c>
      <c r="G24" s="10">
        <f t="shared" si="5"/>
        <v>1</v>
      </c>
      <c r="H24" s="11">
        <f t="shared" si="26"/>
        <v>11092.77</v>
      </c>
      <c r="I24" s="11">
        <v>13400.31</v>
      </c>
      <c r="J24" s="11">
        <f t="shared" ref="J24" si="36">I24-H24</f>
        <v>2307.5399999999991</v>
      </c>
      <c r="K24" s="27">
        <f t="shared" ref="K24" si="37">J24/24</f>
        <v>96.147499999999965</v>
      </c>
      <c r="L24" s="760"/>
    </row>
    <row r="25" spans="1:12">
      <c r="A25" s="12">
        <f t="shared" ref="A25:B35" si="38">A24+1</f>
        <v>19</v>
      </c>
      <c r="B25" s="8">
        <f>B24+1</f>
        <v>46284</v>
      </c>
      <c r="C25" s="8">
        <f t="shared" si="3"/>
        <v>46284</v>
      </c>
      <c r="D25" s="9">
        <v>0</v>
      </c>
      <c r="E25" s="8">
        <f t="shared" si="4"/>
        <v>46285</v>
      </c>
      <c r="F25" s="9">
        <v>0</v>
      </c>
      <c r="G25" s="10">
        <f t="shared" si="5"/>
        <v>1</v>
      </c>
      <c r="H25" s="11">
        <f t="shared" si="26"/>
        <v>13400.31</v>
      </c>
      <c r="I25" s="11">
        <v>19710.34</v>
      </c>
      <c r="J25" s="11">
        <f t="shared" ref="J25" si="39">I25-H25</f>
        <v>6310.0300000000007</v>
      </c>
      <c r="K25" s="27">
        <f t="shared" si="1"/>
        <v>262.91791666666671</v>
      </c>
      <c r="L25" s="755"/>
    </row>
    <row r="26" spans="1:12">
      <c r="A26" s="12">
        <f t="shared" si="38"/>
        <v>20</v>
      </c>
      <c r="B26" s="8">
        <f>B25+1</f>
        <v>46285</v>
      </c>
      <c r="C26" s="8">
        <f t="shared" si="3"/>
        <v>46285</v>
      </c>
      <c r="D26" s="9">
        <v>0</v>
      </c>
      <c r="E26" s="8">
        <f t="shared" si="4"/>
        <v>46286</v>
      </c>
      <c r="F26" s="9">
        <v>0</v>
      </c>
      <c r="G26" s="10">
        <f t="shared" si="5"/>
        <v>1</v>
      </c>
      <c r="H26" s="11">
        <f t="shared" si="26"/>
        <v>19710.34</v>
      </c>
      <c r="I26" s="11">
        <v>26884.86</v>
      </c>
      <c r="J26" s="11">
        <f t="shared" ref="J26" si="40">I26-H26</f>
        <v>7174.52</v>
      </c>
      <c r="K26" s="27">
        <f t="shared" si="1"/>
        <v>298.93833333333333</v>
      </c>
      <c r="L26" s="755"/>
    </row>
    <row r="27" spans="1:12">
      <c r="A27" s="12">
        <f t="shared" si="38"/>
        <v>21</v>
      </c>
      <c r="B27" s="8">
        <f>B26+1</f>
        <v>46286</v>
      </c>
      <c r="C27" s="8">
        <f t="shared" si="3"/>
        <v>46286</v>
      </c>
      <c r="D27" s="9">
        <v>0</v>
      </c>
      <c r="E27" s="8">
        <f t="shared" si="4"/>
        <v>46287</v>
      </c>
      <c r="F27" s="9">
        <v>0</v>
      </c>
      <c r="G27" s="10">
        <f t="shared" si="5"/>
        <v>1</v>
      </c>
      <c r="H27" s="11">
        <f t="shared" si="26"/>
        <v>26884.86</v>
      </c>
      <c r="I27" s="11">
        <v>34113.800000000003</v>
      </c>
      <c r="J27" s="11">
        <f t="shared" ref="J27" si="41">I27-H27</f>
        <v>7228.9400000000023</v>
      </c>
      <c r="K27" s="27">
        <f t="shared" si="1"/>
        <v>301.20583333333343</v>
      </c>
      <c r="L27" s="28"/>
    </row>
    <row r="28" spans="1:12">
      <c r="A28" s="12">
        <f t="shared" si="38"/>
        <v>22</v>
      </c>
      <c r="B28" s="8">
        <f t="shared" si="38"/>
        <v>46287</v>
      </c>
      <c r="C28" s="8">
        <f t="shared" si="3"/>
        <v>46287</v>
      </c>
      <c r="D28" s="9">
        <v>0</v>
      </c>
      <c r="E28" s="8">
        <f t="shared" si="4"/>
        <v>46288</v>
      </c>
      <c r="F28" s="9">
        <v>0</v>
      </c>
      <c r="G28" s="10">
        <f t="shared" si="5"/>
        <v>1</v>
      </c>
      <c r="H28" s="11">
        <f t="shared" si="26"/>
        <v>34113.800000000003</v>
      </c>
      <c r="I28" s="11">
        <v>40994.300000000003</v>
      </c>
      <c r="J28" s="11">
        <f t="shared" ref="J28" si="42">I28-H28</f>
        <v>6880.5</v>
      </c>
      <c r="K28" s="27">
        <f t="shared" ref="K28" si="43">J28/24</f>
        <v>286.6875</v>
      </c>
      <c r="L28" s="28"/>
    </row>
    <row r="29" spans="1:12">
      <c r="A29" s="12">
        <f t="shared" si="38"/>
        <v>23</v>
      </c>
      <c r="B29" s="8">
        <f t="shared" si="38"/>
        <v>46288</v>
      </c>
      <c r="C29" s="8">
        <f t="shared" si="3"/>
        <v>46288</v>
      </c>
      <c r="D29" s="9">
        <v>0</v>
      </c>
      <c r="E29" s="8">
        <f t="shared" si="4"/>
        <v>46289</v>
      </c>
      <c r="F29" s="9">
        <v>0</v>
      </c>
      <c r="G29" s="10">
        <f t="shared" si="5"/>
        <v>1</v>
      </c>
      <c r="H29" s="11">
        <f t="shared" si="26"/>
        <v>40994.300000000003</v>
      </c>
      <c r="I29" s="11">
        <v>47873.57</v>
      </c>
      <c r="J29" s="11">
        <f t="shared" ref="J29" si="44">I29-H29</f>
        <v>6879.2699999999968</v>
      </c>
      <c r="K29" s="27">
        <f t="shared" ref="K29" si="45">J29/24</f>
        <v>286.63624999999985</v>
      </c>
      <c r="L29" s="28"/>
    </row>
    <row r="30" spans="1:12">
      <c r="A30" s="12">
        <f t="shared" si="38"/>
        <v>24</v>
      </c>
      <c r="B30" s="8">
        <f t="shared" si="38"/>
        <v>46289</v>
      </c>
      <c r="C30" s="8">
        <f t="shared" si="3"/>
        <v>46289</v>
      </c>
      <c r="D30" s="9">
        <v>0</v>
      </c>
      <c r="E30" s="8">
        <f t="shared" si="4"/>
        <v>46290</v>
      </c>
      <c r="F30" s="9">
        <v>0</v>
      </c>
      <c r="G30" s="10">
        <f t="shared" si="5"/>
        <v>1</v>
      </c>
      <c r="H30" s="11">
        <f t="shared" si="26"/>
        <v>47873.57</v>
      </c>
      <c r="I30" s="11">
        <v>49876.87</v>
      </c>
      <c r="J30" s="11">
        <f t="shared" ref="J30:J31" si="46">I30-H30</f>
        <v>2003.3000000000029</v>
      </c>
      <c r="K30" s="27">
        <f t="shared" si="1"/>
        <v>83.470833333333459</v>
      </c>
      <c r="L30" s="760"/>
    </row>
    <row r="31" spans="1:12">
      <c r="A31" s="12">
        <f t="shared" si="38"/>
        <v>25</v>
      </c>
      <c r="B31" s="8">
        <f t="shared" si="38"/>
        <v>46290</v>
      </c>
      <c r="C31" s="8">
        <f t="shared" si="3"/>
        <v>46290</v>
      </c>
      <c r="D31" s="9">
        <v>0</v>
      </c>
      <c r="E31" s="8">
        <f t="shared" si="4"/>
        <v>46291</v>
      </c>
      <c r="F31" s="9">
        <v>0</v>
      </c>
      <c r="G31" s="10">
        <f t="shared" si="5"/>
        <v>1</v>
      </c>
      <c r="H31" s="11">
        <f t="shared" si="26"/>
        <v>49876.87</v>
      </c>
      <c r="I31" s="11">
        <v>49876.87</v>
      </c>
      <c r="J31" s="11">
        <f t="shared" si="46"/>
        <v>0</v>
      </c>
      <c r="K31" s="27">
        <f t="shared" si="1"/>
        <v>0</v>
      </c>
      <c r="L31" s="760"/>
    </row>
    <row r="32" spans="1:12">
      <c r="A32" s="12">
        <f t="shared" si="38"/>
        <v>26</v>
      </c>
      <c r="B32" s="8">
        <f t="shared" si="38"/>
        <v>46291</v>
      </c>
      <c r="C32" s="8">
        <f t="shared" si="3"/>
        <v>46291</v>
      </c>
      <c r="D32" s="9">
        <v>0</v>
      </c>
      <c r="E32" s="8">
        <f t="shared" si="4"/>
        <v>46292</v>
      </c>
      <c r="F32" s="9">
        <v>0</v>
      </c>
      <c r="G32" s="10">
        <f t="shared" si="5"/>
        <v>1</v>
      </c>
      <c r="H32" s="11">
        <f t="shared" si="26"/>
        <v>49876.87</v>
      </c>
      <c r="I32" s="11">
        <v>49876.87</v>
      </c>
      <c r="J32" s="11">
        <f t="shared" ref="J32" si="47">I32-H32</f>
        <v>0</v>
      </c>
      <c r="K32" s="27">
        <f t="shared" ref="K32" si="48">J32/24</f>
        <v>0</v>
      </c>
      <c r="L32" s="760"/>
    </row>
    <row r="33" spans="1:12">
      <c r="A33" s="12">
        <f t="shared" si="38"/>
        <v>27</v>
      </c>
      <c r="B33" s="8">
        <f t="shared" si="38"/>
        <v>46292</v>
      </c>
      <c r="C33" s="8">
        <f t="shared" si="3"/>
        <v>46292</v>
      </c>
      <c r="D33" s="9">
        <v>0</v>
      </c>
      <c r="E33" s="8">
        <f t="shared" si="4"/>
        <v>46293</v>
      </c>
      <c r="F33" s="9">
        <v>0</v>
      </c>
      <c r="G33" s="10">
        <f t="shared" si="5"/>
        <v>1</v>
      </c>
      <c r="H33" s="11"/>
      <c r="I33" s="11"/>
      <c r="J33" s="11">
        <f t="shared" ref="J33" si="49">I33-H33</f>
        <v>0</v>
      </c>
      <c r="K33" s="27">
        <f t="shared" ref="K33" si="50">J33/24</f>
        <v>0</v>
      </c>
      <c r="L33" s="28"/>
    </row>
    <row r="34" spans="1:12">
      <c r="A34" s="12">
        <f t="shared" si="38"/>
        <v>28</v>
      </c>
      <c r="B34" s="8">
        <f t="shared" si="38"/>
        <v>46293</v>
      </c>
      <c r="C34" s="8">
        <f t="shared" si="3"/>
        <v>46293</v>
      </c>
      <c r="D34" s="9">
        <v>0</v>
      </c>
      <c r="E34" s="8">
        <f t="shared" si="4"/>
        <v>46294</v>
      </c>
      <c r="F34" s="9">
        <v>0</v>
      </c>
      <c r="G34" s="10">
        <f t="shared" si="5"/>
        <v>1</v>
      </c>
      <c r="H34" s="11"/>
      <c r="I34" s="11"/>
      <c r="J34" s="11">
        <f t="shared" ref="J34" si="51">I34-H34</f>
        <v>0</v>
      </c>
      <c r="K34" s="27">
        <f t="shared" ref="K34" si="52">J34/24</f>
        <v>0</v>
      </c>
      <c r="L34" s="28"/>
    </row>
    <row r="35" spans="1:12">
      <c r="A35" s="12">
        <f t="shared" si="38"/>
        <v>29</v>
      </c>
      <c r="B35" s="8">
        <f t="shared" si="38"/>
        <v>46294</v>
      </c>
      <c r="C35" s="8">
        <f t="shared" ref="C35" si="53">B35</f>
        <v>46294</v>
      </c>
      <c r="D35" s="9">
        <v>0</v>
      </c>
      <c r="E35" s="8">
        <f t="shared" ref="E35" si="54">C35+1</f>
        <v>46295</v>
      </c>
      <c r="F35" s="9">
        <v>0</v>
      </c>
      <c r="G35" s="10">
        <f t="shared" ref="G35" si="55">IFERROR(((E35-C35)+(F35-D35)),"")</f>
        <v>1</v>
      </c>
      <c r="H35" s="11"/>
      <c r="I35" s="11"/>
      <c r="J35" s="11">
        <f t="shared" ref="J35" si="56">I35-H35</f>
        <v>0</v>
      </c>
      <c r="K35" s="27">
        <f t="shared" ref="K35" si="57">J35/24</f>
        <v>0</v>
      </c>
      <c r="L35" s="28"/>
    </row>
    <row r="36" spans="1:12">
      <c r="A36" s="12">
        <f t="shared" ref="A36:B36" si="58">A35+1</f>
        <v>30</v>
      </c>
      <c r="B36" s="8">
        <f t="shared" si="58"/>
        <v>46295</v>
      </c>
      <c r="C36" s="8">
        <f t="shared" ref="C36" si="59">B36</f>
        <v>46295</v>
      </c>
      <c r="D36" s="9">
        <v>0</v>
      </c>
      <c r="E36" s="8">
        <f t="shared" ref="E36" si="60">C36+1</f>
        <v>46296</v>
      </c>
      <c r="F36" s="9">
        <v>0</v>
      </c>
      <c r="G36" s="10">
        <f t="shared" ref="G36" si="61">IFERROR(((E36-C36)+(F36-D36)),"")</f>
        <v>1</v>
      </c>
      <c r="H36" s="11"/>
      <c r="I36" s="11"/>
      <c r="J36" s="11">
        <f t="shared" ref="J36" si="62">I36-H36</f>
        <v>0</v>
      </c>
      <c r="K36" s="27">
        <f t="shared" ref="K36" si="63">J36/24</f>
        <v>0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 ht="15.75" thickBot="1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 ht="15.75" thickTop="1">
      <c r="A40" s="17" t="s">
        <v>3</v>
      </c>
      <c r="B40" s="18"/>
      <c r="C40" s="18"/>
      <c r="D40" s="18"/>
      <c r="E40" s="18"/>
      <c r="F40" s="18"/>
      <c r="G40" s="19">
        <f>SUM(G6:G39)</f>
        <v>30</v>
      </c>
      <c r="H40" s="20"/>
      <c r="I40" s="20"/>
      <c r="J40" s="32">
        <f>SUM(J6:J39)</f>
        <v>44834.1</v>
      </c>
      <c r="K40" s="32">
        <f>AVERAGE(K6:K39)</f>
        <v>62.269583333333337</v>
      </c>
      <c r="L40" s="33"/>
    </row>
    <row r="41" spans="1:12" ht="15.75" thickBot="1">
      <c r="A41" s="21" t="s">
        <v>114</v>
      </c>
      <c r="B41" s="22"/>
      <c r="C41" s="22"/>
      <c r="D41" s="22"/>
      <c r="E41" s="22"/>
      <c r="F41" s="22"/>
      <c r="G41" s="23">
        <f>G40/SUMPRODUCT((G6:G39&gt;0)*1)</f>
        <v>1</v>
      </c>
      <c r="H41" s="24"/>
      <c r="I41" s="24"/>
      <c r="J41" s="24"/>
      <c r="K41" s="24">
        <f>K40/SUMPRODUCT((K6:K39&gt;0)*1)</f>
        <v>3.4594212962962967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9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1.42578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407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MAX(K7:K38)</f>
        <v>0</v>
      </c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7">
        <f>C4</f>
        <v>46266</v>
      </c>
      <c r="D7" s="9">
        <v>0.29166666666666702</v>
      </c>
      <c r="E7" s="8">
        <f t="shared" ref="E7:E10" si="0">C7+1</f>
        <v>46267</v>
      </c>
      <c r="F7" s="9">
        <v>0.29166666666666702</v>
      </c>
      <c r="G7" s="10">
        <f>IFERROR(((E7-C7)+(F7-D7)),"")</f>
        <v>1</v>
      </c>
      <c r="H7" s="11">
        <v>0</v>
      </c>
      <c r="I7" s="11">
        <v>0</v>
      </c>
      <c r="J7" s="11">
        <f t="shared" ref="J7:J37" si="1">I7-H7</f>
        <v>0</v>
      </c>
      <c r="K7" s="27">
        <f t="shared" ref="K7" si="2">J7/24</f>
        <v>0</v>
      </c>
      <c r="L7" s="873" t="s">
        <v>408</v>
      </c>
    </row>
    <row r="8" spans="1:12">
      <c r="A8" s="12">
        <f>A7+1</f>
        <v>2</v>
      </c>
      <c r="B8" s="8">
        <f>B7+1</f>
        <v>46267</v>
      </c>
      <c r="C8" s="8">
        <f t="shared" ref="C8:C35" si="3">B8</f>
        <v>46267</v>
      </c>
      <c r="D8" s="9">
        <v>0.29166666666666702</v>
      </c>
      <c r="E8" s="8">
        <f t="shared" si="0"/>
        <v>46268</v>
      </c>
      <c r="F8" s="9">
        <v>0.29166666666666702</v>
      </c>
      <c r="G8" s="10">
        <f>IFERROR(((E8-C8)+(F8-D8)),"")</f>
        <v>1</v>
      </c>
      <c r="H8" s="11">
        <v>0</v>
      </c>
      <c r="I8" s="11">
        <v>0</v>
      </c>
      <c r="J8" s="11">
        <f t="shared" si="1"/>
        <v>0</v>
      </c>
      <c r="K8" s="27">
        <v>0</v>
      </c>
      <c r="L8" s="28" t="s">
        <v>408</v>
      </c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3"/>
        <v>46268</v>
      </c>
      <c r="D9" s="9">
        <v>0.29166666666666702</v>
      </c>
      <c r="E9" s="8">
        <f t="shared" si="0"/>
        <v>46269</v>
      </c>
      <c r="F9" s="9">
        <v>0.29166666666666702</v>
      </c>
      <c r="G9" s="10">
        <f>IFERROR(((E9-C9)+(F9-D9)),"")</f>
        <v>1</v>
      </c>
      <c r="H9" s="11">
        <v>0</v>
      </c>
      <c r="I9" s="11">
        <v>0</v>
      </c>
      <c r="J9" s="11">
        <f t="shared" si="1"/>
        <v>0</v>
      </c>
      <c r="K9" s="27">
        <v>0</v>
      </c>
      <c r="L9" s="28" t="s">
        <v>408</v>
      </c>
    </row>
    <row r="10" spans="1:12">
      <c r="A10" s="12">
        <f t="shared" si="4"/>
        <v>4</v>
      </c>
      <c r="B10" s="8">
        <f t="shared" si="4"/>
        <v>46269</v>
      </c>
      <c r="C10" s="8">
        <f t="shared" si="3"/>
        <v>46269</v>
      </c>
      <c r="D10" s="9">
        <v>0.29166666666666702</v>
      </c>
      <c r="E10" s="8">
        <f t="shared" si="0"/>
        <v>46270</v>
      </c>
      <c r="F10" s="9">
        <v>0.29166666666666702</v>
      </c>
      <c r="G10" s="10">
        <f>IFERROR(((E10-C10)+(F10-D10)),"")</f>
        <v>1</v>
      </c>
      <c r="H10" s="11">
        <v>0</v>
      </c>
      <c r="I10" s="11">
        <v>0</v>
      </c>
      <c r="J10" s="11">
        <f t="shared" si="1"/>
        <v>0</v>
      </c>
      <c r="K10" s="27">
        <v>0</v>
      </c>
      <c r="L10" s="28" t="s">
        <v>408</v>
      </c>
    </row>
    <row r="11" spans="1:12">
      <c r="A11" s="12">
        <f t="shared" si="4"/>
        <v>5</v>
      </c>
      <c r="B11" s="8">
        <f t="shared" si="4"/>
        <v>46270</v>
      </c>
      <c r="C11" s="8">
        <f t="shared" si="3"/>
        <v>46270</v>
      </c>
      <c r="D11" s="9">
        <v>0.29166666666666702</v>
      </c>
      <c r="E11" s="8">
        <f t="shared" ref="E11:E15" si="5">C11+1</f>
        <v>46271</v>
      </c>
      <c r="F11" s="9">
        <v>0.29166666666666702</v>
      </c>
      <c r="G11" s="10">
        <f t="shared" ref="G11:G35" si="6">IFERROR(((E11-C11)+(F11-D11)),"")</f>
        <v>1</v>
      </c>
      <c r="H11" s="11">
        <v>0</v>
      </c>
      <c r="I11" s="11">
        <v>0</v>
      </c>
      <c r="J11" s="11">
        <f t="shared" si="1"/>
        <v>0</v>
      </c>
      <c r="K11" s="27">
        <v>0</v>
      </c>
      <c r="L11" s="28" t="s">
        <v>408</v>
      </c>
    </row>
    <row r="12" spans="1:12">
      <c r="A12" s="12">
        <f t="shared" si="4"/>
        <v>6</v>
      </c>
      <c r="B12" s="8">
        <f t="shared" si="4"/>
        <v>46271</v>
      </c>
      <c r="C12" s="8">
        <f t="shared" si="3"/>
        <v>46271</v>
      </c>
      <c r="D12" s="9">
        <v>0.29166666666666702</v>
      </c>
      <c r="E12" s="8">
        <f t="shared" si="5"/>
        <v>46272</v>
      </c>
      <c r="F12" s="9">
        <v>0.29166666666666702</v>
      </c>
      <c r="G12" s="10">
        <f t="shared" si="6"/>
        <v>1</v>
      </c>
      <c r="H12" s="11">
        <v>0</v>
      </c>
      <c r="I12" s="11">
        <v>0</v>
      </c>
      <c r="J12" s="11">
        <f t="shared" si="1"/>
        <v>0</v>
      </c>
      <c r="K12" s="27">
        <v>0</v>
      </c>
      <c r="L12" s="28" t="s">
        <v>408</v>
      </c>
    </row>
    <row r="13" spans="1:12">
      <c r="A13" s="12">
        <f t="shared" si="4"/>
        <v>7</v>
      </c>
      <c r="B13" s="8">
        <f t="shared" si="4"/>
        <v>46272</v>
      </c>
      <c r="C13" s="8">
        <f t="shared" si="3"/>
        <v>46272</v>
      </c>
      <c r="D13" s="9">
        <v>0.29166666666666702</v>
      </c>
      <c r="E13" s="8">
        <f t="shared" si="5"/>
        <v>46273</v>
      </c>
      <c r="F13" s="9">
        <v>0.29166666666666702</v>
      </c>
      <c r="G13" s="10">
        <f t="shared" si="6"/>
        <v>1</v>
      </c>
      <c r="H13" s="11">
        <v>0</v>
      </c>
      <c r="I13" s="11">
        <v>0</v>
      </c>
      <c r="J13" s="11">
        <f t="shared" si="1"/>
        <v>0</v>
      </c>
      <c r="K13" s="27">
        <v>0</v>
      </c>
      <c r="L13" s="28" t="s">
        <v>408</v>
      </c>
    </row>
    <row r="14" spans="1:12">
      <c r="A14" s="12">
        <f t="shared" si="4"/>
        <v>8</v>
      </c>
      <c r="B14" s="8">
        <f t="shared" si="4"/>
        <v>46273</v>
      </c>
      <c r="C14" s="8">
        <f t="shared" si="3"/>
        <v>46273</v>
      </c>
      <c r="D14" s="9">
        <v>0.29166666666666702</v>
      </c>
      <c r="E14" s="8">
        <f t="shared" si="5"/>
        <v>46274</v>
      </c>
      <c r="F14" s="9">
        <v>0.29166666666666702</v>
      </c>
      <c r="G14" s="10">
        <f t="shared" si="6"/>
        <v>1</v>
      </c>
      <c r="H14" s="11">
        <v>0</v>
      </c>
      <c r="I14" s="11">
        <v>0</v>
      </c>
      <c r="J14" s="11">
        <f t="shared" si="1"/>
        <v>0</v>
      </c>
      <c r="K14" s="27">
        <v>0</v>
      </c>
      <c r="L14" s="28" t="s">
        <v>408</v>
      </c>
    </row>
    <row r="15" spans="1:12">
      <c r="A15" s="12">
        <f t="shared" si="4"/>
        <v>9</v>
      </c>
      <c r="B15" s="8">
        <f t="shared" si="4"/>
        <v>46274</v>
      </c>
      <c r="C15" s="8">
        <f t="shared" si="3"/>
        <v>46274</v>
      </c>
      <c r="D15" s="9">
        <v>0.29166666666666702</v>
      </c>
      <c r="E15" s="8">
        <f t="shared" si="5"/>
        <v>46275</v>
      </c>
      <c r="F15" s="9">
        <v>0.29166666666666702</v>
      </c>
      <c r="G15" s="10">
        <f t="shared" si="6"/>
        <v>1</v>
      </c>
      <c r="H15" s="11">
        <v>0</v>
      </c>
      <c r="I15" s="11">
        <v>0</v>
      </c>
      <c r="J15" s="11">
        <f t="shared" si="1"/>
        <v>0</v>
      </c>
      <c r="K15" s="27">
        <v>0</v>
      </c>
      <c r="L15" s="28" t="s">
        <v>408</v>
      </c>
    </row>
    <row r="16" spans="1:12">
      <c r="A16" s="12">
        <f t="shared" si="4"/>
        <v>10</v>
      </c>
      <c r="B16" s="8">
        <f t="shared" si="4"/>
        <v>46275</v>
      </c>
      <c r="C16" s="8">
        <f t="shared" si="3"/>
        <v>46275</v>
      </c>
      <c r="D16" s="9">
        <v>0.29166666666666702</v>
      </c>
      <c r="E16" s="8">
        <f t="shared" ref="E16" si="7">C16+1</f>
        <v>46276</v>
      </c>
      <c r="F16" s="9">
        <v>0.29166666666666702</v>
      </c>
      <c r="G16" s="10">
        <f t="shared" ref="G16" si="8">IFERROR(((E16-C16)+(F16-D16)),"")</f>
        <v>1</v>
      </c>
      <c r="H16" s="11">
        <v>0</v>
      </c>
      <c r="I16" s="11">
        <v>0</v>
      </c>
      <c r="J16" s="11">
        <f t="shared" si="1"/>
        <v>0</v>
      </c>
      <c r="K16" s="27">
        <v>0</v>
      </c>
      <c r="L16" s="28" t="s">
        <v>408</v>
      </c>
    </row>
    <row r="17" spans="1:14">
      <c r="A17" s="12">
        <f t="shared" si="4"/>
        <v>11</v>
      </c>
      <c r="B17" s="8">
        <f t="shared" si="4"/>
        <v>46276</v>
      </c>
      <c r="C17" s="8">
        <f t="shared" si="3"/>
        <v>46276</v>
      </c>
      <c r="D17" s="9">
        <v>0.29166666666666702</v>
      </c>
      <c r="E17" s="8">
        <f t="shared" ref="E17" si="9">C17+1</f>
        <v>46277</v>
      </c>
      <c r="F17" s="9">
        <v>0.29166666666666702</v>
      </c>
      <c r="G17" s="10">
        <f t="shared" si="6"/>
        <v>1</v>
      </c>
      <c r="H17" s="11">
        <v>0</v>
      </c>
      <c r="I17" s="11">
        <v>0</v>
      </c>
      <c r="J17" s="11">
        <f t="shared" si="1"/>
        <v>0</v>
      </c>
      <c r="K17" s="27">
        <v>0</v>
      </c>
      <c r="L17" s="28" t="s">
        <v>408</v>
      </c>
    </row>
    <row r="18" spans="1:14">
      <c r="A18" s="12">
        <f t="shared" si="4"/>
        <v>12</v>
      </c>
      <c r="B18" s="8">
        <f t="shared" si="4"/>
        <v>46277</v>
      </c>
      <c r="C18" s="8">
        <f t="shared" si="3"/>
        <v>46277</v>
      </c>
      <c r="D18" s="9">
        <v>0.29166666666666702</v>
      </c>
      <c r="E18" s="8">
        <f t="shared" ref="E18:E32" si="10">C18+1</f>
        <v>46278</v>
      </c>
      <c r="F18" s="9">
        <v>0.29166666666666702</v>
      </c>
      <c r="G18" s="10">
        <f t="shared" si="6"/>
        <v>1</v>
      </c>
      <c r="H18" s="11">
        <v>0</v>
      </c>
      <c r="I18" s="11">
        <v>0</v>
      </c>
      <c r="J18" s="11">
        <f t="shared" si="1"/>
        <v>0</v>
      </c>
      <c r="K18" s="27">
        <v>0</v>
      </c>
      <c r="L18" s="28" t="s">
        <v>408</v>
      </c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3"/>
        <v>46278</v>
      </c>
      <c r="D19" s="9">
        <v>0.29166666666666702</v>
      </c>
      <c r="E19" s="8">
        <f t="shared" si="10"/>
        <v>46279</v>
      </c>
      <c r="F19" s="9">
        <v>0.29166666666666702</v>
      </c>
      <c r="G19" s="10">
        <f t="shared" si="6"/>
        <v>1</v>
      </c>
      <c r="H19" s="11">
        <v>0</v>
      </c>
      <c r="I19" s="11">
        <v>0</v>
      </c>
      <c r="J19" s="11">
        <f t="shared" si="1"/>
        <v>0</v>
      </c>
      <c r="K19" s="27">
        <v>0</v>
      </c>
      <c r="L19" s="28" t="s">
        <v>408</v>
      </c>
    </row>
    <row r="20" spans="1:14">
      <c r="A20" s="12">
        <f t="shared" si="4"/>
        <v>14</v>
      </c>
      <c r="B20" s="8">
        <f t="shared" si="4"/>
        <v>46279</v>
      </c>
      <c r="C20" s="8">
        <f t="shared" si="3"/>
        <v>46279</v>
      </c>
      <c r="D20" s="9">
        <v>0.29166666666666702</v>
      </c>
      <c r="E20" s="8">
        <f t="shared" ref="E20" si="11">C20+1</f>
        <v>46280</v>
      </c>
      <c r="F20" s="9">
        <v>0.29166666666666702</v>
      </c>
      <c r="G20" s="10">
        <f t="shared" ref="G20" si="12">IFERROR(((E20-C20)+(F20-D20)),"")</f>
        <v>1</v>
      </c>
      <c r="H20" s="11">
        <v>0</v>
      </c>
      <c r="I20" s="11">
        <v>0</v>
      </c>
      <c r="J20" s="11">
        <f t="shared" si="1"/>
        <v>0</v>
      </c>
      <c r="K20" s="27">
        <v>0</v>
      </c>
      <c r="L20" s="28" t="s">
        <v>408</v>
      </c>
    </row>
    <row r="21" spans="1:14">
      <c r="A21" s="12">
        <f t="shared" si="4"/>
        <v>15</v>
      </c>
      <c r="B21" s="8">
        <f t="shared" si="4"/>
        <v>46280</v>
      </c>
      <c r="C21" s="8">
        <f t="shared" si="3"/>
        <v>46280</v>
      </c>
      <c r="D21" s="9">
        <v>0.29166666666666702</v>
      </c>
      <c r="E21" s="8">
        <f t="shared" si="10"/>
        <v>46281</v>
      </c>
      <c r="F21" s="9">
        <v>0.29166666666666702</v>
      </c>
      <c r="G21" s="10">
        <f t="shared" si="6"/>
        <v>1</v>
      </c>
      <c r="H21" s="11">
        <v>0</v>
      </c>
      <c r="I21" s="11">
        <v>0</v>
      </c>
      <c r="J21" s="11">
        <f t="shared" si="1"/>
        <v>0</v>
      </c>
      <c r="K21" s="27">
        <v>0</v>
      </c>
      <c r="L21" s="28" t="s">
        <v>408</v>
      </c>
    </row>
    <row r="22" spans="1:14">
      <c r="A22" s="12">
        <f t="shared" si="4"/>
        <v>16</v>
      </c>
      <c r="B22" s="8">
        <f t="shared" si="4"/>
        <v>46281</v>
      </c>
      <c r="C22" s="8">
        <f t="shared" si="3"/>
        <v>46281</v>
      </c>
      <c r="D22" s="9">
        <v>0.29166666666666702</v>
      </c>
      <c r="E22" s="8">
        <f t="shared" si="10"/>
        <v>46282</v>
      </c>
      <c r="F22" s="9">
        <v>0.29166666666666702</v>
      </c>
      <c r="G22" s="10">
        <f t="shared" si="6"/>
        <v>1</v>
      </c>
      <c r="H22" s="11">
        <v>0</v>
      </c>
      <c r="I22" s="11">
        <v>0</v>
      </c>
      <c r="J22" s="11">
        <f t="shared" si="1"/>
        <v>0</v>
      </c>
      <c r="K22" s="27">
        <v>0</v>
      </c>
      <c r="L22" s="28" t="s">
        <v>408</v>
      </c>
    </row>
    <row r="23" spans="1:14">
      <c r="A23" s="12">
        <f t="shared" si="4"/>
        <v>17</v>
      </c>
      <c r="B23" s="8">
        <f t="shared" si="4"/>
        <v>46282</v>
      </c>
      <c r="C23" s="8">
        <f t="shared" si="3"/>
        <v>46282</v>
      </c>
      <c r="D23" s="9">
        <v>0.29166666666666702</v>
      </c>
      <c r="E23" s="8">
        <f t="shared" ref="E23" si="13">C23+1</f>
        <v>46283</v>
      </c>
      <c r="F23" s="9">
        <v>0.29166666666666702</v>
      </c>
      <c r="G23" s="10">
        <f t="shared" ref="G23" si="14">IFERROR(((E23-C23)+(F23-D23)),"")</f>
        <v>1</v>
      </c>
      <c r="H23" s="11">
        <v>0</v>
      </c>
      <c r="I23" s="11">
        <v>0</v>
      </c>
      <c r="J23" s="11">
        <f t="shared" si="1"/>
        <v>0</v>
      </c>
      <c r="K23" s="27">
        <v>0</v>
      </c>
      <c r="L23" s="28" t="s">
        <v>408</v>
      </c>
    </row>
    <row r="24" spans="1:14">
      <c r="A24" s="12">
        <f t="shared" si="4"/>
        <v>18</v>
      </c>
      <c r="B24" s="8">
        <f t="shared" si="4"/>
        <v>46283</v>
      </c>
      <c r="C24" s="8">
        <f t="shared" si="3"/>
        <v>46283</v>
      </c>
      <c r="D24" s="9">
        <v>0.29166666666666702</v>
      </c>
      <c r="E24" s="8">
        <f t="shared" si="10"/>
        <v>46284</v>
      </c>
      <c r="F24" s="9">
        <v>0.29166666666666702</v>
      </c>
      <c r="G24" s="10">
        <f t="shared" si="6"/>
        <v>1</v>
      </c>
      <c r="H24" s="11">
        <v>0</v>
      </c>
      <c r="I24" s="11">
        <v>0</v>
      </c>
      <c r="J24" s="11">
        <f t="shared" si="1"/>
        <v>0</v>
      </c>
      <c r="K24" s="27">
        <v>0</v>
      </c>
      <c r="L24" s="28" t="s">
        <v>408</v>
      </c>
    </row>
    <row r="25" spans="1:14">
      <c r="A25" s="12">
        <f t="shared" ref="A25:B35" si="15">A24+1</f>
        <v>19</v>
      </c>
      <c r="B25" s="8">
        <f t="shared" si="15"/>
        <v>46284</v>
      </c>
      <c r="C25" s="8">
        <f t="shared" si="3"/>
        <v>46284</v>
      </c>
      <c r="D25" s="9">
        <v>0.29166666666666702</v>
      </c>
      <c r="E25" s="8">
        <f t="shared" si="10"/>
        <v>46285</v>
      </c>
      <c r="F25" s="9">
        <v>0.29166666666666702</v>
      </c>
      <c r="G25" s="10">
        <f t="shared" si="6"/>
        <v>1</v>
      </c>
      <c r="H25" s="11">
        <v>0</v>
      </c>
      <c r="I25" s="11">
        <v>0</v>
      </c>
      <c r="J25" s="11">
        <f t="shared" si="1"/>
        <v>0</v>
      </c>
      <c r="K25" s="27">
        <v>0</v>
      </c>
      <c r="L25" s="28" t="s">
        <v>408</v>
      </c>
    </row>
    <row r="26" spans="1:14">
      <c r="A26" s="12">
        <f t="shared" si="15"/>
        <v>20</v>
      </c>
      <c r="B26" s="8">
        <f t="shared" si="15"/>
        <v>46285</v>
      </c>
      <c r="C26" s="8">
        <f t="shared" si="3"/>
        <v>46285</v>
      </c>
      <c r="D26" s="9">
        <v>0.29166666666666702</v>
      </c>
      <c r="E26" s="8">
        <f t="shared" si="10"/>
        <v>46286</v>
      </c>
      <c r="F26" s="9">
        <v>0.29166666666666702</v>
      </c>
      <c r="G26" s="10">
        <f t="shared" si="6"/>
        <v>1</v>
      </c>
      <c r="H26" s="11">
        <f t="shared" ref="H26:H32" si="16">I25</f>
        <v>0</v>
      </c>
      <c r="I26" s="11">
        <v>15191.2</v>
      </c>
      <c r="J26" s="11">
        <f t="shared" si="1"/>
        <v>15191.2</v>
      </c>
      <c r="K26" s="27">
        <v>0</v>
      </c>
      <c r="L26" s="886" t="s">
        <v>404</v>
      </c>
    </row>
    <row r="27" spans="1:14">
      <c r="A27" s="12">
        <f t="shared" si="15"/>
        <v>21</v>
      </c>
      <c r="B27" s="8">
        <f t="shared" si="15"/>
        <v>46286</v>
      </c>
      <c r="C27" s="8">
        <f t="shared" si="3"/>
        <v>46286</v>
      </c>
      <c r="D27" s="9">
        <v>0.29166666666666702</v>
      </c>
      <c r="E27" s="8">
        <f t="shared" si="10"/>
        <v>46287</v>
      </c>
      <c r="F27" s="9">
        <v>0.29166666666666702</v>
      </c>
      <c r="G27" s="10">
        <f t="shared" si="6"/>
        <v>1</v>
      </c>
      <c r="H27" s="11">
        <f t="shared" si="16"/>
        <v>15191.2</v>
      </c>
      <c r="I27" s="11">
        <v>26267.49</v>
      </c>
      <c r="J27" s="11">
        <f t="shared" si="1"/>
        <v>11076.29</v>
      </c>
      <c r="K27" s="27">
        <v>0</v>
      </c>
      <c r="L27" s="28"/>
    </row>
    <row r="28" spans="1:14">
      <c r="A28" s="12">
        <f t="shared" si="15"/>
        <v>22</v>
      </c>
      <c r="B28" s="8">
        <f t="shared" si="15"/>
        <v>46287</v>
      </c>
      <c r="C28" s="8">
        <f t="shared" si="3"/>
        <v>46287</v>
      </c>
      <c r="D28" s="9">
        <v>0.29166666666666702</v>
      </c>
      <c r="E28" s="8">
        <f t="shared" ref="E28" si="17">C28+1</f>
        <v>46288</v>
      </c>
      <c r="F28" s="9">
        <v>0.29166666666666702</v>
      </c>
      <c r="G28" s="10">
        <f t="shared" ref="G28" si="18">IFERROR(((E28-C28)+(F28-D28)),"")</f>
        <v>1</v>
      </c>
      <c r="H28" s="11">
        <f t="shared" si="16"/>
        <v>26267.49</v>
      </c>
      <c r="I28" s="11">
        <v>36495.18</v>
      </c>
      <c r="J28" s="11">
        <f t="shared" si="1"/>
        <v>10227.689999999999</v>
      </c>
      <c r="K28" s="27">
        <v>0</v>
      </c>
      <c r="L28" s="28"/>
    </row>
    <row r="29" spans="1:14">
      <c r="A29" s="12">
        <f t="shared" si="15"/>
        <v>23</v>
      </c>
      <c r="B29" s="8">
        <f t="shared" si="15"/>
        <v>46288</v>
      </c>
      <c r="C29" s="8">
        <f t="shared" si="3"/>
        <v>46288</v>
      </c>
      <c r="D29" s="9">
        <v>0.29166666666666702</v>
      </c>
      <c r="E29" s="8">
        <f t="shared" si="10"/>
        <v>46289</v>
      </c>
      <c r="F29" s="9">
        <v>0.29166666666666702</v>
      </c>
      <c r="G29" s="10">
        <f t="shared" si="6"/>
        <v>1</v>
      </c>
      <c r="H29" s="11">
        <f t="shared" si="16"/>
        <v>36495.18</v>
      </c>
      <c r="I29" s="11">
        <v>49145.67</v>
      </c>
      <c r="J29" s="11">
        <f t="shared" si="1"/>
        <v>12650.489999999998</v>
      </c>
      <c r="K29" s="27">
        <v>0</v>
      </c>
      <c r="L29" s="28"/>
    </row>
    <row r="30" spans="1:14">
      <c r="A30" s="12">
        <f t="shared" si="15"/>
        <v>24</v>
      </c>
      <c r="B30" s="8">
        <f t="shared" si="15"/>
        <v>46289</v>
      </c>
      <c r="C30" s="8">
        <f t="shared" si="3"/>
        <v>46289</v>
      </c>
      <c r="D30" s="9">
        <v>0.29166666666666702</v>
      </c>
      <c r="E30" s="8">
        <f t="shared" si="10"/>
        <v>46290</v>
      </c>
      <c r="F30" s="9">
        <v>0.29166666666666702</v>
      </c>
      <c r="G30" s="10">
        <f t="shared" si="6"/>
        <v>1</v>
      </c>
      <c r="H30" s="11">
        <f t="shared" si="16"/>
        <v>49145.67</v>
      </c>
      <c r="I30" s="11">
        <v>64943.74</v>
      </c>
      <c r="J30" s="11">
        <f t="shared" si="1"/>
        <v>15798.07</v>
      </c>
      <c r="K30" s="27">
        <v>0</v>
      </c>
      <c r="L30" s="28"/>
    </row>
    <row r="31" spans="1:14">
      <c r="A31" s="12">
        <f t="shared" si="15"/>
        <v>25</v>
      </c>
      <c r="B31" s="8">
        <f t="shared" si="15"/>
        <v>46290</v>
      </c>
      <c r="C31" s="8">
        <f t="shared" si="3"/>
        <v>46290</v>
      </c>
      <c r="D31" s="9">
        <v>0.29166666666666702</v>
      </c>
      <c r="E31" s="8">
        <f t="shared" si="10"/>
        <v>46291</v>
      </c>
      <c r="F31" s="9">
        <v>0.29166666666666702</v>
      </c>
      <c r="G31" s="10">
        <f t="shared" si="6"/>
        <v>1</v>
      </c>
      <c r="H31" s="11">
        <f t="shared" si="16"/>
        <v>64943.74</v>
      </c>
      <c r="I31" s="11">
        <v>82421.740000000005</v>
      </c>
      <c r="J31" s="11">
        <f t="shared" si="1"/>
        <v>17478.000000000007</v>
      </c>
      <c r="K31" s="27">
        <v>0</v>
      </c>
      <c r="L31" s="28"/>
    </row>
    <row r="32" spans="1:14">
      <c r="A32" s="12">
        <f t="shared" si="15"/>
        <v>26</v>
      </c>
      <c r="B32" s="8">
        <f t="shared" si="15"/>
        <v>46291</v>
      </c>
      <c r="C32" s="8">
        <f t="shared" si="3"/>
        <v>46291</v>
      </c>
      <c r="D32" s="9">
        <v>0.29166666666666702</v>
      </c>
      <c r="E32" s="8">
        <f t="shared" si="10"/>
        <v>46292</v>
      </c>
      <c r="F32" s="9">
        <v>0.29166666666666702</v>
      </c>
      <c r="G32" s="10">
        <f t="shared" si="6"/>
        <v>1</v>
      </c>
      <c r="H32" s="11">
        <f t="shared" si="16"/>
        <v>82421.740000000005</v>
      </c>
      <c r="I32" s="11">
        <v>101398.92</v>
      </c>
      <c r="J32" s="11">
        <f t="shared" si="1"/>
        <v>18977.179999999993</v>
      </c>
      <c r="K32" s="27">
        <v>0</v>
      </c>
      <c r="L32" s="28"/>
    </row>
    <row r="33" spans="1:12">
      <c r="A33" s="12">
        <f t="shared" si="15"/>
        <v>27</v>
      </c>
      <c r="B33" s="8">
        <f t="shared" si="15"/>
        <v>46292</v>
      </c>
      <c r="C33" s="8">
        <f t="shared" si="3"/>
        <v>46292</v>
      </c>
      <c r="D33" s="9">
        <v>0.29166666666666702</v>
      </c>
      <c r="E33" s="8">
        <f t="shared" ref="E33" si="19">C33+1</f>
        <v>46293</v>
      </c>
      <c r="F33" s="9">
        <v>0.29166666666666702</v>
      </c>
      <c r="G33" s="10">
        <f t="shared" ref="G33" si="20">IFERROR(((E33-C33)+(F33-D33)),"")</f>
        <v>1</v>
      </c>
      <c r="H33" s="11"/>
      <c r="I33" s="11"/>
      <c r="J33" s="11">
        <f t="shared" si="1"/>
        <v>0</v>
      </c>
      <c r="K33" s="27">
        <v>0</v>
      </c>
      <c r="L33" s="28"/>
    </row>
    <row r="34" spans="1:12">
      <c r="A34" s="12">
        <f t="shared" si="15"/>
        <v>28</v>
      </c>
      <c r="B34" s="8">
        <f t="shared" si="15"/>
        <v>46293</v>
      </c>
      <c r="C34" s="8">
        <f t="shared" si="3"/>
        <v>46293</v>
      </c>
      <c r="D34" s="9">
        <v>0.29166666666666702</v>
      </c>
      <c r="E34" s="8">
        <f t="shared" ref="E34" si="21">C34+1</f>
        <v>46294</v>
      </c>
      <c r="F34" s="9">
        <v>0.29166666666666702</v>
      </c>
      <c r="G34" s="10">
        <f t="shared" ref="G34" si="22">IFERROR(((E34-C34)+(F34-D34)),"")</f>
        <v>1</v>
      </c>
      <c r="H34" s="11"/>
      <c r="I34" s="11"/>
      <c r="J34" s="11">
        <f t="shared" si="1"/>
        <v>0</v>
      </c>
      <c r="K34" s="27">
        <v>0</v>
      </c>
      <c r="L34" s="28"/>
    </row>
    <row r="35" spans="1:12">
      <c r="A35" s="12">
        <f t="shared" si="15"/>
        <v>29</v>
      </c>
      <c r="B35" s="8">
        <f t="shared" si="15"/>
        <v>46294</v>
      </c>
      <c r="C35" s="8">
        <f t="shared" si="3"/>
        <v>46294</v>
      </c>
      <c r="D35" s="9">
        <v>0.29166666666666702</v>
      </c>
      <c r="E35" s="8">
        <f t="shared" ref="E35" si="23">C35+1</f>
        <v>46295</v>
      </c>
      <c r="F35" s="9">
        <v>0.29166666666666702</v>
      </c>
      <c r="G35" s="10">
        <f t="shared" si="6"/>
        <v>1</v>
      </c>
      <c r="H35" s="11"/>
      <c r="I35" s="11"/>
      <c r="J35" s="11">
        <f t="shared" si="1"/>
        <v>0</v>
      </c>
      <c r="K35" s="27">
        <v>0</v>
      </c>
      <c r="L35" s="28"/>
    </row>
    <row r="36" spans="1:12">
      <c r="A36" s="12">
        <f t="shared" ref="A36:B37" si="24">A35+1</f>
        <v>30</v>
      </c>
      <c r="B36" s="8">
        <f t="shared" si="24"/>
        <v>46295</v>
      </c>
      <c r="C36" s="8">
        <f t="shared" ref="C36" si="25">B36</f>
        <v>46295</v>
      </c>
      <c r="D36" s="9">
        <v>0.29166666666666702</v>
      </c>
      <c r="E36" s="8">
        <f t="shared" ref="E36" si="26">C36+1</f>
        <v>46296</v>
      </c>
      <c r="F36" s="9">
        <v>0.29166666666666702</v>
      </c>
      <c r="G36" s="10">
        <f t="shared" ref="G36" si="27">IFERROR(((E36-C36)+(F36-D36)),"")</f>
        <v>1</v>
      </c>
      <c r="H36" s="11"/>
      <c r="I36" s="11"/>
      <c r="J36" s="11">
        <f t="shared" si="1"/>
        <v>0</v>
      </c>
      <c r="K36" s="27">
        <v>0</v>
      </c>
      <c r="L36" s="28"/>
    </row>
    <row r="37" spans="1:12">
      <c r="A37" s="12">
        <f t="shared" si="24"/>
        <v>31</v>
      </c>
      <c r="B37" s="8">
        <f t="shared" si="24"/>
        <v>46296</v>
      </c>
      <c r="C37" s="8">
        <f t="shared" ref="C37" si="28">B37</f>
        <v>46296</v>
      </c>
      <c r="D37" s="9">
        <v>0.29166666666666702</v>
      </c>
      <c r="E37" s="8">
        <f t="shared" ref="E37" si="29">C37+1</f>
        <v>46297</v>
      </c>
      <c r="F37" s="9">
        <v>0.29166666666666702</v>
      </c>
      <c r="G37" s="10">
        <f t="shared" ref="G37" si="30">IFERROR(((E37-C37)+(F37-D37)),"")</f>
        <v>1</v>
      </c>
      <c r="H37" s="11"/>
      <c r="I37" s="11"/>
      <c r="J37" s="11">
        <f t="shared" si="1"/>
        <v>0</v>
      </c>
      <c r="K37" s="27"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101398.92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19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57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MAX(K7:K34)</f>
        <v>311.6104166666434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 ht="15.75" thickBo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 ht="15.75" thickTop="1">
      <c r="A7" s="6">
        <v>1</v>
      </c>
      <c r="B7" s="7">
        <f>C4</f>
        <v>46266</v>
      </c>
      <c r="C7" s="8">
        <f>B7</f>
        <v>46266</v>
      </c>
      <c r="D7" s="9">
        <v>0.25</v>
      </c>
      <c r="E7" s="8">
        <f>C7+1</f>
        <v>46267</v>
      </c>
      <c r="F7" s="9">
        <v>0.25</v>
      </c>
      <c r="G7" s="10">
        <f>IFERROR(((E7-C7)+(F7-D7)),"")</f>
        <v>1</v>
      </c>
      <c r="H7" s="11">
        <v>4877141.9400000004</v>
      </c>
      <c r="I7" s="11">
        <v>4882504.74</v>
      </c>
      <c r="J7" s="11">
        <f t="shared" ref="J7:J8" si="0">I7-H7</f>
        <v>5362.7999999998137</v>
      </c>
      <c r="K7" s="27">
        <f t="shared" ref="K7:K8" si="1">J7/24</f>
        <v>223.44999999999223</v>
      </c>
      <c r="L7" s="540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0.25</v>
      </c>
      <c r="E8" s="8">
        <f>C8+1</f>
        <v>46268</v>
      </c>
      <c r="F8" s="9">
        <v>0.25</v>
      </c>
      <c r="G8" s="10">
        <f>IFERROR(((E8-C8)+(F8-D8)),"")</f>
        <v>1</v>
      </c>
      <c r="H8" s="11">
        <f>I7</f>
        <v>4882504.74</v>
      </c>
      <c r="I8" s="11">
        <v>4885812.5199999996</v>
      </c>
      <c r="J8" s="11">
        <f t="shared" si="0"/>
        <v>3307.7799999993294</v>
      </c>
      <c r="K8" s="27">
        <f t="shared" si="1"/>
        <v>137.82416666663872</v>
      </c>
      <c r="L8" s="6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9">
        <v>0.25</v>
      </c>
      <c r="E9" s="8">
        <f t="shared" ref="E9:E34" si="4">C9+1</f>
        <v>46269</v>
      </c>
      <c r="F9" s="9">
        <v>0.25</v>
      </c>
      <c r="G9" s="10">
        <f t="shared" ref="G9:G34" si="5">IFERROR(((E9-C9)+(F9-D9)),"")</f>
        <v>1</v>
      </c>
      <c r="H9" s="11">
        <f t="shared" ref="H9:H32" si="6">I8</f>
        <v>4885812.5199999996</v>
      </c>
      <c r="I9" s="11">
        <v>4886990.7</v>
      </c>
      <c r="J9" s="11">
        <f t="shared" ref="J9" si="7">I9-H9</f>
        <v>1178.1800000006333</v>
      </c>
      <c r="K9" s="27">
        <f t="shared" ref="K9" si="8">J9/24</f>
        <v>49.090833333359718</v>
      </c>
      <c r="L9" s="6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0.25</v>
      </c>
      <c r="E10" s="8">
        <f t="shared" si="4"/>
        <v>46270</v>
      </c>
      <c r="F10" s="9">
        <v>0.25</v>
      </c>
      <c r="G10" s="10">
        <f t="shared" si="5"/>
        <v>1</v>
      </c>
      <c r="H10" s="11">
        <f t="shared" si="6"/>
        <v>4886990.7</v>
      </c>
      <c r="I10" s="11">
        <v>4886990.7</v>
      </c>
      <c r="J10" s="11">
        <f t="shared" ref="J10" si="9">I10-H10</f>
        <v>0</v>
      </c>
      <c r="K10" s="27">
        <f t="shared" ref="K10" si="10">J10/24</f>
        <v>0</v>
      </c>
      <c r="L10" s="6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0.25</v>
      </c>
      <c r="E11" s="8">
        <f t="shared" si="4"/>
        <v>46271</v>
      </c>
      <c r="F11" s="9">
        <v>0.25</v>
      </c>
      <c r="G11" s="10">
        <f t="shared" si="5"/>
        <v>1</v>
      </c>
      <c r="H11" s="11">
        <f t="shared" si="6"/>
        <v>4886990.7</v>
      </c>
      <c r="I11" s="11">
        <v>4886990.7</v>
      </c>
      <c r="J11" s="11">
        <f t="shared" ref="J11" si="11">I11-H11</f>
        <v>0</v>
      </c>
      <c r="K11" s="27">
        <f t="shared" ref="K11" si="12">J11/24</f>
        <v>0</v>
      </c>
      <c r="L11" s="6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0.25</v>
      </c>
      <c r="E12" s="8">
        <f t="shared" si="4"/>
        <v>46272</v>
      </c>
      <c r="F12" s="9">
        <v>0.25</v>
      </c>
      <c r="G12" s="10">
        <f t="shared" si="5"/>
        <v>1</v>
      </c>
      <c r="H12" s="11">
        <f t="shared" si="6"/>
        <v>4886990.7</v>
      </c>
      <c r="I12" s="11">
        <v>4886990.7</v>
      </c>
      <c r="J12" s="11">
        <f t="shared" ref="J12" si="13">I12-H12</f>
        <v>0</v>
      </c>
      <c r="K12" s="27">
        <f t="shared" ref="K12" si="14">J12/24</f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0.25</v>
      </c>
      <c r="E13" s="8">
        <f t="shared" si="4"/>
        <v>46273</v>
      </c>
      <c r="F13" s="9">
        <v>0.25</v>
      </c>
      <c r="G13" s="10">
        <f t="shared" si="5"/>
        <v>1</v>
      </c>
      <c r="H13" s="11">
        <f t="shared" si="6"/>
        <v>4886990.7</v>
      </c>
      <c r="I13" s="11">
        <v>4889662.57</v>
      </c>
      <c r="J13" s="11">
        <f t="shared" ref="J13" si="15">I13-H13</f>
        <v>2671.8700000001118</v>
      </c>
      <c r="K13" s="27">
        <f t="shared" ref="K13" si="16">J13/24</f>
        <v>111.32791666667133</v>
      </c>
      <c r="L13" s="841" t="s">
        <v>349</v>
      </c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0.25</v>
      </c>
      <c r="E14" s="8">
        <f t="shared" si="4"/>
        <v>46274</v>
      </c>
      <c r="F14" s="9">
        <v>0.25</v>
      </c>
      <c r="G14" s="10">
        <f t="shared" si="5"/>
        <v>1</v>
      </c>
      <c r="H14" s="11">
        <f t="shared" si="6"/>
        <v>4889662.57</v>
      </c>
      <c r="I14" s="11">
        <v>4896581.37</v>
      </c>
      <c r="J14" s="11">
        <f t="shared" ref="J14" si="17">I14-H14</f>
        <v>6918.7999999998137</v>
      </c>
      <c r="K14" s="27">
        <f t="shared" ref="K14" si="18">J14/24</f>
        <v>288.28333333332557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0.25</v>
      </c>
      <c r="E15" s="8">
        <f t="shared" si="4"/>
        <v>46275</v>
      </c>
      <c r="F15" s="9">
        <v>0.25</v>
      </c>
      <c r="G15" s="10">
        <f t="shared" si="5"/>
        <v>1</v>
      </c>
      <c r="H15" s="11">
        <f t="shared" si="6"/>
        <v>4896581.37</v>
      </c>
      <c r="I15" s="11">
        <v>4904060.0199999996</v>
      </c>
      <c r="J15" s="11">
        <f t="shared" ref="J15" si="19">I15-H15</f>
        <v>7478.6499999994412</v>
      </c>
      <c r="K15" s="27">
        <f t="shared" ref="K15" si="20">J15/24</f>
        <v>311.6104166666434</v>
      </c>
      <c r="L15" s="744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0.25</v>
      </c>
      <c r="E16" s="8">
        <f t="shared" si="4"/>
        <v>46276</v>
      </c>
      <c r="F16" s="9">
        <v>0.25</v>
      </c>
      <c r="G16" s="10">
        <f t="shared" si="5"/>
        <v>1</v>
      </c>
      <c r="H16" s="11">
        <f t="shared" si="6"/>
        <v>4904060.0199999996</v>
      </c>
      <c r="I16" s="11">
        <v>4910081.0599999996</v>
      </c>
      <c r="J16" s="11">
        <f t="shared" ref="J16" si="21">I16-H16</f>
        <v>6021.0400000000373</v>
      </c>
      <c r="K16" s="27">
        <f t="shared" ref="K16" si="22">J16/24</f>
        <v>250.87666666666823</v>
      </c>
      <c r="L16" s="28"/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0.25</v>
      </c>
      <c r="E17" s="8">
        <f t="shared" si="4"/>
        <v>46277</v>
      </c>
      <c r="F17" s="9">
        <v>0.25</v>
      </c>
      <c r="G17" s="10">
        <f t="shared" si="5"/>
        <v>1</v>
      </c>
      <c r="H17" s="11">
        <f t="shared" si="6"/>
        <v>4910081.0599999996</v>
      </c>
      <c r="I17" s="11">
        <v>4914561.57</v>
      </c>
      <c r="J17" s="11">
        <f t="shared" ref="J17" si="23">I17-H17</f>
        <v>4480.5100000007078</v>
      </c>
      <c r="K17" s="27">
        <f t="shared" ref="K17" si="24">J17/24</f>
        <v>186.68791666669617</v>
      </c>
      <c r="L17" s="28"/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0.25</v>
      </c>
      <c r="E18" s="8">
        <f t="shared" si="4"/>
        <v>46278</v>
      </c>
      <c r="F18" s="9">
        <v>0.25</v>
      </c>
      <c r="G18" s="10">
        <f t="shared" si="5"/>
        <v>1</v>
      </c>
      <c r="H18" s="11">
        <f t="shared" si="6"/>
        <v>4914561.57</v>
      </c>
      <c r="I18" s="11">
        <v>4919224.2699999996</v>
      </c>
      <c r="J18" s="11">
        <f t="shared" ref="J18" si="25">I18-H18</f>
        <v>4662.6999999992549</v>
      </c>
      <c r="K18" s="27">
        <f t="shared" ref="K18" si="26">J18/24</f>
        <v>194.27916666663563</v>
      </c>
      <c r="L18" s="522"/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0.25</v>
      </c>
      <c r="E19" s="8">
        <f t="shared" si="4"/>
        <v>46279</v>
      </c>
      <c r="F19" s="9">
        <v>0.25</v>
      </c>
      <c r="G19" s="10">
        <f t="shared" si="5"/>
        <v>1</v>
      </c>
      <c r="H19" s="11">
        <f t="shared" si="6"/>
        <v>4919224.2699999996</v>
      </c>
      <c r="I19" s="11">
        <v>4926210.9400000004</v>
      </c>
      <c r="J19" s="11">
        <f t="shared" ref="J19" si="27">I19-H19</f>
        <v>6986.6700000008568</v>
      </c>
      <c r="K19" s="27">
        <f t="shared" ref="K19" si="28">J19/24</f>
        <v>291.11125000003568</v>
      </c>
      <c r="L19" s="522"/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0.25</v>
      </c>
      <c r="E20" s="8">
        <f t="shared" si="4"/>
        <v>46280</v>
      </c>
      <c r="F20" s="9">
        <v>0.25</v>
      </c>
      <c r="G20" s="10">
        <f t="shared" si="5"/>
        <v>1</v>
      </c>
      <c r="H20" s="11">
        <f t="shared" si="6"/>
        <v>4926210.9400000004</v>
      </c>
      <c r="I20" s="11">
        <v>4932324.49</v>
      </c>
      <c r="J20" s="11">
        <f t="shared" ref="J20" si="29">I20-H20</f>
        <v>6113.5499999998137</v>
      </c>
      <c r="K20" s="27">
        <f t="shared" ref="K20" si="30">J20/24</f>
        <v>254.73124999999223</v>
      </c>
      <c r="L20" s="744"/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0.25</v>
      </c>
      <c r="E21" s="8">
        <f t="shared" si="4"/>
        <v>46281</v>
      </c>
      <c r="F21" s="9">
        <v>0.25</v>
      </c>
      <c r="G21" s="10">
        <f t="shared" si="5"/>
        <v>1</v>
      </c>
      <c r="H21" s="11">
        <f t="shared" si="6"/>
        <v>4932324.49</v>
      </c>
      <c r="I21" s="11">
        <v>4938002.46</v>
      </c>
      <c r="J21" s="11">
        <f t="shared" ref="J21" si="31">I21-H21</f>
        <v>5677.9699999997392</v>
      </c>
      <c r="K21" s="27">
        <f t="shared" ref="K21" si="32">J21/24</f>
        <v>236.58208333332246</v>
      </c>
      <c r="L21" s="744"/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0.25</v>
      </c>
      <c r="E22" s="8">
        <f t="shared" si="4"/>
        <v>46282</v>
      </c>
      <c r="F22" s="9">
        <v>0.25</v>
      </c>
      <c r="G22" s="10">
        <f t="shared" si="5"/>
        <v>1</v>
      </c>
      <c r="H22" s="11">
        <f t="shared" si="6"/>
        <v>4938002.46</v>
      </c>
      <c r="I22" s="11">
        <v>4944010.95</v>
      </c>
      <c r="J22" s="11">
        <f t="shared" ref="J22" si="33">I22-H22</f>
        <v>6008.4900000002235</v>
      </c>
      <c r="K22" s="27">
        <f t="shared" ref="K22" si="34">J22/24</f>
        <v>250.35375000000931</v>
      </c>
      <c r="L22" s="744"/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0.25</v>
      </c>
      <c r="E23" s="8">
        <f t="shared" si="4"/>
        <v>46283</v>
      </c>
      <c r="F23" s="9">
        <v>0.25</v>
      </c>
      <c r="G23" s="10">
        <f t="shared" si="5"/>
        <v>1</v>
      </c>
      <c r="H23" s="11">
        <f t="shared" si="6"/>
        <v>4944010.95</v>
      </c>
      <c r="I23" s="11">
        <v>4950293.0199999996</v>
      </c>
      <c r="J23" s="11">
        <f t="shared" ref="J23" si="35">I23-H23</f>
        <v>6282.0699999993667</v>
      </c>
      <c r="K23" s="27">
        <f t="shared" ref="K23" si="36">J23/24</f>
        <v>261.75291666664026</v>
      </c>
      <c r="L23" s="744"/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0.25</v>
      </c>
      <c r="E24" s="8">
        <f t="shared" si="4"/>
        <v>46284</v>
      </c>
      <c r="F24" s="9">
        <v>0.25</v>
      </c>
      <c r="G24" s="10">
        <f t="shared" si="5"/>
        <v>1</v>
      </c>
      <c r="H24" s="11">
        <f t="shared" si="6"/>
        <v>4950293.0199999996</v>
      </c>
      <c r="I24" s="11">
        <v>4955744.5</v>
      </c>
      <c r="J24" s="11">
        <f t="shared" ref="J24" si="37">I24-H24</f>
        <v>5451.480000000447</v>
      </c>
      <c r="K24" s="27">
        <f t="shared" ref="K24" si="38">J24/24</f>
        <v>227.14500000001863</v>
      </c>
      <c r="L24" s="744"/>
    </row>
    <row r="25" spans="1:14">
      <c r="A25" s="12">
        <f t="shared" ref="A25:B34" si="39">A24+1</f>
        <v>19</v>
      </c>
      <c r="B25" s="8">
        <f>B24+1</f>
        <v>46284</v>
      </c>
      <c r="C25" s="8">
        <f t="shared" si="3"/>
        <v>46284</v>
      </c>
      <c r="D25" s="9">
        <v>0.25</v>
      </c>
      <c r="E25" s="8">
        <f t="shared" si="4"/>
        <v>46285</v>
      </c>
      <c r="F25" s="9">
        <v>0.25</v>
      </c>
      <c r="G25" s="10">
        <f t="shared" si="5"/>
        <v>1</v>
      </c>
      <c r="H25" s="11">
        <f t="shared" si="6"/>
        <v>4955744.5</v>
      </c>
      <c r="I25" s="11">
        <v>4960830.04</v>
      </c>
      <c r="J25" s="11">
        <f t="shared" ref="J25" si="40">I25-H25</f>
        <v>5085.5400000000373</v>
      </c>
      <c r="K25" s="27">
        <f t="shared" ref="K25" si="41">J25/24</f>
        <v>211.89750000000154</v>
      </c>
      <c r="L25" s="28"/>
    </row>
    <row r="26" spans="1:14">
      <c r="A26" s="12">
        <f t="shared" si="39"/>
        <v>20</v>
      </c>
      <c r="B26" s="8">
        <f>B25+1</f>
        <v>46285</v>
      </c>
      <c r="C26" s="8">
        <f t="shared" si="3"/>
        <v>46285</v>
      </c>
      <c r="D26" s="9">
        <v>0.25</v>
      </c>
      <c r="E26" s="8">
        <f t="shared" si="4"/>
        <v>46286</v>
      </c>
      <c r="F26" s="9">
        <v>0.25</v>
      </c>
      <c r="G26" s="10">
        <f t="shared" si="5"/>
        <v>1</v>
      </c>
      <c r="H26" s="11">
        <f t="shared" si="6"/>
        <v>4960830.04</v>
      </c>
      <c r="I26" s="11">
        <v>4963994.46</v>
      </c>
      <c r="J26" s="11">
        <f t="shared" ref="J26" si="42">I26-H26</f>
        <v>3164.4199999999255</v>
      </c>
      <c r="K26" s="27">
        <f t="shared" ref="K26" si="43">J26/24</f>
        <v>131.85083333333023</v>
      </c>
      <c r="L26" s="28"/>
    </row>
    <row r="27" spans="1:14">
      <c r="A27" s="12">
        <f t="shared" si="39"/>
        <v>21</v>
      </c>
      <c r="B27" s="8">
        <f>B26+1</f>
        <v>46286</v>
      </c>
      <c r="C27" s="8">
        <f t="shared" si="3"/>
        <v>46286</v>
      </c>
      <c r="D27" s="9">
        <v>0.25</v>
      </c>
      <c r="E27" s="8">
        <f t="shared" si="4"/>
        <v>46287</v>
      </c>
      <c r="F27" s="9">
        <v>0.25</v>
      </c>
      <c r="G27" s="10">
        <f t="shared" si="5"/>
        <v>1</v>
      </c>
      <c r="H27" s="11">
        <f t="shared" si="6"/>
        <v>4963994.46</v>
      </c>
      <c r="I27" s="11">
        <v>4967997.21</v>
      </c>
      <c r="J27" s="11">
        <f t="shared" ref="J27" si="44">I27-H27</f>
        <v>4002.75</v>
      </c>
      <c r="K27" s="27">
        <f t="shared" ref="K27" si="45">J27/24</f>
        <v>166.78125</v>
      </c>
      <c r="L27" s="28"/>
    </row>
    <row r="28" spans="1:14">
      <c r="A28" s="12">
        <f t="shared" si="39"/>
        <v>22</v>
      </c>
      <c r="B28" s="8">
        <f t="shared" si="39"/>
        <v>46287</v>
      </c>
      <c r="C28" s="8">
        <f t="shared" si="3"/>
        <v>46287</v>
      </c>
      <c r="D28" s="9">
        <v>0.25</v>
      </c>
      <c r="E28" s="8">
        <f t="shared" si="4"/>
        <v>46288</v>
      </c>
      <c r="F28" s="9">
        <v>0.25</v>
      </c>
      <c r="G28" s="10">
        <f t="shared" si="5"/>
        <v>1</v>
      </c>
      <c r="H28" s="11">
        <f t="shared" si="6"/>
        <v>4967997.21</v>
      </c>
      <c r="I28" s="11">
        <v>4972482.6900000004</v>
      </c>
      <c r="J28" s="11">
        <f t="shared" ref="J28" si="46">I28-H28</f>
        <v>4485.480000000447</v>
      </c>
      <c r="K28" s="27">
        <f t="shared" ref="K28" si="47">J28/24</f>
        <v>186.89500000001863</v>
      </c>
      <c r="L28" s="28"/>
    </row>
    <row r="29" spans="1:14">
      <c r="A29" s="12">
        <f t="shared" si="39"/>
        <v>23</v>
      </c>
      <c r="B29" s="8">
        <f t="shared" si="39"/>
        <v>46288</v>
      </c>
      <c r="C29" s="8">
        <f t="shared" si="3"/>
        <v>46288</v>
      </c>
      <c r="D29" s="9">
        <v>0.25</v>
      </c>
      <c r="E29" s="8">
        <f t="shared" si="4"/>
        <v>46289</v>
      </c>
      <c r="F29" s="9">
        <v>0.25</v>
      </c>
      <c r="G29" s="10">
        <f t="shared" si="5"/>
        <v>1</v>
      </c>
      <c r="H29" s="11">
        <f t="shared" si="6"/>
        <v>4972482.6900000004</v>
      </c>
      <c r="I29" s="11">
        <v>4976890.6900000004</v>
      </c>
      <c r="J29" s="11">
        <f t="shared" ref="J29" si="48">I29-H29</f>
        <v>4408</v>
      </c>
      <c r="K29" s="27">
        <f t="shared" ref="K29" si="49">J29/24</f>
        <v>183.66666666666666</v>
      </c>
      <c r="L29" s="28"/>
    </row>
    <row r="30" spans="1:14">
      <c r="A30" s="12">
        <f t="shared" si="39"/>
        <v>24</v>
      </c>
      <c r="B30" s="8">
        <f t="shared" si="39"/>
        <v>46289</v>
      </c>
      <c r="C30" s="8">
        <f t="shared" si="3"/>
        <v>46289</v>
      </c>
      <c r="D30" s="9">
        <v>0.25</v>
      </c>
      <c r="E30" s="8">
        <f t="shared" si="4"/>
        <v>46290</v>
      </c>
      <c r="F30" s="9">
        <v>0.25</v>
      </c>
      <c r="G30" s="10">
        <f t="shared" si="5"/>
        <v>1</v>
      </c>
      <c r="H30" s="11">
        <f t="shared" si="6"/>
        <v>4976890.6900000004</v>
      </c>
      <c r="I30" s="11">
        <v>4981040.25</v>
      </c>
      <c r="J30" s="11">
        <f t="shared" ref="J30" si="50">I30-H30</f>
        <v>4149.5599999995902</v>
      </c>
      <c r="K30" s="27">
        <f t="shared" ref="K30" si="51">J30/24</f>
        <v>172.89833333331626</v>
      </c>
      <c r="L30" s="28"/>
    </row>
    <row r="31" spans="1:14">
      <c r="A31" s="12">
        <f t="shared" si="39"/>
        <v>25</v>
      </c>
      <c r="B31" s="8">
        <f t="shared" si="39"/>
        <v>46290</v>
      </c>
      <c r="C31" s="8">
        <f t="shared" si="3"/>
        <v>46290</v>
      </c>
      <c r="D31" s="9">
        <v>0.25</v>
      </c>
      <c r="E31" s="8">
        <f t="shared" si="4"/>
        <v>46291</v>
      </c>
      <c r="F31" s="9">
        <v>0.25</v>
      </c>
      <c r="G31" s="10">
        <f t="shared" si="5"/>
        <v>1</v>
      </c>
      <c r="H31" s="11">
        <f t="shared" si="6"/>
        <v>4981040.25</v>
      </c>
      <c r="I31" s="11">
        <v>4981040.25</v>
      </c>
      <c r="J31" s="11">
        <f t="shared" ref="J31" si="52">I31-H31</f>
        <v>0</v>
      </c>
      <c r="K31" s="27">
        <f t="shared" ref="K31" si="53">J31/24</f>
        <v>0</v>
      </c>
      <c r="L31" s="669"/>
    </row>
    <row r="32" spans="1:14">
      <c r="A32" s="12">
        <f t="shared" si="39"/>
        <v>26</v>
      </c>
      <c r="B32" s="8">
        <f t="shared" si="39"/>
        <v>46291</v>
      </c>
      <c r="C32" s="8">
        <f t="shared" si="3"/>
        <v>46291</v>
      </c>
      <c r="D32" s="9">
        <v>0.25</v>
      </c>
      <c r="E32" s="8">
        <f t="shared" si="4"/>
        <v>46292</v>
      </c>
      <c r="F32" s="9">
        <v>0.25</v>
      </c>
      <c r="G32" s="10">
        <f t="shared" si="5"/>
        <v>1</v>
      </c>
      <c r="H32" s="11">
        <f t="shared" si="6"/>
        <v>4981040.25</v>
      </c>
      <c r="I32" s="11">
        <v>4981040.25</v>
      </c>
      <c r="J32" s="11">
        <f t="shared" ref="J32" si="54">I32-H32</f>
        <v>0</v>
      </c>
      <c r="K32" s="27">
        <f t="shared" ref="K32" si="55">J32/24</f>
        <v>0</v>
      </c>
      <c r="L32" s="669"/>
    </row>
    <row r="33" spans="1:12">
      <c r="A33" s="12">
        <f t="shared" si="39"/>
        <v>27</v>
      </c>
      <c r="B33" s="8">
        <f t="shared" si="39"/>
        <v>46292</v>
      </c>
      <c r="C33" s="8">
        <f t="shared" si="3"/>
        <v>46292</v>
      </c>
      <c r="D33" s="9">
        <v>0.25</v>
      </c>
      <c r="E33" s="8">
        <f t="shared" si="4"/>
        <v>46293</v>
      </c>
      <c r="F33" s="9">
        <v>0.25</v>
      </c>
      <c r="G33" s="10">
        <f t="shared" si="5"/>
        <v>1</v>
      </c>
      <c r="H33" s="11"/>
      <c r="I33" s="11"/>
      <c r="J33" s="11">
        <f t="shared" ref="J33" si="56">I33-H33</f>
        <v>0</v>
      </c>
      <c r="K33" s="27">
        <f t="shared" ref="K33" si="57">J33/24</f>
        <v>0</v>
      </c>
      <c r="L33" s="28"/>
    </row>
    <row r="34" spans="1:12">
      <c r="A34" s="12">
        <f t="shared" si="39"/>
        <v>28</v>
      </c>
      <c r="B34" s="8">
        <f t="shared" si="39"/>
        <v>46293</v>
      </c>
      <c r="C34" s="8">
        <f t="shared" si="3"/>
        <v>46293</v>
      </c>
      <c r="D34" s="9">
        <v>0.25</v>
      </c>
      <c r="E34" s="8">
        <f t="shared" si="4"/>
        <v>46294</v>
      </c>
      <c r="F34" s="9">
        <v>0.25</v>
      </c>
      <c r="G34" s="10">
        <f t="shared" si="5"/>
        <v>1</v>
      </c>
      <c r="H34" s="11"/>
      <c r="I34" s="11"/>
      <c r="J34" s="11">
        <f t="shared" ref="J34" si="58">I34-H34</f>
        <v>0</v>
      </c>
      <c r="K34" s="27">
        <f t="shared" ref="K34" si="59">J34/24</f>
        <v>0</v>
      </c>
      <c r="L34" s="28"/>
    </row>
    <row r="35" spans="1:12">
      <c r="A35" s="12">
        <f t="shared" ref="A35:B35" si="60">A34+1</f>
        <v>29</v>
      </c>
      <c r="B35" s="8">
        <f t="shared" si="60"/>
        <v>46294</v>
      </c>
      <c r="C35" s="8">
        <f t="shared" ref="C35:C37" si="61">B35</f>
        <v>46294</v>
      </c>
      <c r="D35" s="9">
        <v>0.25</v>
      </c>
      <c r="E35" s="8">
        <f t="shared" ref="E35:E37" si="62">C35+1</f>
        <v>46295</v>
      </c>
      <c r="F35" s="9">
        <v>0.25</v>
      </c>
      <c r="G35" s="10">
        <f t="shared" ref="G35:G37" si="63">IFERROR(((E35-C35)+(F35-D35)),"")</f>
        <v>1</v>
      </c>
      <c r="H35" s="11"/>
      <c r="I35" s="11"/>
      <c r="J35" s="11">
        <f t="shared" ref="J35:J37" si="64">I35-H35</f>
        <v>0</v>
      </c>
      <c r="K35" s="27">
        <f t="shared" ref="K35:K37" si="65">J35/24</f>
        <v>0</v>
      </c>
      <c r="L35" s="28"/>
    </row>
    <row r="36" spans="1:12">
      <c r="A36" s="12">
        <f t="shared" ref="A36:B36" si="66">A35+1</f>
        <v>30</v>
      </c>
      <c r="B36" s="8">
        <f t="shared" si="66"/>
        <v>46295</v>
      </c>
      <c r="C36" s="8">
        <f t="shared" si="61"/>
        <v>46295</v>
      </c>
      <c r="D36" s="9">
        <v>0.25</v>
      </c>
      <c r="E36" s="8">
        <f t="shared" si="62"/>
        <v>46296</v>
      </c>
      <c r="F36" s="9">
        <v>0.25</v>
      </c>
      <c r="G36" s="10">
        <f t="shared" si="63"/>
        <v>1</v>
      </c>
      <c r="H36" s="11"/>
      <c r="I36" s="11"/>
      <c r="J36" s="11">
        <f t="shared" si="64"/>
        <v>0</v>
      </c>
      <c r="K36" s="27">
        <f t="shared" si="65"/>
        <v>0</v>
      </c>
      <c r="L36" s="28"/>
    </row>
    <row r="37" spans="1:12">
      <c r="A37" s="12">
        <f t="shared" ref="A37:B37" si="67">A36+1</f>
        <v>31</v>
      </c>
      <c r="B37" s="8">
        <f t="shared" si="67"/>
        <v>46296</v>
      </c>
      <c r="C37" s="8">
        <f t="shared" si="61"/>
        <v>46296</v>
      </c>
      <c r="D37" s="9">
        <v>0.25</v>
      </c>
      <c r="E37" s="8">
        <f t="shared" si="62"/>
        <v>46297</v>
      </c>
      <c r="F37" s="9">
        <v>0.25</v>
      </c>
      <c r="G37" s="10">
        <f t="shared" si="63"/>
        <v>1</v>
      </c>
      <c r="H37" s="11"/>
      <c r="I37" s="11"/>
      <c r="J37" s="11">
        <f t="shared" si="64"/>
        <v>0</v>
      </c>
      <c r="K37" s="27">
        <f t="shared" si="65"/>
        <v>0</v>
      </c>
      <c r="L37" s="28"/>
    </row>
    <row r="38" spans="1:12" ht="15.75" thickBot="1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103898.30999999959</v>
      </c>
      <c r="K39" s="32">
        <f>AVERAGE(K7:K38)</f>
        <v>139.6482661290317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6.6499174347157952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77" zoomScaleNormal="77" workbookViewId="0">
      <pane ySplit="6" topLeftCell="A7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85546875" style="1" customWidth="1"/>
    <col min="9" max="9" width="15.28515625" style="1" customWidth="1"/>
    <col min="10" max="10" width="11.5703125" style="1" customWidth="1"/>
    <col min="11" max="11" width="9.140625" style="1"/>
    <col min="12" max="12" width="45.85546875" style="1" customWidth="1"/>
    <col min="13" max="15" width="9.140625" style="1"/>
    <col min="16" max="16" width="12.425781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151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MAX(K7:K39)</f>
        <v>853.21620833314955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240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7">
        <f>B7</f>
        <v>46266</v>
      </c>
      <c r="D7" s="262">
        <v>0.25</v>
      </c>
      <c r="E7" s="8">
        <f>B7+1</f>
        <v>46267</v>
      </c>
      <c r="F7" s="9">
        <v>0.25</v>
      </c>
      <c r="G7" s="10">
        <f>IFERROR(((E7-C7)+(F7-D7)),"")</f>
        <v>1</v>
      </c>
      <c r="H7" s="11">
        <v>37932357.761</v>
      </c>
      <c r="I7" s="11">
        <v>37944108.615000002</v>
      </c>
      <c r="J7" s="11">
        <f t="shared" ref="J7" si="0">I7-H7</f>
        <v>11750.854000002146</v>
      </c>
      <c r="K7" s="27">
        <f t="shared" ref="K7" si="1">J7/24</f>
        <v>489.61891666675609</v>
      </c>
      <c r="L7" s="101"/>
    </row>
    <row r="8" spans="1:12">
      <c r="A8" s="12">
        <f t="shared" ref="A8:A37" si="2">A7+1</f>
        <v>2</v>
      </c>
      <c r="B8" s="8">
        <f t="shared" ref="B8:B31" si="3">C8</f>
        <v>46267</v>
      </c>
      <c r="C8" s="8">
        <f t="shared" ref="C8:C37" si="4">C7+1</f>
        <v>46267</v>
      </c>
      <c r="D8" s="9">
        <f>D7</f>
        <v>0.25</v>
      </c>
      <c r="E8" s="8">
        <f>B8+1</f>
        <v>46268</v>
      </c>
      <c r="F8" s="9">
        <f>F7</f>
        <v>0.25</v>
      </c>
      <c r="G8" s="10">
        <f>IFERROR(((E8-C8)+(F8-D8)),"")</f>
        <v>1</v>
      </c>
      <c r="H8" s="11">
        <f t="shared" ref="H8:H32" si="5">I7</f>
        <v>37944108.615000002</v>
      </c>
      <c r="I8" s="11">
        <v>37957113.509000003</v>
      </c>
      <c r="J8" s="11">
        <f t="shared" ref="J8:J28" si="6">I8-H8</f>
        <v>13004.894000001252</v>
      </c>
      <c r="K8" s="27">
        <f t="shared" ref="K8:K33" si="7">J8/24</f>
        <v>541.87058333338553</v>
      </c>
      <c r="L8" s="104"/>
    </row>
    <row r="9" spans="1:12">
      <c r="A9" s="12">
        <f t="shared" si="2"/>
        <v>3</v>
      </c>
      <c r="B9" s="8">
        <f t="shared" si="3"/>
        <v>46268</v>
      </c>
      <c r="C9" s="8">
        <f t="shared" si="4"/>
        <v>46268</v>
      </c>
      <c r="D9" s="9">
        <f t="shared" ref="D9:F34" si="8">D8</f>
        <v>0.25</v>
      </c>
      <c r="E9" s="8">
        <f t="shared" ref="E9:E31" si="9">B9+1</f>
        <v>46269</v>
      </c>
      <c r="F9" s="9">
        <f t="shared" si="8"/>
        <v>0.25</v>
      </c>
      <c r="G9" s="10">
        <f t="shared" ref="G9:G31" si="10">IFERROR(((E9-C9)+(F9-D9)),"")</f>
        <v>1</v>
      </c>
      <c r="H9" s="11">
        <f t="shared" si="5"/>
        <v>37957113.509000003</v>
      </c>
      <c r="I9" s="11">
        <v>37971699.413999997</v>
      </c>
      <c r="J9" s="11">
        <f t="shared" si="6"/>
        <v>14585.904999993742</v>
      </c>
      <c r="K9" s="27">
        <f t="shared" si="7"/>
        <v>607.74604166640586</v>
      </c>
      <c r="L9" s="28"/>
    </row>
    <row r="10" spans="1:12">
      <c r="A10" s="12">
        <f t="shared" si="2"/>
        <v>4</v>
      </c>
      <c r="B10" s="8">
        <f t="shared" si="3"/>
        <v>46269</v>
      </c>
      <c r="C10" s="8">
        <f t="shared" si="4"/>
        <v>46269</v>
      </c>
      <c r="D10" s="9">
        <f t="shared" si="8"/>
        <v>0.25</v>
      </c>
      <c r="E10" s="8">
        <f t="shared" si="9"/>
        <v>46270</v>
      </c>
      <c r="F10" s="9">
        <f t="shared" si="8"/>
        <v>0.25</v>
      </c>
      <c r="G10" s="10">
        <f t="shared" si="10"/>
        <v>1</v>
      </c>
      <c r="H10" s="11">
        <f t="shared" si="5"/>
        <v>37971699.413999997</v>
      </c>
      <c r="I10" s="11">
        <v>37983621.359999999</v>
      </c>
      <c r="J10" s="11">
        <f t="shared" ref="J10:J11" si="11">I10-H10</f>
        <v>11921.946000002325</v>
      </c>
      <c r="K10" s="27">
        <f t="shared" ref="K10:K11" si="12">J10/24</f>
        <v>496.74775000009686</v>
      </c>
      <c r="L10" s="28"/>
    </row>
    <row r="11" spans="1:12">
      <c r="A11" s="12">
        <f t="shared" si="2"/>
        <v>5</v>
      </c>
      <c r="B11" s="8">
        <f t="shared" si="3"/>
        <v>46270</v>
      </c>
      <c r="C11" s="8">
        <f t="shared" si="4"/>
        <v>46270</v>
      </c>
      <c r="D11" s="9">
        <f t="shared" si="8"/>
        <v>0.25</v>
      </c>
      <c r="E11" s="8">
        <f t="shared" si="9"/>
        <v>46271</v>
      </c>
      <c r="F11" s="9">
        <f t="shared" si="8"/>
        <v>0.25</v>
      </c>
      <c r="G11" s="10">
        <f t="shared" si="10"/>
        <v>1</v>
      </c>
      <c r="H11" s="11">
        <f t="shared" si="5"/>
        <v>37983621.359999999</v>
      </c>
      <c r="I11" s="11">
        <v>37994223.120999999</v>
      </c>
      <c r="J11" s="11">
        <f t="shared" si="11"/>
        <v>10601.76099999994</v>
      </c>
      <c r="K11" s="27">
        <f t="shared" si="12"/>
        <v>441.74004166666418</v>
      </c>
      <c r="L11" s="28"/>
    </row>
    <row r="12" spans="1:12">
      <c r="A12" s="12">
        <f t="shared" si="2"/>
        <v>6</v>
      </c>
      <c r="B12" s="8">
        <f t="shared" si="3"/>
        <v>46271</v>
      </c>
      <c r="C12" s="8">
        <f t="shared" si="4"/>
        <v>46271</v>
      </c>
      <c r="D12" s="9">
        <f t="shared" si="8"/>
        <v>0.25</v>
      </c>
      <c r="E12" s="8">
        <f t="shared" si="9"/>
        <v>46272</v>
      </c>
      <c r="F12" s="9">
        <f t="shared" si="8"/>
        <v>0.25</v>
      </c>
      <c r="G12" s="10">
        <f t="shared" si="10"/>
        <v>1</v>
      </c>
      <c r="H12" s="11">
        <f t="shared" si="5"/>
        <v>37994223.120999999</v>
      </c>
      <c r="I12" s="11">
        <v>38000487.431999996</v>
      </c>
      <c r="J12" s="11">
        <f t="shared" si="6"/>
        <v>6264.3109999969602</v>
      </c>
      <c r="K12" s="27">
        <f t="shared" si="7"/>
        <v>261.01295833320665</v>
      </c>
      <c r="L12" s="28"/>
    </row>
    <row r="13" spans="1:12">
      <c r="A13" s="12">
        <f t="shared" si="2"/>
        <v>7</v>
      </c>
      <c r="B13" s="8">
        <f t="shared" si="3"/>
        <v>46272</v>
      </c>
      <c r="C13" s="8">
        <f t="shared" si="4"/>
        <v>46272</v>
      </c>
      <c r="D13" s="9">
        <f t="shared" si="8"/>
        <v>0.25</v>
      </c>
      <c r="E13" s="8">
        <f t="shared" si="9"/>
        <v>46273</v>
      </c>
      <c r="F13" s="9">
        <f t="shared" si="8"/>
        <v>0.25</v>
      </c>
      <c r="G13" s="10">
        <f t="shared" si="10"/>
        <v>1</v>
      </c>
      <c r="H13" s="11">
        <f t="shared" si="5"/>
        <v>38000487.431999996</v>
      </c>
      <c r="I13" s="11">
        <v>38015306.836999997</v>
      </c>
      <c r="J13" s="11">
        <f t="shared" si="6"/>
        <v>14819.405000001192</v>
      </c>
      <c r="K13" s="27">
        <f t="shared" si="7"/>
        <v>617.47520833338297</v>
      </c>
      <c r="L13" s="841" t="s">
        <v>346</v>
      </c>
    </row>
    <row r="14" spans="1:12">
      <c r="A14" s="12">
        <f t="shared" si="2"/>
        <v>8</v>
      </c>
      <c r="B14" s="8">
        <f t="shared" si="3"/>
        <v>46273</v>
      </c>
      <c r="C14" s="8">
        <f t="shared" si="4"/>
        <v>46273</v>
      </c>
      <c r="D14" s="9">
        <f t="shared" si="8"/>
        <v>0.25</v>
      </c>
      <c r="E14" s="8">
        <f t="shared" si="9"/>
        <v>46274</v>
      </c>
      <c r="F14" s="9">
        <f t="shared" si="8"/>
        <v>0.25</v>
      </c>
      <c r="G14" s="10">
        <f t="shared" si="10"/>
        <v>1</v>
      </c>
      <c r="H14" s="11">
        <f t="shared" si="5"/>
        <v>38015306.836999997</v>
      </c>
      <c r="I14" s="11">
        <v>38027247.928000003</v>
      </c>
      <c r="J14" s="11">
        <f t="shared" si="6"/>
        <v>11941.091000005603</v>
      </c>
      <c r="K14" s="27">
        <f t="shared" si="7"/>
        <v>497.54545833356678</v>
      </c>
      <c r="L14" s="28"/>
    </row>
    <row r="15" spans="1:12">
      <c r="A15" s="12">
        <f t="shared" si="2"/>
        <v>9</v>
      </c>
      <c r="B15" s="8">
        <f t="shared" si="3"/>
        <v>46274</v>
      </c>
      <c r="C15" s="8">
        <f t="shared" si="4"/>
        <v>46274</v>
      </c>
      <c r="D15" s="9">
        <f t="shared" si="8"/>
        <v>0.25</v>
      </c>
      <c r="E15" s="8">
        <f t="shared" si="9"/>
        <v>46275</v>
      </c>
      <c r="F15" s="9">
        <f t="shared" si="8"/>
        <v>0.25</v>
      </c>
      <c r="G15" s="10">
        <f t="shared" si="10"/>
        <v>1</v>
      </c>
      <c r="H15" s="11">
        <f t="shared" si="5"/>
        <v>38027247.928000003</v>
      </c>
      <c r="I15" s="11">
        <v>38044087.469999999</v>
      </c>
      <c r="J15" s="11">
        <f t="shared" si="6"/>
        <v>16839.541999995708</v>
      </c>
      <c r="K15" s="27">
        <f t="shared" si="7"/>
        <v>701.64758333315456</v>
      </c>
      <c r="L15" s="28"/>
    </row>
    <row r="16" spans="1:12">
      <c r="A16" s="12">
        <f t="shared" si="2"/>
        <v>10</v>
      </c>
      <c r="B16" s="8">
        <f t="shared" si="3"/>
        <v>46275</v>
      </c>
      <c r="C16" s="8">
        <f t="shared" si="4"/>
        <v>46275</v>
      </c>
      <c r="D16" s="9">
        <f t="shared" si="8"/>
        <v>0.25</v>
      </c>
      <c r="E16" s="8">
        <f t="shared" si="9"/>
        <v>46276</v>
      </c>
      <c r="F16" s="9">
        <f t="shared" si="8"/>
        <v>0.25</v>
      </c>
      <c r="G16" s="10">
        <f t="shared" si="10"/>
        <v>1</v>
      </c>
      <c r="H16" s="11">
        <f t="shared" si="5"/>
        <v>38044087.469999999</v>
      </c>
      <c r="I16" s="11">
        <v>38059777.105999999</v>
      </c>
      <c r="J16" s="11">
        <f t="shared" si="6"/>
        <v>15689.63599999994</v>
      </c>
      <c r="K16" s="27">
        <f t="shared" si="7"/>
        <v>653.73483333333081</v>
      </c>
      <c r="L16" s="28"/>
    </row>
    <row r="17" spans="1:12">
      <c r="A17" s="12">
        <f t="shared" si="2"/>
        <v>11</v>
      </c>
      <c r="B17" s="8">
        <f t="shared" si="3"/>
        <v>46276</v>
      </c>
      <c r="C17" s="8">
        <f t="shared" si="4"/>
        <v>46276</v>
      </c>
      <c r="D17" s="9">
        <f t="shared" si="8"/>
        <v>0.25</v>
      </c>
      <c r="E17" s="8">
        <f t="shared" si="9"/>
        <v>46277</v>
      </c>
      <c r="F17" s="9">
        <f t="shared" si="8"/>
        <v>0.25</v>
      </c>
      <c r="G17" s="10">
        <f t="shared" si="10"/>
        <v>1</v>
      </c>
      <c r="H17" s="11">
        <f t="shared" si="5"/>
        <v>38059777.105999999</v>
      </c>
      <c r="I17" s="11">
        <v>38077434.641999997</v>
      </c>
      <c r="J17" s="11">
        <f t="shared" si="6"/>
        <v>17657.53599999845</v>
      </c>
      <c r="K17" s="27">
        <f t="shared" si="7"/>
        <v>735.73066666660213</v>
      </c>
      <c r="L17" s="28"/>
    </row>
    <row r="18" spans="1:12">
      <c r="A18" s="12">
        <f t="shared" si="2"/>
        <v>12</v>
      </c>
      <c r="B18" s="8">
        <f t="shared" si="3"/>
        <v>46277</v>
      </c>
      <c r="C18" s="8">
        <f t="shared" si="4"/>
        <v>46277</v>
      </c>
      <c r="D18" s="9">
        <f t="shared" si="8"/>
        <v>0.25</v>
      </c>
      <c r="E18" s="8">
        <f t="shared" si="9"/>
        <v>46278</v>
      </c>
      <c r="F18" s="9">
        <f t="shared" si="8"/>
        <v>0.25</v>
      </c>
      <c r="G18" s="10">
        <f t="shared" si="10"/>
        <v>1</v>
      </c>
      <c r="H18" s="11">
        <f t="shared" si="5"/>
        <v>38077434.641999997</v>
      </c>
      <c r="I18" s="11">
        <v>38093212.608000003</v>
      </c>
      <c r="J18" s="11">
        <f t="shared" si="6"/>
        <v>15777.966000005603</v>
      </c>
      <c r="K18" s="27">
        <f t="shared" si="7"/>
        <v>657.41525000023341</v>
      </c>
      <c r="L18" s="267"/>
    </row>
    <row r="19" spans="1:12">
      <c r="A19" s="12">
        <f t="shared" si="2"/>
        <v>13</v>
      </c>
      <c r="B19" s="8">
        <f t="shared" si="3"/>
        <v>46278</v>
      </c>
      <c r="C19" s="8">
        <f t="shared" si="4"/>
        <v>46278</v>
      </c>
      <c r="D19" s="9">
        <f t="shared" si="8"/>
        <v>0.25</v>
      </c>
      <c r="E19" s="8">
        <f t="shared" si="9"/>
        <v>46279</v>
      </c>
      <c r="F19" s="9">
        <f t="shared" si="8"/>
        <v>0.25</v>
      </c>
      <c r="G19" s="10">
        <f t="shared" si="10"/>
        <v>1</v>
      </c>
      <c r="H19" s="11">
        <f t="shared" si="5"/>
        <v>38093212.608000003</v>
      </c>
      <c r="I19" s="11">
        <v>38102067.611000001</v>
      </c>
      <c r="J19" s="11">
        <f t="shared" si="6"/>
        <v>8855.0029999986291</v>
      </c>
      <c r="K19" s="27">
        <f t="shared" si="7"/>
        <v>368.95845833327621</v>
      </c>
      <c r="L19" s="267"/>
    </row>
    <row r="20" spans="1:12">
      <c r="A20" s="12">
        <f t="shared" si="2"/>
        <v>14</v>
      </c>
      <c r="B20" s="8">
        <f t="shared" si="3"/>
        <v>46279</v>
      </c>
      <c r="C20" s="8">
        <f t="shared" si="4"/>
        <v>46279</v>
      </c>
      <c r="D20" s="9">
        <f t="shared" si="8"/>
        <v>0.25</v>
      </c>
      <c r="E20" s="8">
        <f t="shared" si="9"/>
        <v>46280</v>
      </c>
      <c r="F20" s="9">
        <f t="shared" si="8"/>
        <v>0.25</v>
      </c>
      <c r="G20" s="10">
        <f t="shared" si="10"/>
        <v>1</v>
      </c>
      <c r="H20" s="11">
        <f t="shared" si="5"/>
        <v>38102067.611000001</v>
      </c>
      <c r="I20" s="11">
        <v>38120387.174000002</v>
      </c>
      <c r="J20" s="11">
        <f t="shared" si="6"/>
        <v>18319.563000001013</v>
      </c>
      <c r="K20" s="27">
        <f t="shared" si="7"/>
        <v>763.31512500004226</v>
      </c>
      <c r="L20" s="267"/>
    </row>
    <row r="21" spans="1:12">
      <c r="A21" s="12">
        <f t="shared" si="2"/>
        <v>15</v>
      </c>
      <c r="B21" s="8">
        <f t="shared" si="3"/>
        <v>46280</v>
      </c>
      <c r="C21" s="8">
        <f t="shared" si="4"/>
        <v>46280</v>
      </c>
      <c r="D21" s="9">
        <f t="shared" si="8"/>
        <v>0.25</v>
      </c>
      <c r="E21" s="8">
        <f t="shared" si="9"/>
        <v>46281</v>
      </c>
      <c r="F21" s="9">
        <f t="shared" si="8"/>
        <v>0.25</v>
      </c>
      <c r="G21" s="10">
        <f t="shared" si="10"/>
        <v>1</v>
      </c>
      <c r="H21" s="11">
        <f t="shared" si="5"/>
        <v>38120387.174000002</v>
      </c>
      <c r="I21" s="11">
        <v>38140864.362999998</v>
      </c>
      <c r="J21" s="11">
        <f t="shared" si="6"/>
        <v>20477.188999995589</v>
      </c>
      <c r="K21" s="27">
        <f t="shared" si="7"/>
        <v>853.21620833314955</v>
      </c>
      <c r="L21" s="267"/>
    </row>
    <row r="22" spans="1:12">
      <c r="A22" s="12">
        <f t="shared" si="2"/>
        <v>16</v>
      </c>
      <c r="B22" s="8">
        <f t="shared" si="3"/>
        <v>46281</v>
      </c>
      <c r="C22" s="8">
        <f t="shared" si="4"/>
        <v>46281</v>
      </c>
      <c r="D22" s="9">
        <f t="shared" si="8"/>
        <v>0.25</v>
      </c>
      <c r="E22" s="8">
        <f t="shared" si="9"/>
        <v>46282</v>
      </c>
      <c r="F22" s="9">
        <f t="shared" si="8"/>
        <v>0.25</v>
      </c>
      <c r="G22" s="10">
        <f t="shared" si="10"/>
        <v>1</v>
      </c>
      <c r="H22" s="11">
        <f t="shared" si="5"/>
        <v>38140864.362999998</v>
      </c>
      <c r="I22" s="11">
        <v>38159806.196000002</v>
      </c>
      <c r="J22" s="11">
        <f t="shared" ref="J22" si="13">I22-H22</f>
        <v>18941.833000004292</v>
      </c>
      <c r="K22" s="27">
        <f t="shared" ref="K22" si="14">J22/24</f>
        <v>789.24304166684544</v>
      </c>
      <c r="L22" s="267"/>
    </row>
    <row r="23" spans="1:12">
      <c r="A23" s="12">
        <f t="shared" si="2"/>
        <v>17</v>
      </c>
      <c r="B23" s="8">
        <f t="shared" si="3"/>
        <v>46282</v>
      </c>
      <c r="C23" s="8">
        <f t="shared" si="4"/>
        <v>46282</v>
      </c>
      <c r="D23" s="9">
        <f t="shared" si="8"/>
        <v>0.25</v>
      </c>
      <c r="E23" s="8">
        <f t="shared" si="9"/>
        <v>46283</v>
      </c>
      <c r="F23" s="9">
        <f t="shared" si="8"/>
        <v>0.25</v>
      </c>
      <c r="G23" s="10">
        <f t="shared" si="10"/>
        <v>1</v>
      </c>
      <c r="H23" s="11">
        <f t="shared" si="5"/>
        <v>38159806.196000002</v>
      </c>
      <c r="I23" s="11">
        <v>38173634.843000002</v>
      </c>
      <c r="J23" s="11">
        <f t="shared" si="6"/>
        <v>13828.646999999881</v>
      </c>
      <c r="K23" s="27">
        <f t="shared" si="7"/>
        <v>576.193624999995</v>
      </c>
      <c r="L23" s="267"/>
    </row>
    <row r="24" spans="1:12">
      <c r="A24" s="12">
        <f t="shared" si="2"/>
        <v>18</v>
      </c>
      <c r="B24" s="8">
        <f t="shared" si="3"/>
        <v>46283</v>
      </c>
      <c r="C24" s="8">
        <f t="shared" si="4"/>
        <v>46283</v>
      </c>
      <c r="D24" s="9">
        <f t="shared" si="8"/>
        <v>0.25</v>
      </c>
      <c r="E24" s="8">
        <f t="shared" si="9"/>
        <v>46284</v>
      </c>
      <c r="F24" s="9">
        <f t="shared" si="8"/>
        <v>0.25</v>
      </c>
      <c r="G24" s="10">
        <f t="shared" si="10"/>
        <v>1</v>
      </c>
      <c r="H24" s="11">
        <f t="shared" si="5"/>
        <v>38173634.843000002</v>
      </c>
      <c r="I24" s="11">
        <v>38184434.208999999</v>
      </c>
      <c r="J24" s="11">
        <f t="shared" si="6"/>
        <v>10799.365999996662</v>
      </c>
      <c r="K24" s="27">
        <f t="shared" si="7"/>
        <v>449.97358333319426</v>
      </c>
      <c r="L24" s="225"/>
    </row>
    <row r="25" spans="1:12">
      <c r="A25" s="12">
        <f t="shared" si="2"/>
        <v>19</v>
      </c>
      <c r="B25" s="8">
        <f t="shared" si="3"/>
        <v>46284</v>
      </c>
      <c r="C25" s="8">
        <f t="shared" si="4"/>
        <v>46284</v>
      </c>
      <c r="D25" s="9">
        <f t="shared" si="8"/>
        <v>0.25</v>
      </c>
      <c r="E25" s="8">
        <f t="shared" si="9"/>
        <v>46285</v>
      </c>
      <c r="F25" s="9">
        <f t="shared" si="8"/>
        <v>0.25</v>
      </c>
      <c r="G25" s="10">
        <f t="shared" si="10"/>
        <v>1</v>
      </c>
      <c r="H25" s="11">
        <f t="shared" si="5"/>
        <v>38184434.208999999</v>
      </c>
      <c r="I25" s="11">
        <v>38195112.270999998</v>
      </c>
      <c r="J25" s="11">
        <f t="shared" si="6"/>
        <v>10678.061999998987</v>
      </c>
      <c r="K25" s="27">
        <f t="shared" si="7"/>
        <v>444.9192499999578</v>
      </c>
      <c r="L25" s="225"/>
    </row>
    <row r="26" spans="1:12">
      <c r="A26" s="12">
        <f t="shared" si="2"/>
        <v>20</v>
      </c>
      <c r="B26" s="8">
        <f t="shared" si="3"/>
        <v>46285</v>
      </c>
      <c r="C26" s="8">
        <f t="shared" si="4"/>
        <v>46285</v>
      </c>
      <c r="D26" s="9">
        <f t="shared" si="8"/>
        <v>0.25</v>
      </c>
      <c r="E26" s="8">
        <f t="shared" si="9"/>
        <v>46286</v>
      </c>
      <c r="F26" s="9">
        <f t="shared" si="8"/>
        <v>0.25</v>
      </c>
      <c r="G26" s="10">
        <f t="shared" si="10"/>
        <v>1</v>
      </c>
      <c r="H26" s="11">
        <f t="shared" si="5"/>
        <v>38195112.270999998</v>
      </c>
      <c r="I26" s="11">
        <v>38201518.399999999</v>
      </c>
      <c r="J26" s="11">
        <f t="shared" si="6"/>
        <v>6406.1290000006557</v>
      </c>
      <c r="K26" s="27">
        <f t="shared" si="7"/>
        <v>266.92204166669399</v>
      </c>
      <c r="L26" s="225"/>
    </row>
    <row r="27" spans="1:12">
      <c r="A27" s="12">
        <f t="shared" si="2"/>
        <v>21</v>
      </c>
      <c r="B27" s="8">
        <f t="shared" si="3"/>
        <v>46286</v>
      </c>
      <c r="C27" s="8">
        <f t="shared" si="4"/>
        <v>46286</v>
      </c>
      <c r="D27" s="9">
        <f t="shared" si="8"/>
        <v>0.25</v>
      </c>
      <c r="E27" s="8">
        <f t="shared" si="9"/>
        <v>46287</v>
      </c>
      <c r="F27" s="9">
        <f t="shared" si="8"/>
        <v>0.25</v>
      </c>
      <c r="G27" s="10">
        <f t="shared" si="10"/>
        <v>1</v>
      </c>
      <c r="H27" s="11">
        <f t="shared" si="5"/>
        <v>38201518.399999999</v>
      </c>
      <c r="I27" s="11">
        <v>38210945.954999998</v>
      </c>
      <c r="J27" s="11">
        <f t="shared" si="6"/>
        <v>9427.554999999702</v>
      </c>
      <c r="K27" s="27">
        <f t="shared" si="7"/>
        <v>392.81479166665423</v>
      </c>
      <c r="L27" s="28"/>
    </row>
    <row r="28" spans="1:12">
      <c r="A28" s="12">
        <f t="shared" si="2"/>
        <v>22</v>
      </c>
      <c r="B28" s="8">
        <f t="shared" si="3"/>
        <v>46287</v>
      </c>
      <c r="C28" s="8">
        <f t="shared" si="4"/>
        <v>46287</v>
      </c>
      <c r="D28" s="9">
        <f t="shared" si="8"/>
        <v>0.25</v>
      </c>
      <c r="E28" s="8">
        <f t="shared" si="9"/>
        <v>46288</v>
      </c>
      <c r="F28" s="9">
        <f t="shared" si="8"/>
        <v>0.25</v>
      </c>
      <c r="G28" s="10">
        <f t="shared" si="10"/>
        <v>1</v>
      </c>
      <c r="H28" s="11">
        <f t="shared" si="5"/>
        <v>38210945.954999998</v>
      </c>
      <c r="I28" s="11">
        <v>38222257.383000001</v>
      </c>
      <c r="J28" s="11">
        <f t="shared" si="6"/>
        <v>11311.428000003099</v>
      </c>
      <c r="K28" s="27">
        <f t="shared" si="7"/>
        <v>471.30950000012916</v>
      </c>
      <c r="L28" s="104"/>
    </row>
    <row r="29" spans="1:12">
      <c r="A29" s="12">
        <f t="shared" si="2"/>
        <v>23</v>
      </c>
      <c r="B29" s="8">
        <f t="shared" si="3"/>
        <v>46288</v>
      </c>
      <c r="C29" s="8">
        <f t="shared" si="4"/>
        <v>46288</v>
      </c>
      <c r="D29" s="9">
        <f t="shared" si="8"/>
        <v>0.25</v>
      </c>
      <c r="E29" s="8">
        <f t="shared" si="9"/>
        <v>46289</v>
      </c>
      <c r="F29" s="9">
        <f t="shared" si="8"/>
        <v>0.25</v>
      </c>
      <c r="G29" s="10">
        <f t="shared" si="10"/>
        <v>1</v>
      </c>
      <c r="H29" s="11">
        <f t="shared" si="5"/>
        <v>38222257.383000001</v>
      </c>
      <c r="I29" s="11">
        <v>38231824.691</v>
      </c>
      <c r="J29" s="11">
        <f t="shared" ref="J29:J33" si="15">I29-H29</f>
        <v>9567.3079999983311</v>
      </c>
      <c r="K29" s="27">
        <f t="shared" ref="K29" si="16">J29/24</f>
        <v>398.63783333326381</v>
      </c>
      <c r="L29" s="104"/>
    </row>
    <row r="30" spans="1:12">
      <c r="A30" s="12">
        <f t="shared" si="2"/>
        <v>24</v>
      </c>
      <c r="B30" s="8">
        <f t="shared" si="3"/>
        <v>46289</v>
      </c>
      <c r="C30" s="8">
        <f t="shared" si="4"/>
        <v>46289</v>
      </c>
      <c r="D30" s="9">
        <f t="shared" si="8"/>
        <v>0.25</v>
      </c>
      <c r="E30" s="8">
        <f t="shared" si="9"/>
        <v>46290</v>
      </c>
      <c r="F30" s="9">
        <f t="shared" si="8"/>
        <v>0.25</v>
      </c>
      <c r="G30" s="10">
        <f t="shared" si="10"/>
        <v>1</v>
      </c>
      <c r="H30" s="11">
        <f t="shared" si="5"/>
        <v>38231824.691</v>
      </c>
      <c r="I30" s="11">
        <v>38241600.436999999</v>
      </c>
      <c r="J30" s="11">
        <f t="shared" si="15"/>
        <v>9775.7459999993443</v>
      </c>
      <c r="K30" s="27">
        <f t="shared" si="7"/>
        <v>407.3227499999727</v>
      </c>
      <c r="L30" s="104"/>
    </row>
    <row r="31" spans="1:12">
      <c r="A31" s="12">
        <f t="shared" si="2"/>
        <v>25</v>
      </c>
      <c r="B31" s="8">
        <f t="shared" si="3"/>
        <v>46290</v>
      </c>
      <c r="C31" s="8">
        <f t="shared" si="4"/>
        <v>46290</v>
      </c>
      <c r="D31" s="9">
        <f t="shared" si="8"/>
        <v>0.25</v>
      </c>
      <c r="E31" s="8">
        <f t="shared" si="9"/>
        <v>46291</v>
      </c>
      <c r="F31" s="9">
        <f t="shared" si="8"/>
        <v>0.25</v>
      </c>
      <c r="G31" s="10">
        <f t="shared" si="10"/>
        <v>1</v>
      </c>
      <c r="H31" s="11">
        <f t="shared" si="5"/>
        <v>38241600.436999999</v>
      </c>
      <c r="I31" s="11">
        <v>38252588.711999997</v>
      </c>
      <c r="J31" s="11">
        <f t="shared" si="15"/>
        <v>10988.27499999851</v>
      </c>
      <c r="K31" s="27">
        <f t="shared" si="7"/>
        <v>457.84479166660458</v>
      </c>
      <c r="L31" s="104"/>
    </row>
    <row r="32" spans="1:12">
      <c r="A32" s="12">
        <f t="shared" si="2"/>
        <v>26</v>
      </c>
      <c r="B32" s="8">
        <f t="shared" ref="B32:B34" si="17">C32</f>
        <v>46291</v>
      </c>
      <c r="C32" s="8">
        <f t="shared" si="4"/>
        <v>46291</v>
      </c>
      <c r="D32" s="9">
        <f t="shared" si="8"/>
        <v>0.25</v>
      </c>
      <c r="E32" s="8">
        <f t="shared" ref="E32:E34" si="18">B32+1</f>
        <v>46292</v>
      </c>
      <c r="F32" s="9">
        <f t="shared" si="8"/>
        <v>0.25</v>
      </c>
      <c r="G32" s="10">
        <f t="shared" ref="G32:G34" si="19">IFERROR(((E32-C32)+(F32-D32)),"")</f>
        <v>1</v>
      </c>
      <c r="H32" s="11">
        <f t="shared" si="5"/>
        <v>38252588.711999997</v>
      </c>
      <c r="I32" s="11">
        <v>38261906.178999998</v>
      </c>
      <c r="J32" s="11">
        <f t="shared" si="15"/>
        <v>9317.4670000001788</v>
      </c>
      <c r="K32" s="27">
        <f t="shared" si="7"/>
        <v>388.22779166667414</v>
      </c>
      <c r="L32" s="104"/>
    </row>
    <row r="33" spans="1:12">
      <c r="A33" s="12">
        <f t="shared" si="2"/>
        <v>27</v>
      </c>
      <c r="B33" s="8">
        <f t="shared" si="17"/>
        <v>46292</v>
      </c>
      <c r="C33" s="8">
        <f t="shared" si="4"/>
        <v>46292</v>
      </c>
      <c r="D33" s="9">
        <f t="shared" si="8"/>
        <v>0.25</v>
      </c>
      <c r="E33" s="8">
        <f t="shared" si="18"/>
        <v>46293</v>
      </c>
      <c r="F33" s="9">
        <f t="shared" si="8"/>
        <v>0.25</v>
      </c>
      <c r="G33" s="10">
        <f t="shared" si="19"/>
        <v>1</v>
      </c>
      <c r="H33" s="11"/>
      <c r="I33" s="11"/>
      <c r="J33" s="11">
        <f t="shared" si="15"/>
        <v>0</v>
      </c>
      <c r="K33" s="27">
        <f t="shared" si="7"/>
        <v>0</v>
      </c>
      <c r="L33" s="104"/>
    </row>
    <row r="34" spans="1:12">
      <c r="A34" s="12">
        <f t="shared" si="2"/>
        <v>28</v>
      </c>
      <c r="B34" s="8">
        <f t="shared" si="17"/>
        <v>46293</v>
      </c>
      <c r="C34" s="8">
        <f t="shared" si="4"/>
        <v>46293</v>
      </c>
      <c r="D34" s="9">
        <f t="shared" si="8"/>
        <v>0.25</v>
      </c>
      <c r="E34" s="8">
        <f t="shared" si="18"/>
        <v>46294</v>
      </c>
      <c r="F34" s="9">
        <f t="shared" si="8"/>
        <v>0.25</v>
      </c>
      <c r="G34" s="10">
        <f t="shared" si="19"/>
        <v>1</v>
      </c>
      <c r="H34" s="11"/>
      <c r="I34" s="11"/>
      <c r="J34" s="11">
        <f t="shared" ref="J34" si="20">I34-H34</f>
        <v>0</v>
      </c>
      <c r="K34" s="27">
        <f t="shared" ref="K34" si="21">J34/24</f>
        <v>0</v>
      </c>
      <c r="L34" s="104"/>
    </row>
    <row r="35" spans="1:12">
      <c r="A35" s="12">
        <f t="shared" si="2"/>
        <v>29</v>
      </c>
      <c r="B35" s="8">
        <f t="shared" ref="B35:B37" si="22">C35</f>
        <v>46294</v>
      </c>
      <c r="C35" s="8">
        <f t="shared" si="4"/>
        <v>46294</v>
      </c>
      <c r="D35" s="9">
        <f t="shared" ref="D35" si="23">D34</f>
        <v>0.25</v>
      </c>
      <c r="E35" s="8">
        <f t="shared" ref="E35:E37" si="24">B35+1</f>
        <v>46295</v>
      </c>
      <c r="F35" s="9">
        <f t="shared" ref="F35" si="25">F34</f>
        <v>0.25</v>
      </c>
      <c r="G35" s="10">
        <f t="shared" ref="G35:G37" si="26">IFERROR(((E35-C35)+(F35-D35)),"")</f>
        <v>1</v>
      </c>
      <c r="H35" s="11"/>
      <c r="I35" s="11"/>
      <c r="J35" s="11">
        <f t="shared" ref="J35:J37" si="27">I35-H35</f>
        <v>0</v>
      </c>
      <c r="K35" s="27">
        <f t="shared" ref="K35:K37" si="28">J35/24</f>
        <v>0</v>
      </c>
      <c r="L35" s="104"/>
    </row>
    <row r="36" spans="1:12">
      <c r="A36" s="12">
        <f t="shared" si="2"/>
        <v>30</v>
      </c>
      <c r="B36" s="8">
        <f t="shared" si="22"/>
        <v>46295</v>
      </c>
      <c r="C36" s="8">
        <f t="shared" si="4"/>
        <v>46295</v>
      </c>
      <c r="D36" s="9">
        <f t="shared" ref="D36" si="29">D35</f>
        <v>0.25</v>
      </c>
      <c r="E36" s="8">
        <f t="shared" si="24"/>
        <v>46296</v>
      </c>
      <c r="F36" s="9">
        <f t="shared" ref="F36" si="30">F35</f>
        <v>0.25</v>
      </c>
      <c r="G36" s="10">
        <f t="shared" si="26"/>
        <v>1</v>
      </c>
      <c r="H36" s="11"/>
      <c r="I36" s="11"/>
      <c r="J36" s="11">
        <f t="shared" si="27"/>
        <v>0</v>
      </c>
      <c r="K36" s="27">
        <f t="shared" si="28"/>
        <v>0</v>
      </c>
      <c r="L36" s="104"/>
    </row>
    <row r="37" spans="1:12">
      <c r="A37" s="12">
        <f t="shared" si="2"/>
        <v>31</v>
      </c>
      <c r="B37" s="8">
        <f t="shared" si="22"/>
        <v>46296</v>
      </c>
      <c r="C37" s="8">
        <f t="shared" si="4"/>
        <v>46296</v>
      </c>
      <c r="D37" s="9">
        <f t="shared" ref="D37" si="31">D36</f>
        <v>0.25</v>
      </c>
      <c r="E37" s="8">
        <f t="shared" si="24"/>
        <v>46297</v>
      </c>
      <c r="F37" s="9">
        <f t="shared" ref="F37" si="32">F36</f>
        <v>0.25</v>
      </c>
      <c r="G37" s="10">
        <f t="shared" si="26"/>
        <v>1</v>
      </c>
      <c r="H37" s="11"/>
      <c r="I37" s="11"/>
      <c r="J37" s="11">
        <f t="shared" si="27"/>
        <v>0</v>
      </c>
      <c r="K37" s="27">
        <f t="shared" si="28"/>
        <v>0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104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329548.41799999774</v>
      </c>
      <c r="K40" s="32">
        <f>AVERAGE(K7:K39)</f>
        <v>442.94142204300761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17.036208540115677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="90" zoomScaleNormal="90" workbookViewId="0">
      <pane xSplit="6" ySplit="6" topLeftCell="G16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150" t="s">
        <v>153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MAX(K7:K40)</f>
        <v>133.47333333333759</v>
      </c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 thickBo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 ht="15.75" thickTop="1">
      <c r="A7" s="6">
        <v>1</v>
      </c>
      <c r="B7" s="7">
        <f>C4</f>
        <v>46266</v>
      </c>
      <c r="C7" s="7">
        <f>C4</f>
        <v>46266</v>
      </c>
      <c r="D7" s="262">
        <v>0.25</v>
      </c>
      <c r="E7" s="7">
        <f>C7+1</f>
        <v>46267</v>
      </c>
      <c r="F7" s="262">
        <v>0.25</v>
      </c>
      <c r="G7" s="10">
        <f>IFERROR(((E7-C7)+(F7-D7)),"")</f>
        <v>1</v>
      </c>
      <c r="H7" s="11">
        <v>1699231.02</v>
      </c>
      <c r="I7" s="11">
        <v>1701708.26</v>
      </c>
      <c r="J7" s="11">
        <f t="shared" ref="J7:J31" si="0">I7-H7</f>
        <v>2477.2399999999907</v>
      </c>
      <c r="K7" s="27">
        <f t="shared" ref="K7:K31" si="1">J7/24</f>
        <v>103.21833333333295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9">
        <f>D7</f>
        <v>0.25</v>
      </c>
      <c r="E8" s="8">
        <f>C8+1</f>
        <v>46268</v>
      </c>
      <c r="F8" s="9">
        <f>F7</f>
        <v>0.25</v>
      </c>
      <c r="G8" s="10">
        <f>IFERROR(((E8-C8)+(F8-D8)),"")</f>
        <v>1</v>
      </c>
      <c r="H8" s="11">
        <f t="shared" ref="H8:H32" si="3">I7</f>
        <v>1701708.26</v>
      </c>
      <c r="I8" s="11">
        <v>1703955.61</v>
      </c>
      <c r="J8" s="11">
        <f t="shared" si="0"/>
        <v>2247.3500000000931</v>
      </c>
      <c r="K8" s="27">
        <f t="shared" si="1"/>
        <v>93.639583333337214</v>
      </c>
      <c r="L8" s="104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2"/>
        <v>46268</v>
      </c>
      <c r="D9" s="9">
        <f t="shared" ref="D9:F37" si="5">D8</f>
        <v>0.25</v>
      </c>
      <c r="E9" s="8">
        <f t="shared" ref="E9:E34" si="6">C9+1</f>
        <v>46269</v>
      </c>
      <c r="F9" s="9">
        <f t="shared" si="5"/>
        <v>0.25</v>
      </c>
      <c r="G9" s="10">
        <f>IFERROR(((E9-C9)+(F9-D9)),"")</f>
        <v>1</v>
      </c>
      <c r="H9" s="11">
        <f t="shared" si="3"/>
        <v>1703955.61</v>
      </c>
      <c r="I9" s="11">
        <v>1706939.08</v>
      </c>
      <c r="J9" s="11">
        <f t="shared" si="0"/>
        <v>2983.4699999999721</v>
      </c>
      <c r="K9" s="27">
        <f t="shared" si="1"/>
        <v>124.31124999999884</v>
      </c>
      <c r="L9" s="104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f t="shared" si="5"/>
        <v>0.25</v>
      </c>
      <c r="E10" s="8">
        <f t="shared" si="6"/>
        <v>46270</v>
      </c>
      <c r="F10" s="9">
        <f t="shared" si="5"/>
        <v>0.25</v>
      </c>
      <c r="G10" s="10">
        <f>IFERROR(((E10-C10)+(F10-D10)),"")</f>
        <v>1</v>
      </c>
      <c r="H10" s="11">
        <f t="shared" si="3"/>
        <v>1706939.08</v>
      </c>
      <c r="I10" s="224">
        <v>1709328.13</v>
      </c>
      <c r="J10" s="11">
        <f>I10-H10</f>
        <v>2389.0499999998137</v>
      </c>
      <c r="K10" s="27">
        <f t="shared" ref="K10" si="7">J10/24</f>
        <v>99.543749999992244</v>
      </c>
      <c r="L10" s="104"/>
    </row>
    <row r="11" spans="1:12">
      <c r="A11" s="12">
        <f t="shared" si="4"/>
        <v>5</v>
      </c>
      <c r="B11" s="8">
        <f t="shared" si="4"/>
        <v>46270</v>
      </c>
      <c r="C11" s="8">
        <f t="shared" si="2"/>
        <v>46270</v>
      </c>
      <c r="D11" s="9">
        <f t="shared" si="5"/>
        <v>0.25</v>
      </c>
      <c r="E11" s="8">
        <f t="shared" si="6"/>
        <v>46271</v>
      </c>
      <c r="F11" s="9">
        <f t="shared" si="5"/>
        <v>0.25</v>
      </c>
      <c r="G11" s="10">
        <f t="shared" ref="G11:G34" si="8">IFERROR(((E11-C11)+(F11-D11)),"")</f>
        <v>1</v>
      </c>
      <c r="H11" s="11">
        <f t="shared" si="3"/>
        <v>1709328.13</v>
      </c>
      <c r="I11" s="224">
        <v>1711708.53</v>
      </c>
      <c r="J11" s="11">
        <f>I11-H11</f>
        <v>2380.4000000001397</v>
      </c>
      <c r="K11" s="27">
        <f t="shared" si="1"/>
        <v>99.183333333339149</v>
      </c>
      <c r="L11" s="104"/>
    </row>
    <row r="12" spans="1:12">
      <c r="A12" s="12">
        <f t="shared" si="4"/>
        <v>6</v>
      </c>
      <c r="B12" s="8">
        <f t="shared" si="4"/>
        <v>46271</v>
      </c>
      <c r="C12" s="8">
        <f t="shared" si="2"/>
        <v>46271</v>
      </c>
      <c r="D12" s="9">
        <f t="shared" si="5"/>
        <v>0.25</v>
      </c>
      <c r="E12" s="8">
        <f t="shared" si="6"/>
        <v>46272</v>
      </c>
      <c r="F12" s="9">
        <f t="shared" si="5"/>
        <v>0.25</v>
      </c>
      <c r="G12" s="10">
        <f t="shared" si="8"/>
        <v>1</v>
      </c>
      <c r="H12" s="11">
        <f t="shared" si="3"/>
        <v>1711708.53</v>
      </c>
      <c r="I12" s="11">
        <v>1714664.66</v>
      </c>
      <c r="J12" s="11">
        <f t="shared" si="0"/>
        <v>2956.1299999998882</v>
      </c>
      <c r="K12" s="27">
        <f t="shared" si="1"/>
        <v>123.17208333332867</v>
      </c>
      <c r="L12" s="104"/>
    </row>
    <row r="13" spans="1:12">
      <c r="A13" s="12">
        <f t="shared" si="4"/>
        <v>7</v>
      </c>
      <c r="B13" s="8">
        <f t="shared" si="4"/>
        <v>46272</v>
      </c>
      <c r="C13" s="8">
        <f t="shared" si="2"/>
        <v>46272</v>
      </c>
      <c r="D13" s="9">
        <f t="shared" si="5"/>
        <v>0.25</v>
      </c>
      <c r="E13" s="8">
        <f t="shared" si="6"/>
        <v>46273</v>
      </c>
      <c r="F13" s="9">
        <f t="shared" si="5"/>
        <v>0.25</v>
      </c>
      <c r="G13" s="10">
        <f t="shared" si="8"/>
        <v>1</v>
      </c>
      <c r="H13" s="11">
        <f t="shared" si="3"/>
        <v>1714664.66</v>
      </c>
      <c r="I13" s="11">
        <v>1716910.76</v>
      </c>
      <c r="J13" s="11">
        <f t="shared" ref="J13" si="9">I13-H13</f>
        <v>2246.1000000000931</v>
      </c>
      <c r="K13" s="27">
        <f t="shared" ref="K13" si="10">J13/24</f>
        <v>93.587500000003885</v>
      </c>
      <c r="L13" s="104"/>
    </row>
    <row r="14" spans="1:12">
      <c r="A14" s="12">
        <f t="shared" si="4"/>
        <v>8</v>
      </c>
      <c r="B14" s="8">
        <f t="shared" si="4"/>
        <v>46273</v>
      </c>
      <c r="C14" s="8">
        <f t="shared" si="2"/>
        <v>46273</v>
      </c>
      <c r="D14" s="9">
        <f t="shared" si="5"/>
        <v>0.25</v>
      </c>
      <c r="E14" s="8">
        <f t="shared" si="6"/>
        <v>46274</v>
      </c>
      <c r="F14" s="9">
        <f t="shared" si="5"/>
        <v>0.25</v>
      </c>
      <c r="G14" s="10">
        <f t="shared" si="8"/>
        <v>1</v>
      </c>
      <c r="H14" s="11">
        <f t="shared" si="3"/>
        <v>1716910.76</v>
      </c>
      <c r="I14" s="11">
        <v>1719044.46</v>
      </c>
      <c r="J14" s="11">
        <f t="shared" si="0"/>
        <v>2133.6999999999534</v>
      </c>
      <c r="K14" s="27">
        <f t="shared" si="1"/>
        <v>88.904166666664722</v>
      </c>
      <c r="L14" s="104"/>
    </row>
    <row r="15" spans="1:12">
      <c r="A15" s="12">
        <f t="shared" si="4"/>
        <v>9</v>
      </c>
      <c r="B15" s="8">
        <f t="shared" si="4"/>
        <v>46274</v>
      </c>
      <c r="C15" s="8">
        <f t="shared" si="2"/>
        <v>46274</v>
      </c>
      <c r="D15" s="9">
        <f t="shared" si="5"/>
        <v>0.25</v>
      </c>
      <c r="E15" s="8">
        <f t="shared" si="6"/>
        <v>46275</v>
      </c>
      <c r="F15" s="9">
        <f t="shared" si="5"/>
        <v>0.25</v>
      </c>
      <c r="G15" s="10">
        <f t="shared" si="8"/>
        <v>1</v>
      </c>
      <c r="H15" s="11">
        <f t="shared" si="3"/>
        <v>1719044.46</v>
      </c>
      <c r="I15" s="11">
        <v>1720792.56</v>
      </c>
      <c r="J15" s="11">
        <f t="shared" si="0"/>
        <v>1748.1000000000931</v>
      </c>
      <c r="K15" s="27">
        <f t="shared" si="1"/>
        <v>72.837500000003885</v>
      </c>
      <c r="L15" s="104"/>
    </row>
    <row r="16" spans="1:12">
      <c r="A16" s="12">
        <f t="shared" si="4"/>
        <v>10</v>
      </c>
      <c r="B16" s="8">
        <f t="shared" si="4"/>
        <v>46275</v>
      </c>
      <c r="C16" s="8">
        <f t="shared" si="2"/>
        <v>46275</v>
      </c>
      <c r="D16" s="9">
        <f t="shared" si="5"/>
        <v>0.25</v>
      </c>
      <c r="E16" s="8">
        <f t="shared" si="6"/>
        <v>46276</v>
      </c>
      <c r="F16" s="9">
        <f t="shared" si="5"/>
        <v>0.25</v>
      </c>
      <c r="G16" s="10">
        <f t="shared" si="8"/>
        <v>1</v>
      </c>
      <c r="H16" s="11">
        <f t="shared" si="3"/>
        <v>1720792.56</v>
      </c>
      <c r="I16" s="11">
        <v>1723067.63</v>
      </c>
      <c r="J16" s="11">
        <f t="shared" ref="J16" si="11">I16-H16</f>
        <v>2275.0699999998324</v>
      </c>
      <c r="K16" s="27">
        <f t="shared" ref="K16" si="12">J16/24</f>
        <v>94.794583333326344</v>
      </c>
      <c r="L16" s="104"/>
    </row>
    <row r="17" spans="1:14">
      <c r="A17" s="12">
        <f t="shared" si="4"/>
        <v>11</v>
      </c>
      <c r="B17" s="8">
        <f t="shared" si="4"/>
        <v>46276</v>
      </c>
      <c r="C17" s="8">
        <f t="shared" si="2"/>
        <v>46276</v>
      </c>
      <c r="D17" s="9">
        <f t="shared" si="5"/>
        <v>0.25</v>
      </c>
      <c r="E17" s="8">
        <f t="shared" si="6"/>
        <v>46277</v>
      </c>
      <c r="F17" s="9">
        <f t="shared" si="5"/>
        <v>0.25</v>
      </c>
      <c r="G17" s="10">
        <f t="shared" si="8"/>
        <v>1</v>
      </c>
      <c r="H17" s="11">
        <f t="shared" si="3"/>
        <v>1723067.63</v>
      </c>
      <c r="I17" s="11">
        <v>1725630.47</v>
      </c>
      <c r="J17" s="11">
        <f t="shared" ref="J17" si="13">I17-H17</f>
        <v>2562.8400000000838</v>
      </c>
      <c r="K17" s="27">
        <f t="shared" ref="K17" si="14">J17/24</f>
        <v>106.78500000000349</v>
      </c>
      <c r="L17" s="104"/>
    </row>
    <row r="18" spans="1:14">
      <c r="A18" s="12">
        <f t="shared" si="4"/>
        <v>12</v>
      </c>
      <c r="B18" s="8">
        <f t="shared" si="4"/>
        <v>46277</v>
      </c>
      <c r="C18" s="8">
        <f t="shared" si="2"/>
        <v>46277</v>
      </c>
      <c r="D18" s="9">
        <f t="shared" si="5"/>
        <v>0.25</v>
      </c>
      <c r="E18" s="8">
        <f t="shared" si="6"/>
        <v>46278</v>
      </c>
      <c r="F18" s="9">
        <f t="shared" si="5"/>
        <v>0.25</v>
      </c>
      <c r="G18" s="10">
        <f t="shared" si="8"/>
        <v>1</v>
      </c>
      <c r="H18" s="11">
        <f t="shared" si="3"/>
        <v>1725630.47</v>
      </c>
      <c r="I18" s="11">
        <v>1728180.01</v>
      </c>
      <c r="J18" s="11">
        <f t="shared" ref="J18" si="15">I18-H18</f>
        <v>2549.5400000000373</v>
      </c>
      <c r="K18" s="27">
        <f t="shared" ref="K18" si="16">J18/24</f>
        <v>106.23083333333489</v>
      </c>
      <c r="L18" s="104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2"/>
        <v>46278</v>
      </c>
      <c r="D19" s="9">
        <f t="shared" si="5"/>
        <v>0.25</v>
      </c>
      <c r="E19" s="8">
        <f t="shared" si="6"/>
        <v>46279</v>
      </c>
      <c r="F19" s="9">
        <f t="shared" si="5"/>
        <v>0.25</v>
      </c>
      <c r="G19" s="10">
        <f t="shared" si="8"/>
        <v>1</v>
      </c>
      <c r="H19" s="11">
        <f t="shared" si="3"/>
        <v>1728180.01</v>
      </c>
      <c r="I19" s="11">
        <v>1730719.82</v>
      </c>
      <c r="J19" s="11">
        <f t="shared" si="0"/>
        <v>2539.8100000000559</v>
      </c>
      <c r="K19" s="27">
        <f t="shared" si="1"/>
        <v>105.825416666669</v>
      </c>
      <c r="L19" s="104"/>
    </row>
    <row r="20" spans="1:14">
      <c r="A20" s="12">
        <f t="shared" si="4"/>
        <v>14</v>
      </c>
      <c r="B20" s="8">
        <f t="shared" si="4"/>
        <v>46279</v>
      </c>
      <c r="C20" s="8">
        <f t="shared" si="2"/>
        <v>46279</v>
      </c>
      <c r="D20" s="9">
        <f t="shared" si="5"/>
        <v>0.25</v>
      </c>
      <c r="E20" s="8">
        <f t="shared" si="6"/>
        <v>46280</v>
      </c>
      <c r="F20" s="9">
        <f t="shared" si="5"/>
        <v>0.25</v>
      </c>
      <c r="G20" s="10">
        <f t="shared" si="8"/>
        <v>1</v>
      </c>
      <c r="H20" s="11">
        <f t="shared" si="3"/>
        <v>1730719.82</v>
      </c>
      <c r="I20" s="224">
        <v>1733845.1</v>
      </c>
      <c r="J20" s="11">
        <f t="shared" si="0"/>
        <v>3125.2800000000279</v>
      </c>
      <c r="K20" s="27">
        <f t="shared" si="1"/>
        <v>130.22000000000116</v>
      </c>
      <c r="L20" s="104"/>
    </row>
    <row r="21" spans="1:14">
      <c r="A21" s="12">
        <f t="shared" si="4"/>
        <v>15</v>
      </c>
      <c r="B21" s="8">
        <f t="shared" si="4"/>
        <v>46280</v>
      </c>
      <c r="C21" s="8">
        <f t="shared" si="2"/>
        <v>46280</v>
      </c>
      <c r="D21" s="9">
        <f t="shared" si="5"/>
        <v>0.25</v>
      </c>
      <c r="E21" s="8">
        <f t="shared" si="6"/>
        <v>46281</v>
      </c>
      <c r="F21" s="9">
        <f t="shared" si="5"/>
        <v>0.25</v>
      </c>
      <c r="G21" s="10">
        <f t="shared" si="8"/>
        <v>1</v>
      </c>
      <c r="H21" s="11">
        <f t="shared" si="3"/>
        <v>1733845.1</v>
      </c>
      <c r="I21" s="11">
        <v>1736952.54</v>
      </c>
      <c r="J21" s="11">
        <f t="shared" si="0"/>
        <v>3107.4399999999441</v>
      </c>
      <c r="K21" s="27">
        <f t="shared" si="1"/>
        <v>129.47666666666433</v>
      </c>
      <c r="L21" s="28"/>
    </row>
    <row r="22" spans="1:14">
      <c r="A22" s="12">
        <f t="shared" si="4"/>
        <v>16</v>
      </c>
      <c r="B22" s="8">
        <f t="shared" si="4"/>
        <v>46281</v>
      </c>
      <c r="C22" s="8">
        <f t="shared" si="2"/>
        <v>46281</v>
      </c>
      <c r="D22" s="9">
        <f t="shared" si="5"/>
        <v>0.25</v>
      </c>
      <c r="E22" s="8">
        <f t="shared" si="6"/>
        <v>46282</v>
      </c>
      <c r="F22" s="9">
        <f t="shared" si="5"/>
        <v>0.25</v>
      </c>
      <c r="G22" s="10">
        <f t="shared" si="8"/>
        <v>1</v>
      </c>
      <c r="H22" s="11">
        <f t="shared" si="3"/>
        <v>1736952.54</v>
      </c>
      <c r="I22" s="11">
        <v>1739223.5</v>
      </c>
      <c r="J22" s="11">
        <f t="shared" si="0"/>
        <v>2270.9599999999627</v>
      </c>
      <c r="K22" s="27">
        <f t="shared" si="1"/>
        <v>94.623333333331786</v>
      </c>
      <c r="L22" s="28"/>
    </row>
    <row r="23" spans="1:14">
      <c r="A23" s="12">
        <f t="shared" si="4"/>
        <v>17</v>
      </c>
      <c r="B23" s="8">
        <f t="shared" si="4"/>
        <v>46282</v>
      </c>
      <c r="C23" s="8">
        <f t="shared" si="2"/>
        <v>46282</v>
      </c>
      <c r="D23" s="9">
        <f t="shared" si="5"/>
        <v>0.25</v>
      </c>
      <c r="E23" s="8">
        <f t="shared" si="6"/>
        <v>46283</v>
      </c>
      <c r="F23" s="9">
        <f t="shared" si="5"/>
        <v>0.25</v>
      </c>
      <c r="G23" s="10">
        <f t="shared" si="8"/>
        <v>1</v>
      </c>
      <c r="H23" s="11">
        <f t="shared" si="3"/>
        <v>1739223.5</v>
      </c>
      <c r="I23" s="11">
        <v>1742103.45</v>
      </c>
      <c r="J23" s="11">
        <f t="shared" ref="J23" si="17">I23-H23</f>
        <v>2879.9499999999534</v>
      </c>
      <c r="K23" s="27">
        <f t="shared" ref="K23" si="18">J23/24</f>
        <v>119.99791666666472</v>
      </c>
      <c r="L23" s="28"/>
    </row>
    <row r="24" spans="1:14">
      <c r="A24" s="12">
        <f t="shared" si="4"/>
        <v>18</v>
      </c>
      <c r="B24" s="8">
        <f t="shared" si="4"/>
        <v>46283</v>
      </c>
      <c r="C24" s="8">
        <f t="shared" si="2"/>
        <v>46283</v>
      </c>
      <c r="D24" s="9">
        <f t="shared" si="5"/>
        <v>0.25</v>
      </c>
      <c r="E24" s="8">
        <f t="shared" si="6"/>
        <v>46284</v>
      </c>
      <c r="F24" s="9">
        <f t="shared" si="5"/>
        <v>0.25</v>
      </c>
      <c r="G24" s="10">
        <f t="shared" si="8"/>
        <v>1</v>
      </c>
      <c r="H24" s="11">
        <f t="shared" si="3"/>
        <v>1742103.45</v>
      </c>
      <c r="I24" s="11">
        <v>1744661.71</v>
      </c>
      <c r="J24" s="11">
        <f t="shared" ref="J24" si="19">I24-H24</f>
        <v>2558.2600000000093</v>
      </c>
      <c r="K24" s="27">
        <f t="shared" ref="K24" si="20">J24/24</f>
        <v>106.59416666666705</v>
      </c>
      <c r="L24" s="28"/>
    </row>
    <row r="25" spans="1:14">
      <c r="A25" s="12">
        <f t="shared" ref="A25:B34" si="21">A24+1</f>
        <v>19</v>
      </c>
      <c r="B25" s="8">
        <f t="shared" si="21"/>
        <v>46284</v>
      </c>
      <c r="C25" s="8">
        <f t="shared" si="2"/>
        <v>46284</v>
      </c>
      <c r="D25" s="9">
        <f t="shared" si="5"/>
        <v>0.25</v>
      </c>
      <c r="E25" s="8">
        <f t="shared" si="6"/>
        <v>46285</v>
      </c>
      <c r="F25" s="9">
        <f t="shared" si="5"/>
        <v>0.25</v>
      </c>
      <c r="G25" s="10">
        <f t="shared" si="8"/>
        <v>1</v>
      </c>
      <c r="H25" s="11">
        <f t="shared" si="3"/>
        <v>1744661.71</v>
      </c>
      <c r="I25" s="11">
        <v>1747117.88</v>
      </c>
      <c r="J25" s="11">
        <f t="shared" ref="J25" si="22">I25-H25</f>
        <v>2456.1699999999255</v>
      </c>
      <c r="K25" s="27">
        <f t="shared" ref="K25" si="23">J25/24</f>
        <v>102.34041666666356</v>
      </c>
      <c r="L25" s="28"/>
    </row>
    <row r="26" spans="1:14">
      <c r="A26" s="12">
        <f t="shared" si="21"/>
        <v>20</v>
      </c>
      <c r="B26" s="8">
        <f t="shared" si="21"/>
        <v>46285</v>
      </c>
      <c r="C26" s="8">
        <f t="shared" si="2"/>
        <v>46285</v>
      </c>
      <c r="D26" s="9">
        <f t="shared" si="5"/>
        <v>0.25</v>
      </c>
      <c r="E26" s="8">
        <f t="shared" si="6"/>
        <v>46286</v>
      </c>
      <c r="F26" s="9">
        <f t="shared" si="5"/>
        <v>0.25</v>
      </c>
      <c r="G26" s="10">
        <f t="shared" si="8"/>
        <v>1</v>
      </c>
      <c r="H26" s="11">
        <f t="shared" si="3"/>
        <v>1747117.88</v>
      </c>
      <c r="I26" s="11">
        <v>1749490.58</v>
      </c>
      <c r="J26" s="11">
        <f t="shared" ref="J26:J27" si="24">I26-H26</f>
        <v>2372.7000000001863</v>
      </c>
      <c r="K26" s="27">
        <f t="shared" ref="K26:K27" si="25">J26/24</f>
        <v>98.862500000007756</v>
      </c>
      <c r="L26" s="28"/>
    </row>
    <row r="27" spans="1:14">
      <c r="A27" s="12">
        <f t="shared" si="21"/>
        <v>21</v>
      </c>
      <c r="B27" s="8">
        <f t="shared" si="21"/>
        <v>46286</v>
      </c>
      <c r="C27" s="8">
        <f t="shared" si="2"/>
        <v>46286</v>
      </c>
      <c r="D27" s="9">
        <f t="shared" si="5"/>
        <v>0.25</v>
      </c>
      <c r="E27" s="8">
        <f t="shared" si="6"/>
        <v>46287</v>
      </c>
      <c r="F27" s="9">
        <f t="shared" si="5"/>
        <v>0.25</v>
      </c>
      <c r="G27" s="10">
        <f t="shared" si="8"/>
        <v>1</v>
      </c>
      <c r="H27" s="11">
        <f t="shared" si="3"/>
        <v>1749490.58</v>
      </c>
      <c r="I27" s="11">
        <v>1752498.35</v>
      </c>
      <c r="J27" s="11">
        <f t="shared" si="24"/>
        <v>3007.7700000000186</v>
      </c>
      <c r="K27" s="27">
        <f t="shared" si="25"/>
        <v>125.32375000000077</v>
      </c>
      <c r="L27" s="28"/>
    </row>
    <row r="28" spans="1:14">
      <c r="A28" s="12">
        <f t="shared" si="21"/>
        <v>22</v>
      </c>
      <c r="B28" s="8">
        <f t="shared" si="21"/>
        <v>46287</v>
      </c>
      <c r="C28" s="8">
        <f t="shared" si="2"/>
        <v>46287</v>
      </c>
      <c r="D28" s="9">
        <f t="shared" si="5"/>
        <v>0.25</v>
      </c>
      <c r="E28" s="8">
        <f t="shared" si="6"/>
        <v>46288</v>
      </c>
      <c r="F28" s="9">
        <f t="shared" si="5"/>
        <v>0.25</v>
      </c>
      <c r="G28" s="10">
        <f t="shared" si="8"/>
        <v>1</v>
      </c>
      <c r="H28" s="11">
        <f t="shared" si="3"/>
        <v>1752498.35</v>
      </c>
      <c r="I28" s="11">
        <v>1755432.01</v>
      </c>
      <c r="J28" s="11">
        <f t="shared" si="0"/>
        <v>2933.6599999999162</v>
      </c>
      <c r="K28" s="27">
        <f t="shared" si="1"/>
        <v>122.23583333332984</v>
      </c>
      <c r="L28" s="28"/>
    </row>
    <row r="29" spans="1:14">
      <c r="A29" s="12">
        <f t="shared" si="21"/>
        <v>23</v>
      </c>
      <c r="B29" s="8">
        <f t="shared" si="21"/>
        <v>46288</v>
      </c>
      <c r="C29" s="8">
        <f t="shared" si="2"/>
        <v>46288</v>
      </c>
      <c r="D29" s="9">
        <f t="shared" si="5"/>
        <v>0.25</v>
      </c>
      <c r="E29" s="8">
        <f t="shared" si="6"/>
        <v>46289</v>
      </c>
      <c r="F29" s="9">
        <f t="shared" si="5"/>
        <v>0.25</v>
      </c>
      <c r="G29" s="10">
        <f t="shared" si="8"/>
        <v>1</v>
      </c>
      <c r="H29" s="11">
        <f t="shared" si="3"/>
        <v>1755432.01</v>
      </c>
      <c r="I29" s="11">
        <v>1758545.45</v>
      </c>
      <c r="J29" s="11">
        <f t="shared" si="0"/>
        <v>3113.4399999999441</v>
      </c>
      <c r="K29" s="27">
        <f t="shared" si="1"/>
        <v>129.72666666666433</v>
      </c>
      <c r="L29" s="28"/>
    </row>
    <row r="30" spans="1:14">
      <c r="A30" s="12">
        <f t="shared" si="21"/>
        <v>24</v>
      </c>
      <c r="B30" s="8">
        <f t="shared" si="21"/>
        <v>46289</v>
      </c>
      <c r="C30" s="8">
        <f t="shared" si="2"/>
        <v>46289</v>
      </c>
      <c r="D30" s="9">
        <f t="shared" si="5"/>
        <v>0.25</v>
      </c>
      <c r="E30" s="8">
        <f t="shared" si="6"/>
        <v>46290</v>
      </c>
      <c r="F30" s="9">
        <f t="shared" si="5"/>
        <v>0.25</v>
      </c>
      <c r="G30" s="10">
        <f t="shared" si="8"/>
        <v>1</v>
      </c>
      <c r="H30" s="11">
        <f t="shared" si="3"/>
        <v>1758545.45</v>
      </c>
      <c r="I30" s="11">
        <v>1761283.39</v>
      </c>
      <c r="J30" s="11">
        <f t="shared" si="0"/>
        <v>2737.9399999999441</v>
      </c>
      <c r="K30" s="27">
        <f t="shared" si="1"/>
        <v>114.080833333331</v>
      </c>
      <c r="L30" s="28"/>
    </row>
    <row r="31" spans="1:14">
      <c r="A31" s="12">
        <f t="shared" si="21"/>
        <v>25</v>
      </c>
      <c r="B31" s="8">
        <f t="shared" si="21"/>
        <v>46290</v>
      </c>
      <c r="C31" s="8">
        <f t="shared" si="2"/>
        <v>46290</v>
      </c>
      <c r="D31" s="9">
        <f t="shared" si="5"/>
        <v>0.25</v>
      </c>
      <c r="E31" s="8">
        <f t="shared" si="6"/>
        <v>46291</v>
      </c>
      <c r="F31" s="9">
        <f t="shared" si="5"/>
        <v>0.25</v>
      </c>
      <c r="G31" s="10">
        <f t="shared" si="8"/>
        <v>1</v>
      </c>
      <c r="H31" s="11">
        <f t="shared" si="3"/>
        <v>1761283.39</v>
      </c>
      <c r="I31" s="11">
        <v>1764486.75</v>
      </c>
      <c r="J31" s="11">
        <f t="shared" si="0"/>
        <v>3203.3600000001024</v>
      </c>
      <c r="K31" s="27">
        <f t="shared" si="1"/>
        <v>133.47333333333759</v>
      </c>
      <c r="L31" s="28"/>
    </row>
    <row r="32" spans="1:14">
      <c r="A32" s="12">
        <f t="shared" si="21"/>
        <v>26</v>
      </c>
      <c r="B32" s="8">
        <f t="shared" si="21"/>
        <v>46291</v>
      </c>
      <c r="C32" s="8">
        <f t="shared" si="2"/>
        <v>46291</v>
      </c>
      <c r="D32" s="9">
        <f t="shared" si="5"/>
        <v>0.25</v>
      </c>
      <c r="E32" s="8">
        <f t="shared" si="6"/>
        <v>46292</v>
      </c>
      <c r="F32" s="9">
        <f t="shared" si="5"/>
        <v>0.25</v>
      </c>
      <c r="G32" s="10">
        <f t="shared" si="8"/>
        <v>1</v>
      </c>
      <c r="H32" s="11">
        <f t="shared" si="3"/>
        <v>1764486.75</v>
      </c>
      <c r="I32" s="11">
        <v>1767641.79</v>
      </c>
      <c r="J32" s="11">
        <f t="shared" ref="J32" si="26">I32-H32</f>
        <v>3155.0400000000373</v>
      </c>
      <c r="K32" s="27">
        <f t="shared" ref="K32" si="27">J32/24</f>
        <v>131.46000000000154</v>
      </c>
      <c r="L32" s="28"/>
    </row>
    <row r="33" spans="1:12">
      <c r="A33" s="12">
        <f t="shared" si="21"/>
        <v>27</v>
      </c>
      <c r="B33" s="8">
        <f t="shared" si="21"/>
        <v>46292</v>
      </c>
      <c r="C33" s="8">
        <f t="shared" si="2"/>
        <v>46292</v>
      </c>
      <c r="D33" s="9">
        <f t="shared" si="5"/>
        <v>0.25</v>
      </c>
      <c r="E33" s="8">
        <f t="shared" si="6"/>
        <v>46293</v>
      </c>
      <c r="F33" s="9">
        <f t="shared" si="5"/>
        <v>0.25</v>
      </c>
      <c r="G33" s="10">
        <f t="shared" si="8"/>
        <v>1</v>
      </c>
      <c r="H33" s="11"/>
      <c r="I33" s="11"/>
      <c r="J33" s="11">
        <f t="shared" ref="J33" si="28">I33-H33</f>
        <v>0</v>
      </c>
      <c r="K33" s="27">
        <f t="shared" ref="K33" si="29">J33/24</f>
        <v>0</v>
      </c>
      <c r="L33" s="28"/>
    </row>
    <row r="34" spans="1:12">
      <c r="A34" s="12">
        <f t="shared" si="21"/>
        <v>28</v>
      </c>
      <c r="B34" s="8">
        <f t="shared" si="21"/>
        <v>46293</v>
      </c>
      <c r="C34" s="8">
        <f t="shared" si="2"/>
        <v>46293</v>
      </c>
      <c r="D34" s="9">
        <f t="shared" si="5"/>
        <v>0.25</v>
      </c>
      <c r="E34" s="8">
        <f t="shared" si="6"/>
        <v>46294</v>
      </c>
      <c r="F34" s="9">
        <f t="shared" si="5"/>
        <v>0.25</v>
      </c>
      <c r="G34" s="10">
        <f t="shared" si="8"/>
        <v>1</v>
      </c>
      <c r="H34" s="11"/>
      <c r="I34" s="11"/>
      <c r="J34" s="11">
        <f t="shared" ref="J34" si="30">I34-H34</f>
        <v>0</v>
      </c>
      <c r="K34" s="27">
        <f t="shared" ref="K34" si="31">J34/24</f>
        <v>0</v>
      </c>
      <c r="L34" s="28"/>
    </row>
    <row r="35" spans="1:12">
      <c r="A35" s="12">
        <f t="shared" ref="A35:B35" si="32">A34+1</f>
        <v>29</v>
      </c>
      <c r="B35" s="8">
        <f t="shared" si="32"/>
        <v>46294</v>
      </c>
      <c r="C35" s="8">
        <f t="shared" ref="C35:C37" si="33">B35</f>
        <v>46294</v>
      </c>
      <c r="D35" s="9">
        <f t="shared" si="5"/>
        <v>0.25</v>
      </c>
      <c r="E35" s="8">
        <f t="shared" ref="E35:E37" si="34">C35+1</f>
        <v>46295</v>
      </c>
      <c r="F35" s="9">
        <f t="shared" si="5"/>
        <v>0.25</v>
      </c>
      <c r="G35" s="10">
        <f t="shared" ref="G35:G37" si="35">IFERROR(((E35-C35)+(F35-D35)),"")</f>
        <v>1</v>
      </c>
      <c r="H35" s="11"/>
      <c r="I35" s="11"/>
      <c r="J35" s="11">
        <f t="shared" ref="J35:J37" si="36">I35-H35</f>
        <v>0</v>
      </c>
      <c r="K35" s="27">
        <f t="shared" ref="K35:K37" si="37">J35/24</f>
        <v>0</v>
      </c>
      <c r="L35" s="28"/>
    </row>
    <row r="36" spans="1:12">
      <c r="A36" s="12">
        <f t="shared" ref="A36:B36" si="38">A35+1</f>
        <v>30</v>
      </c>
      <c r="B36" s="8">
        <f t="shared" si="38"/>
        <v>46295</v>
      </c>
      <c r="C36" s="8">
        <f t="shared" si="33"/>
        <v>46295</v>
      </c>
      <c r="D36" s="9">
        <f t="shared" si="5"/>
        <v>0.25</v>
      </c>
      <c r="E36" s="8">
        <f t="shared" si="34"/>
        <v>46296</v>
      </c>
      <c r="F36" s="9">
        <f t="shared" si="5"/>
        <v>0.25</v>
      </c>
      <c r="G36" s="10">
        <f t="shared" si="35"/>
        <v>1</v>
      </c>
      <c r="H36" s="11"/>
      <c r="I36" s="11"/>
      <c r="J36" s="11">
        <f t="shared" si="36"/>
        <v>0</v>
      </c>
      <c r="K36" s="27">
        <f t="shared" si="37"/>
        <v>0</v>
      </c>
      <c r="L36" s="28"/>
    </row>
    <row r="37" spans="1:12">
      <c r="A37" s="12">
        <f t="shared" ref="A37:B37" si="39">A36+1</f>
        <v>31</v>
      </c>
      <c r="B37" s="8">
        <f t="shared" si="39"/>
        <v>46296</v>
      </c>
      <c r="C37" s="8">
        <f t="shared" si="33"/>
        <v>46296</v>
      </c>
      <c r="D37" s="9">
        <f t="shared" si="5"/>
        <v>0.25</v>
      </c>
      <c r="E37" s="8">
        <f t="shared" si="34"/>
        <v>46297</v>
      </c>
      <c r="F37" s="9">
        <f t="shared" si="5"/>
        <v>0.25</v>
      </c>
      <c r="G37" s="10">
        <f t="shared" si="35"/>
        <v>1</v>
      </c>
      <c r="H37" s="11"/>
      <c r="I37" s="11"/>
      <c r="J37" s="11">
        <f t="shared" si="36"/>
        <v>0</v>
      </c>
      <c r="K37" s="27">
        <f t="shared" si="37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 ht="15.75" thickBot="1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104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31</v>
      </c>
      <c r="H41" s="20"/>
      <c r="I41" s="20"/>
      <c r="J41" s="32">
        <f>SUM(J7:J40)</f>
        <v>68410.770000000019</v>
      </c>
      <c r="K41" s="32">
        <f>AVERAGE(K7:K40)</f>
        <v>91.949959677419386</v>
      </c>
      <c r="L41" s="33"/>
    </row>
    <row r="42" spans="1:12">
      <c r="A42" s="21" t="s">
        <v>114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3.5365369106699762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6" ySplit="6" topLeftCell="G22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 ht="15.75" thickBot="1">
      <c r="B1" s="2"/>
      <c r="C1" s="3" t="s">
        <v>128</v>
      </c>
      <c r="D1" s="2"/>
      <c r="E1" s="2"/>
      <c r="F1" s="2"/>
    </row>
    <row r="2" spans="1:12" ht="16.5" thickTop="1" thickBot="1">
      <c r="B2" s="2"/>
      <c r="C2" s="150" t="s">
        <v>154</v>
      </c>
      <c r="D2" s="2"/>
      <c r="E2" s="2"/>
      <c r="F2" s="2"/>
      <c r="L2" s="25" t="s">
        <v>130</v>
      </c>
    </row>
    <row r="3" spans="1:12" ht="15.75" thickTop="1">
      <c r="B3" s="2"/>
      <c r="C3" s="3" t="str">
        <f>SCI!C3</f>
        <v>Bulan September 2026</v>
      </c>
      <c r="D3" s="2"/>
      <c r="E3" s="2"/>
      <c r="F3" s="2"/>
    </row>
    <row r="4" spans="1:12" ht="15.75" thickBot="1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MAX(K7:K39)</f>
        <v>518.27333333335503</v>
      </c>
    </row>
    <row r="5" spans="1:12" ht="15.75" thickTop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39" t="s">
        <v>135</v>
      </c>
      <c r="I5" s="1040"/>
      <c r="J5" s="1004" t="s">
        <v>136</v>
      </c>
      <c r="K5" s="1008" t="s">
        <v>137</v>
      </c>
      <c r="L5" s="1002" t="s">
        <v>138</v>
      </c>
    </row>
    <row r="6" spans="1:12" ht="33.75" customHeight="1" thickBo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34" t="s">
        <v>133</v>
      </c>
      <c r="J6" s="1007"/>
      <c r="K6" s="1009"/>
      <c r="L6" s="1003"/>
    </row>
    <row r="7" spans="1:12" ht="15.75" thickTop="1">
      <c r="A7" s="6">
        <v>1</v>
      </c>
      <c r="B7" s="7">
        <f>C4</f>
        <v>46266</v>
      </c>
      <c r="C7" s="7">
        <f>C4</f>
        <v>46266</v>
      </c>
      <c r="D7" s="262">
        <v>0.25</v>
      </c>
      <c r="E7" s="7">
        <f>C7+1</f>
        <v>46267</v>
      </c>
      <c r="F7" s="262">
        <v>0.25</v>
      </c>
      <c r="G7" s="10">
        <f>IFERROR(((E7-C7)+(F7-D7)),"")</f>
        <v>1</v>
      </c>
      <c r="H7" s="224">
        <v>6360626.8700000001</v>
      </c>
      <c r="I7" s="224">
        <v>6370152.5300000003</v>
      </c>
      <c r="J7" s="11">
        <f t="shared" ref="J7:J34" si="0">I7-H7</f>
        <v>9525.660000000149</v>
      </c>
      <c r="K7" s="27">
        <f t="shared" ref="K7:K34" si="1">J7/24</f>
        <v>396.90250000000623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9">
        <f>D7</f>
        <v>0.25</v>
      </c>
      <c r="E8" s="8">
        <f>C8+1</f>
        <v>46268</v>
      </c>
      <c r="F8" s="9">
        <f>F7</f>
        <v>0.25</v>
      </c>
      <c r="G8" s="10">
        <f>IFERROR(((E8-C8)+(F8-D8)),"")</f>
        <v>1</v>
      </c>
      <c r="H8" s="224">
        <f t="shared" ref="H8:H32" si="3">I7</f>
        <v>6370152.5300000003</v>
      </c>
      <c r="I8" s="11">
        <v>6379881.8600000003</v>
      </c>
      <c r="J8" s="11">
        <f t="shared" si="0"/>
        <v>9729.3300000000745</v>
      </c>
      <c r="K8" s="27">
        <f t="shared" si="1"/>
        <v>405.38875000000309</v>
      </c>
      <c r="L8" s="104"/>
    </row>
    <row r="9" spans="1:12">
      <c r="A9" s="12">
        <f t="shared" ref="A9:B25" si="4">A8+1</f>
        <v>3</v>
      </c>
      <c r="B9" s="8">
        <f t="shared" si="4"/>
        <v>46268</v>
      </c>
      <c r="C9" s="8">
        <f t="shared" si="2"/>
        <v>46268</v>
      </c>
      <c r="D9" s="9">
        <f t="shared" ref="D9:D37" si="5">D8</f>
        <v>0.25</v>
      </c>
      <c r="E9" s="8">
        <f t="shared" ref="E9:E34" si="6">C9+1</f>
        <v>46269</v>
      </c>
      <c r="F9" s="9">
        <f t="shared" ref="F9:F37" si="7">F8</f>
        <v>0.25</v>
      </c>
      <c r="G9" s="10">
        <f>IFERROR(((E9-C9)+(F9-D9)),"")</f>
        <v>1</v>
      </c>
      <c r="H9" s="224">
        <f t="shared" si="3"/>
        <v>6379881.8600000003</v>
      </c>
      <c r="I9" s="11">
        <v>6389430.6699999999</v>
      </c>
      <c r="J9" s="11">
        <f t="shared" si="0"/>
        <v>9548.8099999995902</v>
      </c>
      <c r="K9" s="27">
        <f t="shared" si="1"/>
        <v>397.86708333331626</v>
      </c>
      <c r="L9" s="104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f t="shared" si="5"/>
        <v>0.25</v>
      </c>
      <c r="E10" s="8">
        <f t="shared" si="6"/>
        <v>46270</v>
      </c>
      <c r="F10" s="9">
        <f t="shared" si="7"/>
        <v>0.25</v>
      </c>
      <c r="G10" s="10">
        <f>IFERROR(((E10-C10)+(F10-D10)),"")</f>
        <v>1</v>
      </c>
      <c r="H10" s="224">
        <f t="shared" si="3"/>
        <v>6389430.6699999999</v>
      </c>
      <c r="I10" s="11">
        <v>6397841.5700000003</v>
      </c>
      <c r="J10" s="11">
        <f t="shared" si="0"/>
        <v>8410.9000000003725</v>
      </c>
      <c r="K10" s="27">
        <f t="shared" si="1"/>
        <v>350.45416666668217</v>
      </c>
      <c r="L10" s="28"/>
    </row>
    <row r="11" spans="1:12">
      <c r="A11" s="12">
        <f t="shared" si="4"/>
        <v>5</v>
      </c>
      <c r="B11" s="8">
        <f t="shared" ref="B11" si="8">B10+1</f>
        <v>46270</v>
      </c>
      <c r="C11" s="8">
        <f t="shared" ref="C11:C30" si="9">B11</f>
        <v>46270</v>
      </c>
      <c r="D11" s="9">
        <f t="shared" si="5"/>
        <v>0.25</v>
      </c>
      <c r="E11" s="8">
        <f t="shared" ref="E11:E30" si="10">C11+1</f>
        <v>46271</v>
      </c>
      <c r="F11" s="9">
        <f t="shared" si="7"/>
        <v>0.25</v>
      </c>
      <c r="G11" s="10">
        <f t="shared" ref="G11:G30" si="11">IFERROR(((E11-C11)+(F11-D11)),"")</f>
        <v>1</v>
      </c>
      <c r="H11" s="224">
        <f t="shared" si="3"/>
        <v>6397841.5700000003</v>
      </c>
      <c r="I11" s="11">
        <v>6408208.6699999999</v>
      </c>
      <c r="J11" s="11">
        <f t="shared" si="0"/>
        <v>10367.099999999627</v>
      </c>
      <c r="K11" s="27">
        <f t="shared" si="1"/>
        <v>431.96249999998446</v>
      </c>
      <c r="L11" s="104"/>
    </row>
    <row r="12" spans="1:12">
      <c r="A12" s="12">
        <f t="shared" si="4"/>
        <v>6</v>
      </c>
      <c r="B12" s="8">
        <f t="shared" ref="B12" si="12">B11+1</f>
        <v>46271</v>
      </c>
      <c r="C12" s="8">
        <f t="shared" si="9"/>
        <v>46271</v>
      </c>
      <c r="D12" s="9">
        <f t="shared" si="5"/>
        <v>0.25</v>
      </c>
      <c r="E12" s="8">
        <f t="shared" si="10"/>
        <v>46272</v>
      </c>
      <c r="F12" s="9">
        <f t="shared" si="7"/>
        <v>0.25</v>
      </c>
      <c r="G12" s="10">
        <f t="shared" si="11"/>
        <v>1</v>
      </c>
      <c r="H12" s="224">
        <f t="shared" si="3"/>
        <v>6408208.6699999999</v>
      </c>
      <c r="I12" s="11">
        <v>6418528.0499999998</v>
      </c>
      <c r="J12" s="11">
        <f t="shared" si="0"/>
        <v>10319.379999999888</v>
      </c>
      <c r="K12" s="27">
        <f t="shared" si="1"/>
        <v>429.97416666666203</v>
      </c>
      <c r="L12" s="104"/>
    </row>
    <row r="13" spans="1:12">
      <c r="A13" s="12">
        <f t="shared" si="4"/>
        <v>7</v>
      </c>
      <c r="B13" s="8">
        <f t="shared" ref="B13" si="13">B12+1</f>
        <v>46272</v>
      </c>
      <c r="C13" s="8">
        <f t="shared" si="9"/>
        <v>46272</v>
      </c>
      <c r="D13" s="9">
        <f t="shared" si="5"/>
        <v>0.25</v>
      </c>
      <c r="E13" s="8">
        <f t="shared" si="10"/>
        <v>46273</v>
      </c>
      <c r="F13" s="9">
        <f t="shared" si="7"/>
        <v>0.25</v>
      </c>
      <c r="G13" s="10">
        <f t="shared" si="11"/>
        <v>1</v>
      </c>
      <c r="H13" s="224">
        <f t="shared" si="3"/>
        <v>6418528.0499999998</v>
      </c>
      <c r="I13" s="11">
        <v>6427025.96</v>
      </c>
      <c r="J13" s="11">
        <f t="shared" si="0"/>
        <v>8497.910000000149</v>
      </c>
      <c r="K13" s="27">
        <f t="shared" si="1"/>
        <v>354.07958333333954</v>
      </c>
      <c r="L13" s="104"/>
    </row>
    <row r="14" spans="1:12">
      <c r="A14" s="12">
        <f t="shared" ref="A14:B14" si="14">A13+1</f>
        <v>8</v>
      </c>
      <c r="B14" s="8">
        <f t="shared" si="14"/>
        <v>46273</v>
      </c>
      <c r="C14" s="8">
        <f t="shared" si="9"/>
        <v>46273</v>
      </c>
      <c r="D14" s="9">
        <f t="shared" si="5"/>
        <v>0.25</v>
      </c>
      <c r="E14" s="8">
        <f t="shared" si="10"/>
        <v>46274</v>
      </c>
      <c r="F14" s="9">
        <f t="shared" si="7"/>
        <v>0.25</v>
      </c>
      <c r="G14" s="10">
        <f t="shared" si="11"/>
        <v>1</v>
      </c>
      <c r="H14" s="224">
        <f t="shared" si="3"/>
        <v>6427025.96</v>
      </c>
      <c r="I14" s="11">
        <v>6435732.5899999999</v>
      </c>
      <c r="J14" s="11">
        <f t="shared" si="0"/>
        <v>8706.6299999998882</v>
      </c>
      <c r="K14" s="27">
        <f t="shared" ref="K14" si="15">J14/24</f>
        <v>362.77624999999534</v>
      </c>
      <c r="L14" s="104"/>
    </row>
    <row r="15" spans="1:12">
      <c r="A15" s="12">
        <f t="shared" ref="A15:B15" si="16">A14+1</f>
        <v>9</v>
      </c>
      <c r="B15" s="8">
        <f t="shared" si="16"/>
        <v>46274</v>
      </c>
      <c r="C15" s="8">
        <f t="shared" si="9"/>
        <v>46274</v>
      </c>
      <c r="D15" s="9">
        <f t="shared" si="5"/>
        <v>0.25</v>
      </c>
      <c r="E15" s="8">
        <f t="shared" si="10"/>
        <v>46275</v>
      </c>
      <c r="F15" s="9">
        <f t="shared" si="7"/>
        <v>0.25</v>
      </c>
      <c r="G15" s="10">
        <f t="shared" si="11"/>
        <v>1</v>
      </c>
      <c r="H15" s="224">
        <f t="shared" si="3"/>
        <v>6435732.5899999999</v>
      </c>
      <c r="I15" s="11">
        <v>6445981.8700000001</v>
      </c>
      <c r="J15" s="11">
        <f t="shared" si="0"/>
        <v>10249.280000000261</v>
      </c>
      <c r="K15" s="27">
        <f t="shared" si="1"/>
        <v>427.0533333333442</v>
      </c>
      <c r="L15" s="104"/>
    </row>
    <row r="16" spans="1:12">
      <c r="A16" s="12">
        <f t="shared" ref="A16:B16" si="17">A15+1</f>
        <v>10</v>
      </c>
      <c r="B16" s="8">
        <f t="shared" si="17"/>
        <v>46275</v>
      </c>
      <c r="C16" s="8">
        <f t="shared" si="9"/>
        <v>46275</v>
      </c>
      <c r="D16" s="9">
        <f t="shared" si="5"/>
        <v>0.25</v>
      </c>
      <c r="E16" s="8">
        <f t="shared" si="10"/>
        <v>46276</v>
      </c>
      <c r="F16" s="9">
        <f t="shared" si="7"/>
        <v>0.25</v>
      </c>
      <c r="G16" s="10">
        <f t="shared" si="11"/>
        <v>1</v>
      </c>
      <c r="H16" s="224">
        <f t="shared" si="3"/>
        <v>6445981.8700000001</v>
      </c>
      <c r="I16" s="11">
        <v>6456290.0599999996</v>
      </c>
      <c r="J16" s="11">
        <f>I16-H16</f>
        <v>10308.189999999478</v>
      </c>
      <c r="K16" s="27">
        <f t="shared" ref="K16" si="18">J16/24</f>
        <v>429.50791666664492</v>
      </c>
      <c r="L16" s="104"/>
    </row>
    <row r="17" spans="1:14">
      <c r="A17" s="12">
        <f t="shared" si="4"/>
        <v>11</v>
      </c>
      <c r="B17" s="8">
        <f t="shared" ref="B17" si="19">B16+1</f>
        <v>46276</v>
      </c>
      <c r="C17" s="8">
        <f t="shared" si="9"/>
        <v>46276</v>
      </c>
      <c r="D17" s="9">
        <f t="shared" si="5"/>
        <v>0.25</v>
      </c>
      <c r="E17" s="8">
        <f t="shared" si="10"/>
        <v>46277</v>
      </c>
      <c r="F17" s="9">
        <f t="shared" si="7"/>
        <v>0.25</v>
      </c>
      <c r="G17" s="10">
        <f t="shared" si="11"/>
        <v>1</v>
      </c>
      <c r="H17" s="224">
        <f t="shared" si="3"/>
        <v>6456290.0599999996</v>
      </c>
      <c r="I17" s="11">
        <v>6467601.9400000004</v>
      </c>
      <c r="J17" s="11">
        <f>I17-H17</f>
        <v>11311.88000000082</v>
      </c>
      <c r="K17" s="27">
        <f t="shared" si="1"/>
        <v>471.32833333336748</v>
      </c>
      <c r="L17" s="104"/>
    </row>
    <row r="18" spans="1:14">
      <c r="A18" s="12">
        <f t="shared" si="4"/>
        <v>12</v>
      </c>
      <c r="B18" s="8">
        <f t="shared" ref="B18" si="20">B17+1</f>
        <v>46277</v>
      </c>
      <c r="C18" s="8">
        <f t="shared" si="9"/>
        <v>46277</v>
      </c>
      <c r="D18" s="9">
        <f t="shared" si="5"/>
        <v>0.25</v>
      </c>
      <c r="E18" s="8">
        <f t="shared" si="10"/>
        <v>46278</v>
      </c>
      <c r="F18" s="9">
        <f t="shared" si="7"/>
        <v>0.25</v>
      </c>
      <c r="G18" s="10">
        <f t="shared" si="11"/>
        <v>1</v>
      </c>
      <c r="H18" s="224">
        <f t="shared" si="3"/>
        <v>6467601.9400000004</v>
      </c>
      <c r="I18" s="11">
        <v>6476821.6299999999</v>
      </c>
      <c r="J18" s="11">
        <f t="shared" si="0"/>
        <v>9219.6899999994785</v>
      </c>
      <c r="K18" s="27">
        <f t="shared" si="1"/>
        <v>384.15374999997829</v>
      </c>
      <c r="L18" s="104"/>
    </row>
    <row r="19" spans="1:14">
      <c r="A19" s="12">
        <f t="shared" si="4"/>
        <v>13</v>
      </c>
      <c r="B19" s="8">
        <f t="shared" ref="B19" si="21">B18+1</f>
        <v>46278</v>
      </c>
      <c r="C19" s="8">
        <f t="shared" si="9"/>
        <v>46278</v>
      </c>
      <c r="D19" s="9">
        <f t="shared" si="5"/>
        <v>0.25</v>
      </c>
      <c r="E19" s="8">
        <f t="shared" si="10"/>
        <v>46279</v>
      </c>
      <c r="F19" s="9">
        <f t="shared" si="7"/>
        <v>0.25</v>
      </c>
      <c r="G19" s="10">
        <f t="shared" si="11"/>
        <v>1</v>
      </c>
      <c r="H19" s="224">
        <f t="shared" si="3"/>
        <v>6476821.6299999999</v>
      </c>
      <c r="I19" s="11">
        <v>6487419.0499999998</v>
      </c>
      <c r="J19" s="11">
        <f t="shared" si="0"/>
        <v>10597.419999999925</v>
      </c>
      <c r="K19" s="27">
        <f t="shared" si="1"/>
        <v>441.55916666666354</v>
      </c>
      <c r="L19" s="104"/>
      <c r="N19" s="29"/>
    </row>
    <row r="20" spans="1:14">
      <c r="A20" s="12">
        <f t="shared" si="4"/>
        <v>14</v>
      </c>
      <c r="B20" s="8">
        <f t="shared" ref="B20" si="22">B19+1</f>
        <v>46279</v>
      </c>
      <c r="C20" s="8">
        <f t="shared" si="9"/>
        <v>46279</v>
      </c>
      <c r="D20" s="9">
        <f t="shared" si="5"/>
        <v>0.25</v>
      </c>
      <c r="E20" s="8">
        <f t="shared" si="10"/>
        <v>46280</v>
      </c>
      <c r="F20" s="9">
        <f t="shared" si="7"/>
        <v>0.25</v>
      </c>
      <c r="G20" s="10">
        <f t="shared" si="11"/>
        <v>1</v>
      </c>
      <c r="H20" s="224">
        <f t="shared" si="3"/>
        <v>6487419.0499999998</v>
      </c>
      <c r="I20" s="11">
        <v>6498113.0700000003</v>
      </c>
      <c r="J20" s="11">
        <f t="shared" si="0"/>
        <v>10694.020000000484</v>
      </c>
      <c r="K20" s="27">
        <f t="shared" ref="K20" si="23">J20/24</f>
        <v>445.58416666668683</v>
      </c>
      <c r="L20" s="104"/>
    </row>
    <row r="21" spans="1:14">
      <c r="A21" s="12">
        <f t="shared" si="4"/>
        <v>15</v>
      </c>
      <c r="B21" s="8">
        <f t="shared" ref="B21" si="24">B20+1</f>
        <v>46280</v>
      </c>
      <c r="C21" s="8">
        <f t="shared" si="9"/>
        <v>46280</v>
      </c>
      <c r="D21" s="9">
        <f t="shared" si="5"/>
        <v>0.25</v>
      </c>
      <c r="E21" s="8">
        <f t="shared" si="10"/>
        <v>46281</v>
      </c>
      <c r="F21" s="9">
        <f t="shared" si="7"/>
        <v>0.25</v>
      </c>
      <c r="G21" s="10">
        <f t="shared" si="11"/>
        <v>1</v>
      </c>
      <c r="H21" s="224">
        <f t="shared" si="3"/>
        <v>6498113.0700000003</v>
      </c>
      <c r="I21" s="11">
        <v>6510296.2999999998</v>
      </c>
      <c r="J21" s="11">
        <f t="shared" si="0"/>
        <v>12183.229999999516</v>
      </c>
      <c r="K21" s="27">
        <f t="shared" si="1"/>
        <v>507.63458333331317</v>
      </c>
      <c r="L21" s="104"/>
    </row>
    <row r="22" spans="1:14">
      <c r="A22" s="12">
        <f t="shared" si="4"/>
        <v>16</v>
      </c>
      <c r="B22" s="8">
        <f t="shared" ref="B22" si="25">B21+1</f>
        <v>46281</v>
      </c>
      <c r="C22" s="8">
        <f t="shared" si="9"/>
        <v>46281</v>
      </c>
      <c r="D22" s="9">
        <f t="shared" si="5"/>
        <v>0.25</v>
      </c>
      <c r="E22" s="8">
        <f t="shared" si="10"/>
        <v>46282</v>
      </c>
      <c r="F22" s="9">
        <f t="shared" si="7"/>
        <v>0.25</v>
      </c>
      <c r="G22" s="10">
        <f t="shared" si="11"/>
        <v>1</v>
      </c>
      <c r="H22" s="224">
        <f t="shared" si="3"/>
        <v>6510296.2999999998</v>
      </c>
      <c r="I22" s="11">
        <v>6520038.8799999999</v>
      </c>
      <c r="J22" s="11">
        <f t="shared" si="0"/>
        <v>9742.5800000000745</v>
      </c>
      <c r="K22" s="27">
        <f t="shared" si="1"/>
        <v>405.94083333333646</v>
      </c>
      <c r="L22" s="104"/>
    </row>
    <row r="23" spans="1:14">
      <c r="A23" s="12">
        <f t="shared" si="4"/>
        <v>17</v>
      </c>
      <c r="B23" s="8">
        <f t="shared" ref="B23" si="26">B22+1</f>
        <v>46282</v>
      </c>
      <c r="C23" s="8">
        <f t="shared" si="9"/>
        <v>46282</v>
      </c>
      <c r="D23" s="9">
        <f t="shared" si="5"/>
        <v>0.25</v>
      </c>
      <c r="E23" s="8">
        <f t="shared" si="10"/>
        <v>46283</v>
      </c>
      <c r="F23" s="9">
        <f t="shared" si="7"/>
        <v>0.25</v>
      </c>
      <c r="G23" s="10">
        <f t="shared" si="11"/>
        <v>1</v>
      </c>
      <c r="H23" s="224">
        <f t="shared" si="3"/>
        <v>6520038.8799999999</v>
      </c>
      <c r="I23" s="11">
        <v>6531192.2999999998</v>
      </c>
      <c r="J23" s="11">
        <f t="shared" si="0"/>
        <v>11153.419999999925</v>
      </c>
      <c r="K23" s="27">
        <f t="shared" si="1"/>
        <v>464.72583333333023</v>
      </c>
      <c r="L23" s="28"/>
    </row>
    <row r="24" spans="1:14">
      <c r="A24" s="12">
        <f t="shared" si="4"/>
        <v>18</v>
      </c>
      <c r="B24" s="8">
        <f t="shared" ref="B24" si="27">B23+1</f>
        <v>46283</v>
      </c>
      <c r="C24" s="8">
        <f t="shared" si="9"/>
        <v>46283</v>
      </c>
      <c r="D24" s="9">
        <f t="shared" si="5"/>
        <v>0.25</v>
      </c>
      <c r="E24" s="8">
        <f t="shared" si="10"/>
        <v>46284</v>
      </c>
      <c r="F24" s="9">
        <f t="shared" si="7"/>
        <v>0.25</v>
      </c>
      <c r="G24" s="10">
        <f t="shared" si="11"/>
        <v>1</v>
      </c>
      <c r="H24" s="224">
        <f t="shared" si="3"/>
        <v>6531192.2999999998</v>
      </c>
      <c r="I24" s="11">
        <v>6542486.5099999998</v>
      </c>
      <c r="J24" s="11">
        <f t="shared" si="0"/>
        <v>11294.209999999963</v>
      </c>
      <c r="K24" s="27">
        <f t="shared" ref="K24" si="28">J24/24</f>
        <v>470.5920833333318</v>
      </c>
      <c r="L24" s="28"/>
    </row>
    <row r="25" spans="1:14">
      <c r="A25" s="12">
        <f t="shared" si="4"/>
        <v>19</v>
      </c>
      <c r="B25" s="8">
        <f t="shared" ref="B25" si="29">B24+1</f>
        <v>46284</v>
      </c>
      <c r="C25" s="8">
        <f t="shared" si="9"/>
        <v>46284</v>
      </c>
      <c r="D25" s="9">
        <f t="shared" si="5"/>
        <v>0.25</v>
      </c>
      <c r="E25" s="8">
        <f t="shared" si="10"/>
        <v>46285</v>
      </c>
      <c r="F25" s="9">
        <f t="shared" si="7"/>
        <v>0.25</v>
      </c>
      <c r="G25" s="10">
        <f t="shared" si="11"/>
        <v>1</v>
      </c>
      <c r="H25" s="224">
        <f t="shared" si="3"/>
        <v>6542486.5099999998</v>
      </c>
      <c r="I25" s="11">
        <v>6553547.2699999996</v>
      </c>
      <c r="J25" s="11">
        <f t="shared" si="0"/>
        <v>11060.759999999776</v>
      </c>
      <c r="K25" s="27">
        <f t="shared" si="1"/>
        <v>460.86499999999069</v>
      </c>
      <c r="L25" s="28"/>
    </row>
    <row r="26" spans="1:14">
      <c r="A26" s="12">
        <f t="shared" ref="A26:B34" si="30">A25+1</f>
        <v>20</v>
      </c>
      <c r="B26" s="8">
        <f t="shared" si="30"/>
        <v>46285</v>
      </c>
      <c r="C26" s="8">
        <f t="shared" si="9"/>
        <v>46285</v>
      </c>
      <c r="D26" s="9">
        <f t="shared" si="5"/>
        <v>0.25</v>
      </c>
      <c r="E26" s="8">
        <f t="shared" si="10"/>
        <v>46286</v>
      </c>
      <c r="F26" s="9">
        <f t="shared" si="7"/>
        <v>0.25</v>
      </c>
      <c r="G26" s="10">
        <f t="shared" si="11"/>
        <v>1</v>
      </c>
      <c r="H26" s="224">
        <f t="shared" si="3"/>
        <v>6553547.2699999996</v>
      </c>
      <c r="I26" s="11">
        <v>6565985.8300000001</v>
      </c>
      <c r="J26" s="11">
        <f t="shared" si="0"/>
        <v>12438.560000000522</v>
      </c>
      <c r="K26" s="27">
        <f t="shared" si="1"/>
        <v>518.27333333335503</v>
      </c>
      <c r="L26" s="28"/>
    </row>
    <row r="27" spans="1:14">
      <c r="A27" s="12">
        <f t="shared" si="30"/>
        <v>21</v>
      </c>
      <c r="B27" s="8">
        <f t="shared" si="30"/>
        <v>46286</v>
      </c>
      <c r="C27" s="8">
        <f t="shared" si="9"/>
        <v>46286</v>
      </c>
      <c r="D27" s="9">
        <f t="shared" si="5"/>
        <v>0.25</v>
      </c>
      <c r="E27" s="8">
        <f t="shared" si="10"/>
        <v>46287</v>
      </c>
      <c r="F27" s="9">
        <f t="shared" si="7"/>
        <v>0.25</v>
      </c>
      <c r="G27" s="10">
        <f t="shared" si="11"/>
        <v>1</v>
      </c>
      <c r="H27" s="224">
        <f t="shared" si="3"/>
        <v>6565985.8300000001</v>
      </c>
      <c r="I27" s="11">
        <v>6576892.4000000004</v>
      </c>
      <c r="J27" s="11">
        <f t="shared" si="0"/>
        <v>10906.570000000298</v>
      </c>
      <c r="K27" s="27">
        <f t="shared" si="1"/>
        <v>454.44041666667908</v>
      </c>
      <c r="L27" s="28"/>
    </row>
    <row r="28" spans="1:14">
      <c r="A28" s="12">
        <f t="shared" si="30"/>
        <v>22</v>
      </c>
      <c r="B28" s="8">
        <f t="shared" si="30"/>
        <v>46287</v>
      </c>
      <c r="C28" s="8">
        <f t="shared" si="9"/>
        <v>46287</v>
      </c>
      <c r="D28" s="9">
        <f t="shared" si="5"/>
        <v>0.25</v>
      </c>
      <c r="E28" s="8">
        <f t="shared" si="10"/>
        <v>46288</v>
      </c>
      <c r="F28" s="9">
        <f t="shared" si="7"/>
        <v>0.25</v>
      </c>
      <c r="G28" s="10">
        <f t="shared" si="11"/>
        <v>1</v>
      </c>
      <c r="H28" s="224">
        <f t="shared" si="3"/>
        <v>6576892.4000000004</v>
      </c>
      <c r="I28" s="11">
        <v>6587700.2000000002</v>
      </c>
      <c r="J28" s="11">
        <f t="shared" si="0"/>
        <v>10807.799999999814</v>
      </c>
      <c r="K28" s="27">
        <f t="shared" si="1"/>
        <v>450.32499999999226</v>
      </c>
      <c r="L28" s="28"/>
    </row>
    <row r="29" spans="1:14">
      <c r="A29" s="12">
        <f t="shared" si="30"/>
        <v>23</v>
      </c>
      <c r="B29" s="8">
        <f t="shared" si="30"/>
        <v>46288</v>
      </c>
      <c r="C29" s="8">
        <f t="shared" si="9"/>
        <v>46288</v>
      </c>
      <c r="D29" s="9">
        <f t="shared" si="5"/>
        <v>0.25</v>
      </c>
      <c r="E29" s="8">
        <f t="shared" si="10"/>
        <v>46289</v>
      </c>
      <c r="F29" s="9">
        <f t="shared" si="7"/>
        <v>0.25</v>
      </c>
      <c r="G29" s="10">
        <f t="shared" si="11"/>
        <v>1</v>
      </c>
      <c r="H29" s="224">
        <f t="shared" si="3"/>
        <v>6587700.2000000002</v>
      </c>
      <c r="I29" s="11">
        <v>6598228.4900000002</v>
      </c>
      <c r="J29" s="11">
        <f t="shared" si="0"/>
        <v>10528.290000000037</v>
      </c>
      <c r="K29" s="27">
        <f t="shared" si="1"/>
        <v>438.67875000000157</v>
      </c>
      <c r="L29" s="28"/>
    </row>
    <row r="30" spans="1:14">
      <c r="A30" s="12">
        <f t="shared" si="30"/>
        <v>24</v>
      </c>
      <c r="B30" s="8">
        <f t="shared" si="30"/>
        <v>46289</v>
      </c>
      <c r="C30" s="8">
        <f t="shared" si="9"/>
        <v>46289</v>
      </c>
      <c r="D30" s="9">
        <f t="shared" si="5"/>
        <v>0.25</v>
      </c>
      <c r="E30" s="8">
        <f t="shared" si="10"/>
        <v>46290</v>
      </c>
      <c r="F30" s="9">
        <f t="shared" si="7"/>
        <v>0.25</v>
      </c>
      <c r="G30" s="10">
        <f t="shared" si="11"/>
        <v>1</v>
      </c>
      <c r="H30" s="224">
        <f t="shared" si="3"/>
        <v>6598228.4900000002</v>
      </c>
      <c r="I30" s="11">
        <v>6606586.1100000003</v>
      </c>
      <c r="J30" s="11">
        <f t="shared" si="0"/>
        <v>8357.6200000001118</v>
      </c>
      <c r="K30" s="27">
        <f t="shared" si="1"/>
        <v>348.23416666667134</v>
      </c>
      <c r="L30" s="28"/>
    </row>
    <row r="31" spans="1:14">
      <c r="A31" s="12">
        <f t="shared" si="30"/>
        <v>25</v>
      </c>
      <c r="B31" s="8">
        <f t="shared" si="30"/>
        <v>46290</v>
      </c>
      <c r="C31" s="8">
        <f t="shared" si="2"/>
        <v>46290</v>
      </c>
      <c r="D31" s="9">
        <f t="shared" si="5"/>
        <v>0.25</v>
      </c>
      <c r="E31" s="8">
        <f t="shared" si="6"/>
        <v>46291</v>
      </c>
      <c r="F31" s="9">
        <f t="shared" si="7"/>
        <v>0.25</v>
      </c>
      <c r="G31" s="10">
        <f t="shared" ref="G31:G34" si="31">IFERROR(((E31-C31)+(F31-D31)),"")</f>
        <v>1</v>
      </c>
      <c r="H31" s="224">
        <f t="shared" si="3"/>
        <v>6606586.1100000003</v>
      </c>
      <c r="I31" s="11">
        <v>6615089.3200000003</v>
      </c>
      <c r="J31" s="11">
        <f t="shared" si="0"/>
        <v>8503.2099999999627</v>
      </c>
      <c r="K31" s="27">
        <f t="shared" si="1"/>
        <v>354.30041666666511</v>
      </c>
      <c r="L31" s="28"/>
    </row>
    <row r="32" spans="1:14">
      <c r="A32" s="12">
        <f t="shared" si="30"/>
        <v>26</v>
      </c>
      <c r="B32" s="8">
        <f t="shared" si="30"/>
        <v>46291</v>
      </c>
      <c r="C32" s="8">
        <f t="shared" si="2"/>
        <v>46291</v>
      </c>
      <c r="D32" s="9">
        <f t="shared" si="5"/>
        <v>0.25</v>
      </c>
      <c r="E32" s="8">
        <f t="shared" si="6"/>
        <v>46292</v>
      </c>
      <c r="F32" s="9">
        <f t="shared" si="7"/>
        <v>0.25</v>
      </c>
      <c r="G32" s="10">
        <f t="shared" si="31"/>
        <v>1</v>
      </c>
      <c r="H32" s="224">
        <f t="shared" si="3"/>
        <v>6615089.3200000003</v>
      </c>
      <c r="I32" s="11">
        <v>6624400.2300000004</v>
      </c>
      <c r="J32" s="11">
        <f t="shared" si="0"/>
        <v>9310.910000000149</v>
      </c>
      <c r="K32" s="27">
        <f t="shared" si="1"/>
        <v>387.95458333333954</v>
      </c>
      <c r="L32" s="28"/>
    </row>
    <row r="33" spans="1:12">
      <c r="A33" s="12">
        <f t="shared" si="30"/>
        <v>27</v>
      </c>
      <c r="B33" s="8">
        <f t="shared" si="30"/>
        <v>46292</v>
      </c>
      <c r="C33" s="8">
        <f t="shared" si="2"/>
        <v>46292</v>
      </c>
      <c r="D33" s="9">
        <f t="shared" si="5"/>
        <v>0.25</v>
      </c>
      <c r="E33" s="8">
        <f t="shared" si="6"/>
        <v>46293</v>
      </c>
      <c r="F33" s="9">
        <f t="shared" si="7"/>
        <v>0.25</v>
      </c>
      <c r="G33" s="10">
        <f t="shared" si="31"/>
        <v>1</v>
      </c>
      <c r="H33" s="11"/>
      <c r="I33" s="224"/>
      <c r="J33" s="11">
        <f t="shared" si="0"/>
        <v>0</v>
      </c>
      <c r="K33" s="27">
        <f t="shared" si="1"/>
        <v>0</v>
      </c>
      <c r="L33" s="28"/>
    </row>
    <row r="34" spans="1:12">
      <c r="A34" s="12">
        <f t="shared" si="30"/>
        <v>28</v>
      </c>
      <c r="B34" s="8">
        <f t="shared" si="30"/>
        <v>46293</v>
      </c>
      <c r="C34" s="8">
        <f t="shared" si="2"/>
        <v>46293</v>
      </c>
      <c r="D34" s="9">
        <f t="shared" si="5"/>
        <v>0.25</v>
      </c>
      <c r="E34" s="8">
        <f t="shared" si="6"/>
        <v>46294</v>
      </c>
      <c r="F34" s="9">
        <f t="shared" si="7"/>
        <v>0.25</v>
      </c>
      <c r="G34" s="10">
        <f t="shared" si="31"/>
        <v>1</v>
      </c>
      <c r="H34" s="11"/>
      <c r="I34" s="224"/>
      <c r="J34" s="11">
        <f t="shared" si="0"/>
        <v>0</v>
      </c>
      <c r="K34" s="27">
        <f t="shared" si="1"/>
        <v>0</v>
      </c>
      <c r="L34" s="28"/>
    </row>
    <row r="35" spans="1:12">
      <c r="A35" s="12">
        <f t="shared" ref="A35:B35" si="32">A34+1</f>
        <v>29</v>
      </c>
      <c r="B35" s="8">
        <f t="shared" si="32"/>
        <v>46294</v>
      </c>
      <c r="C35" s="8">
        <f t="shared" ref="C35:C37" si="33">B35</f>
        <v>46294</v>
      </c>
      <c r="D35" s="9">
        <f t="shared" si="5"/>
        <v>0.25</v>
      </c>
      <c r="E35" s="8">
        <f t="shared" ref="E35:E37" si="34">C35+1</f>
        <v>46295</v>
      </c>
      <c r="F35" s="9">
        <f t="shared" si="7"/>
        <v>0.25</v>
      </c>
      <c r="G35" s="10">
        <f t="shared" ref="G35:G37" si="35">IFERROR(((E35-C35)+(F35-D35)),"")</f>
        <v>1</v>
      </c>
      <c r="H35" s="11"/>
      <c r="I35" s="224"/>
      <c r="J35" s="11">
        <f t="shared" ref="J35:J37" si="36">I35-H35</f>
        <v>0</v>
      </c>
      <c r="K35" s="27">
        <f t="shared" ref="K35:K37" si="37">J35/24</f>
        <v>0</v>
      </c>
      <c r="L35" s="28"/>
    </row>
    <row r="36" spans="1:12">
      <c r="A36" s="12">
        <f t="shared" ref="A36:B36" si="38">A35+1</f>
        <v>30</v>
      </c>
      <c r="B36" s="8">
        <f t="shared" si="38"/>
        <v>46295</v>
      </c>
      <c r="C36" s="8">
        <f t="shared" si="33"/>
        <v>46295</v>
      </c>
      <c r="D36" s="9">
        <f t="shared" si="5"/>
        <v>0.25</v>
      </c>
      <c r="E36" s="8">
        <f t="shared" si="34"/>
        <v>46296</v>
      </c>
      <c r="F36" s="9">
        <f t="shared" si="7"/>
        <v>0.25</v>
      </c>
      <c r="G36" s="10">
        <f t="shared" si="35"/>
        <v>1</v>
      </c>
      <c r="H36" s="11"/>
      <c r="I36" s="224"/>
      <c r="J36" s="11">
        <f t="shared" si="36"/>
        <v>0</v>
      </c>
      <c r="K36" s="27">
        <f t="shared" si="37"/>
        <v>0</v>
      </c>
      <c r="L36" s="28"/>
    </row>
    <row r="37" spans="1:12">
      <c r="A37" s="12">
        <f t="shared" ref="A37:B37" si="39">A36+1</f>
        <v>31</v>
      </c>
      <c r="B37" s="8">
        <f t="shared" si="39"/>
        <v>46296</v>
      </c>
      <c r="C37" s="8">
        <f t="shared" si="33"/>
        <v>46296</v>
      </c>
      <c r="D37" s="9">
        <f t="shared" si="5"/>
        <v>0.25</v>
      </c>
      <c r="E37" s="8">
        <f t="shared" si="34"/>
        <v>46297</v>
      </c>
      <c r="F37" s="9">
        <f t="shared" si="7"/>
        <v>0.25</v>
      </c>
      <c r="G37" s="10">
        <f t="shared" si="35"/>
        <v>1</v>
      </c>
      <c r="H37" s="11"/>
      <c r="I37" s="224"/>
      <c r="J37" s="11">
        <f t="shared" si="36"/>
        <v>0</v>
      </c>
      <c r="K37" s="27">
        <f t="shared" si="37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224"/>
      <c r="J38" s="11"/>
      <c r="K38" s="27"/>
      <c r="L38" s="28"/>
    </row>
    <row r="39" spans="1:12" ht="15.75" thickBot="1">
      <c r="A39" s="12"/>
      <c r="B39" s="8"/>
      <c r="C39" s="8"/>
      <c r="D39" s="9"/>
      <c r="E39" s="8"/>
      <c r="F39" s="9"/>
      <c r="G39" s="10"/>
      <c r="H39" s="11"/>
      <c r="I39" s="224"/>
      <c r="J39" s="11"/>
      <c r="K39" s="27"/>
      <c r="L39" s="104"/>
    </row>
    <row r="40" spans="1:12" ht="15.75" thickTop="1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263773.36000000034</v>
      </c>
      <c r="K40" s="32">
        <f>AVERAGE(K7:K39)</f>
        <v>354.53408602150574</v>
      </c>
      <c r="L40" s="33"/>
    </row>
    <row r="41" spans="1:12" ht="15.75" thickBot="1">
      <c r="A41" s="21" t="s">
        <v>114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13.635926385442529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:I1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187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MAX(K7:K34)</f>
        <v>0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>
      <c r="A7" s="6">
        <v>1</v>
      </c>
      <c r="B7" s="7">
        <f>C7</f>
        <v>46266</v>
      </c>
      <c r="C7" s="8">
        <f>C4</f>
        <v>46266</v>
      </c>
      <c r="D7" s="9">
        <v>0.25</v>
      </c>
      <c r="E7" s="8">
        <f>C7+1</f>
        <v>46267</v>
      </c>
      <c r="F7" s="9">
        <v>0.25</v>
      </c>
      <c r="G7" s="10">
        <f>IFERROR(((E7-C7)+(F7-D7)),"")</f>
        <v>1</v>
      </c>
      <c r="H7" s="11"/>
      <c r="I7" s="11"/>
      <c r="J7" s="11">
        <f t="shared" ref="J7:J12" si="0">I7-H7</f>
        <v>0</v>
      </c>
      <c r="K7" s="27">
        <f t="shared" ref="K7" si="1">J7/24</f>
        <v>0</v>
      </c>
      <c r="L7" s="28"/>
    </row>
    <row r="8" spans="1:12">
      <c r="A8" s="12">
        <f>A7+1</f>
        <v>2</v>
      </c>
      <c r="B8" s="8">
        <f t="shared" ref="B8:B34" si="2">C8</f>
        <v>46267</v>
      </c>
      <c r="C8" s="8">
        <f>E7</f>
        <v>46267</v>
      </c>
      <c r="D8" s="9">
        <v>0.25</v>
      </c>
      <c r="E8" s="8">
        <f>C8+1</f>
        <v>46268</v>
      </c>
      <c r="F8" s="9">
        <v>0.25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" si="3">J8/24</f>
        <v>0</v>
      </c>
      <c r="L8" s="28"/>
    </row>
    <row r="9" spans="1:12">
      <c r="A9" s="12">
        <f t="shared" ref="A9:A24" si="4">A8+1</f>
        <v>3</v>
      </c>
      <c r="B9" s="8">
        <f t="shared" si="2"/>
        <v>46268</v>
      </c>
      <c r="C9" s="8">
        <f t="shared" ref="C9:C34" si="5">E8</f>
        <v>46268</v>
      </c>
      <c r="D9" s="9">
        <v>0.25</v>
      </c>
      <c r="E9" s="8">
        <f t="shared" ref="E9:E27" si="6">C9+1</f>
        <v>46269</v>
      </c>
      <c r="F9" s="9">
        <v>0.25</v>
      </c>
      <c r="G9" s="10">
        <f t="shared" ref="G9:G27" si="7">IFERROR(((E9-C9)+(F9-D9)),"")</f>
        <v>1</v>
      </c>
      <c r="H9" s="11"/>
      <c r="I9" s="11"/>
      <c r="J9" s="11">
        <f t="shared" si="0"/>
        <v>0</v>
      </c>
      <c r="K9" s="27">
        <f t="shared" ref="K9" si="8">J9/24</f>
        <v>0</v>
      </c>
      <c r="L9" s="28"/>
    </row>
    <row r="10" spans="1:12">
      <c r="A10" s="12">
        <f t="shared" si="4"/>
        <v>4</v>
      </c>
      <c r="B10" s="8">
        <f t="shared" si="2"/>
        <v>46269</v>
      </c>
      <c r="C10" s="8">
        <f t="shared" si="5"/>
        <v>46269</v>
      </c>
      <c r="D10" s="9">
        <v>0.25</v>
      </c>
      <c r="E10" s="8">
        <f t="shared" si="6"/>
        <v>46270</v>
      </c>
      <c r="F10" s="9">
        <v>0.25</v>
      </c>
      <c r="G10" s="10">
        <f t="shared" si="7"/>
        <v>1</v>
      </c>
      <c r="H10" s="11"/>
      <c r="I10" s="11"/>
      <c r="J10" s="11">
        <f t="shared" si="0"/>
        <v>0</v>
      </c>
      <c r="K10" s="27">
        <f t="shared" ref="K10" si="9">J10/24</f>
        <v>0</v>
      </c>
      <c r="L10" s="28"/>
    </row>
    <row r="11" spans="1:12">
      <c r="A11" s="12">
        <f t="shared" si="4"/>
        <v>5</v>
      </c>
      <c r="B11" s="8">
        <f t="shared" si="2"/>
        <v>46270</v>
      </c>
      <c r="C11" s="8">
        <f t="shared" si="5"/>
        <v>46270</v>
      </c>
      <c r="D11" s="9">
        <v>0.25</v>
      </c>
      <c r="E11" s="8">
        <f t="shared" si="6"/>
        <v>46271</v>
      </c>
      <c r="F11" s="9">
        <v>0.25</v>
      </c>
      <c r="G11" s="10">
        <f t="shared" si="7"/>
        <v>1</v>
      </c>
      <c r="H11" s="11"/>
      <c r="I11" s="11"/>
      <c r="J11" s="11">
        <f t="shared" si="0"/>
        <v>0</v>
      </c>
      <c r="K11" s="27">
        <f t="shared" ref="K11" si="10">J11/24</f>
        <v>0</v>
      </c>
      <c r="L11" s="28"/>
    </row>
    <row r="12" spans="1:12">
      <c r="A12" s="12">
        <f t="shared" si="4"/>
        <v>6</v>
      </c>
      <c r="B12" s="8">
        <f t="shared" si="2"/>
        <v>46271</v>
      </c>
      <c r="C12" s="8">
        <f t="shared" si="5"/>
        <v>46271</v>
      </c>
      <c r="D12" s="9">
        <v>0.25</v>
      </c>
      <c r="E12" s="8">
        <f t="shared" si="6"/>
        <v>46272</v>
      </c>
      <c r="F12" s="9">
        <v>0.25</v>
      </c>
      <c r="G12" s="10">
        <f t="shared" si="7"/>
        <v>1</v>
      </c>
      <c r="H12" s="11"/>
      <c r="I12" s="518"/>
      <c r="J12" s="11">
        <f t="shared" si="0"/>
        <v>0</v>
      </c>
      <c r="K12" s="27">
        <f t="shared" ref="K12" si="11">J12/24</f>
        <v>0</v>
      </c>
      <c r="L12" s="28"/>
    </row>
    <row r="13" spans="1:12">
      <c r="A13" s="12">
        <f t="shared" si="4"/>
        <v>7</v>
      </c>
      <c r="B13" s="8">
        <f t="shared" si="2"/>
        <v>46272</v>
      </c>
      <c r="C13" s="8">
        <f t="shared" si="5"/>
        <v>46272</v>
      </c>
      <c r="D13" s="9">
        <v>0.25</v>
      </c>
      <c r="E13" s="8">
        <f t="shared" si="6"/>
        <v>46273</v>
      </c>
      <c r="F13" s="9">
        <v>0.25</v>
      </c>
      <c r="G13" s="10">
        <f t="shared" si="7"/>
        <v>1</v>
      </c>
      <c r="H13" s="11"/>
      <c r="I13" s="11"/>
      <c r="J13" s="11">
        <f t="shared" ref="J13" si="12">I13-H13</f>
        <v>0</v>
      </c>
      <c r="K13" s="27">
        <f t="shared" ref="K13" si="13">J13/24</f>
        <v>0</v>
      </c>
      <c r="L13" s="28"/>
    </row>
    <row r="14" spans="1:12">
      <c r="A14" s="12">
        <f t="shared" si="4"/>
        <v>8</v>
      </c>
      <c r="B14" s="8">
        <f t="shared" si="2"/>
        <v>46273</v>
      </c>
      <c r="C14" s="8">
        <f t="shared" si="5"/>
        <v>46273</v>
      </c>
      <c r="D14" s="9">
        <v>0.25</v>
      </c>
      <c r="E14" s="8">
        <f t="shared" si="6"/>
        <v>46274</v>
      </c>
      <c r="F14" s="9">
        <v>0.25</v>
      </c>
      <c r="G14" s="10">
        <f t="shared" si="7"/>
        <v>1</v>
      </c>
      <c r="H14" s="11"/>
      <c r="I14" s="11"/>
      <c r="J14" s="11">
        <f t="shared" ref="J14" si="14">I14-H14</f>
        <v>0</v>
      </c>
      <c r="K14" s="27">
        <f t="shared" ref="K14" si="15">J14/24</f>
        <v>0</v>
      </c>
      <c r="L14" s="28"/>
    </row>
    <row r="15" spans="1:12">
      <c r="A15" s="12">
        <f t="shared" si="4"/>
        <v>9</v>
      </c>
      <c r="B15" s="8">
        <f t="shared" si="2"/>
        <v>46274</v>
      </c>
      <c r="C15" s="8">
        <f t="shared" si="5"/>
        <v>46274</v>
      </c>
      <c r="D15" s="9">
        <v>0.25</v>
      </c>
      <c r="E15" s="8">
        <f t="shared" si="6"/>
        <v>46275</v>
      </c>
      <c r="F15" s="9">
        <v>0.25</v>
      </c>
      <c r="G15" s="10">
        <f t="shared" si="7"/>
        <v>1</v>
      </c>
      <c r="H15" s="11"/>
      <c r="I15" s="11"/>
      <c r="J15" s="11">
        <f t="shared" ref="J15" si="16">I15-H15</f>
        <v>0</v>
      </c>
      <c r="K15" s="27">
        <f t="shared" ref="K15:K16" si="17">J15/24</f>
        <v>0</v>
      </c>
      <c r="L15" s="28"/>
    </row>
    <row r="16" spans="1:12">
      <c r="A16" s="12">
        <f t="shared" si="4"/>
        <v>10</v>
      </c>
      <c r="B16" s="8">
        <f t="shared" si="2"/>
        <v>46275</v>
      </c>
      <c r="C16" s="8">
        <f t="shared" si="5"/>
        <v>46275</v>
      </c>
      <c r="D16" s="9">
        <v>0.25</v>
      </c>
      <c r="E16" s="8">
        <f t="shared" si="6"/>
        <v>46276</v>
      </c>
      <c r="F16" s="9">
        <v>0.25</v>
      </c>
      <c r="G16" s="10">
        <f t="shared" si="7"/>
        <v>1</v>
      </c>
      <c r="H16" s="11"/>
      <c r="I16" s="11"/>
      <c r="J16" s="11">
        <f t="shared" ref="J16" si="18">I16-H16</f>
        <v>0</v>
      </c>
      <c r="K16" s="27">
        <f t="shared" si="17"/>
        <v>0</v>
      </c>
      <c r="L16" s="28"/>
    </row>
    <row r="17" spans="1:14">
      <c r="A17" s="12">
        <f t="shared" si="4"/>
        <v>11</v>
      </c>
      <c r="B17" s="8">
        <f t="shared" si="2"/>
        <v>46276</v>
      </c>
      <c r="C17" s="8">
        <f t="shared" si="5"/>
        <v>46276</v>
      </c>
      <c r="D17" s="9">
        <v>0.25</v>
      </c>
      <c r="E17" s="8">
        <f t="shared" si="6"/>
        <v>46277</v>
      </c>
      <c r="F17" s="9">
        <v>0.25</v>
      </c>
      <c r="G17" s="10">
        <f t="shared" si="7"/>
        <v>1</v>
      </c>
      <c r="H17" s="11"/>
      <c r="I17" s="11"/>
      <c r="J17" s="11">
        <f t="shared" ref="J17" si="19">I17-H17</f>
        <v>0</v>
      </c>
      <c r="K17" s="27">
        <f t="shared" ref="K17" si="20">J17/24</f>
        <v>0</v>
      </c>
      <c r="L17" s="28"/>
    </row>
    <row r="18" spans="1:14">
      <c r="A18" s="12">
        <f t="shared" si="4"/>
        <v>12</v>
      </c>
      <c r="B18" s="8">
        <f t="shared" si="2"/>
        <v>46277</v>
      </c>
      <c r="C18" s="8">
        <f t="shared" si="5"/>
        <v>46277</v>
      </c>
      <c r="D18" s="9">
        <v>0.25</v>
      </c>
      <c r="E18" s="8">
        <f t="shared" si="6"/>
        <v>46278</v>
      </c>
      <c r="F18" s="9">
        <v>0.25</v>
      </c>
      <c r="G18" s="10">
        <f t="shared" si="7"/>
        <v>1</v>
      </c>
      <c r="H18" s="11"/>
      <c r="I18" s="11"/>
      <c r="J18" s="11">
        <f t="shared" ref="J18" si="21">I18-H18</f>
        <v>0</v>
      </c>
      <c r="K18" s="27">
        <f t="shared" ref="K18" si="22">J18/24</f>
        <v>0</v>
      </c>
      <c r="L18" s="28"/>
      <c r="N18" s="29"/>
    </row>
    <row r="19" spans="1:14">
      <c r="A19" s="12">
        <f t="shared" si="4"/>
        <v>13</v>
      </c>
      <c r="B19" s="8">
        <f t="shared" si="2"/>
        <v>46278</v>
      </c>
      <c r="C19" s="8">
        <f t="shared" si="5"/>
        <v>46278</v>
      </c>
      <c r="D19" s="9">
        <v>0.25</v>
      </c>
      <c r="E19" s="8">
        <f t="shared" si="6"/>
        <v>46279</v>
      </c>
      <c r="F19" s="9">
        <v>0.25</v>
      </c>
      <c r="G19" s="10">
        <f t="shared" si="7"/>
        <v>1</v>
      </c>
      <c r="H19" s="11"/>
      <c r="I19" s="224"/>
      <c r="J19" s="11">
        <f t="shared" ref="J19" si="23">I19-H19</f>
        <v>0</v>
      </c>
      <c r="K19" s="27">
        <f t="shared" ref="K19" si="24">J19/24</f>
        <v>0</v>
      </c>
      <c r="L19" s="28"/>
    </row>
    <row r="20" spans="1:14">
      <c r="A20" s="12">
        <f t="shared" si="4"/>
        <v>14</v>
      </c>
      <c r="B20" s="8">
        <f t="shared" si="2"/>
        <v>46279</v>
      </c>
      <c r="C20" s="8">
        <f t="shared" si="5"/>
        <v>46279</v>
      </c>
      <c r="D20" s="9">
        <v>0.25</v>
      </c>
      <c r="E20" s="8">
        <f t="shared" si="6"/>
        <v>46280</v>
      </c>
      <c r="F20" s="9">
        <v>0.25</v>
      </c>
      <c r="G20" s="10">
        <f t="shared" si="7"/>
        <v>1</v>
      </c>
      <c r="H20" s="11"/>
      <c r="I20" s="11"/>
      <c r="J20" s="11">
        <f t="shared" ref="J20" si="25">I20-H20</f>
        <v>0</v>
      </c>
      <c r="K20" s="27">
        <f t="shared" ref="K20" si="26">J20/24</f>
        <v>0</v>
      </c>
      <c r="L20" s="28"/>
    </row>
    <row r="21" spans="1:14">
      <c r="A21" s="12">
        <f t="shared" si="4"/>
        <v>15</v>
      </c>
      <c r="B21" s="8">
        <f t="shared" si="2"/>
        <v>46280</v>
      </c>
      <c r="C21" s="8">
        <f t="shared" si="5"/>
        <v>46280</v>
      </c>
      <c r="D21" s="9">
        <v>0.25</v>
      </c>
      <c r="E21" s="8">
        <f t="shared" si="6"/>
        <v>46281</v>
      </c>
      <c r="F21" s="9">
        <v>0.25</v>
      </c>
      <c r="G21" s="10">
        <f t="shared" si="7"/>
        <v>1</v>
      </c>
      <c r="H21" s="11"/>
      <c r="I21" s="11"/>
      <c r="J21" s="11">
        <f t="shared" ref="J21" si="27">I21-H21</f>
        <v>0</v>
      </c>
      <c r="K21" s="27">
        <f t="shared" ref="K21" si="28">J21/24</f>
        <v>0</v>
      </c>
      <c r="L21" s="28"/>
    </row>
    <row r="22" spans="1:14">
      <c r="A22" s="12">
        <f t="shared" si="4"/>
        <v>16</v>
      </c>
      <c r="B22" s="8">
        <f t="shared" si="2"/>
        <v>46281</v>
      </c>
      <c r="C22" s="8">
        <f t="shared" si="5"/>
        <v>46281</v>
      </c>
      <c r="D22" s="9">
        <v>0.25</v>
      </c>
      <c r="E22" s="8">
        <f t="shared" si="6"/>
        <v>46282</v>
      </c>
      <c r="F22" s="9">
        <v>0.25</v>
      </c>
      <c r="G22" s="10">
        <f t="shared" si="7"/>
        <v>1</v>
      </c>
      <c r="H22" s="11"/>
      <c r="I22" s="11"/>
      <c r="J22" s="11">
        <f t="shared" ref="J22" si="29">I22-H22</f>
        <v>0</v>
      </c>
      <c r="K22" s="27">
        <f t="shared" ref="K22" si="30">J22/24</f>
        <v>0</v>
      </c>
      <c r="L22" s="28"/>
    </row>
    <row r="23" spans="1:14">
      <c r="A23" s="12">
        <f t="shared" si="4"/>
        <v>17</v>
      </c>
      <c r="B23" s="8">
        <f t="shared" si="2"/>
        <v>46282</v>
      </c>
      <c r="C23" s="8">
        <f t="shared" si="5"/>
        <v>46282</v>
      </c>
      <c r="D23" s="9">
        <v>0.25</v>
      </c>
      <c r="E23" s="8">
        <f t="shared" si="6"/>
        <v>46283</v>
      </c>
      <c r="F23" s="9">
        <v>0.25</v>
      </c>
      <c r="G23" s="10">
        <f t="shared" si="7"/>
        <v>1</v>
      </c>
      <c r="H23" s="11"/>
      <c r="I23" s="11"/>
      <c r="J23" s="11">
        <f t="shared" ref="J23" si="31">I23-H23</f>
        <v>0</v>
      </c>
      <c r="K23" s="27">
        <f t="shared" ref="K23" si="32">J23/24</f>
        <v>0</v>
      </c>
      <c r="L23" s="28"/>
    </row>
    <row r="24" spans="1:14">
      <c r="A24" s="12">
        <f t="shared" si="4"/>
        <v>18</v>
      </c>
      <c r="B24" s="8">
        <f t="shared" si="2"/>
        <v>46283</v>
      </c>
      <c r="C24" s="8">
        <f t="shared" si="5"/>
        <v>46283</v>
      </c>
      <c r="D24" s="9">
        <v>0.25</v>
      </c>
      <c r="E24" s="8">
        <f t="shared" ref="E24" si="33">C24+1</f>
        <v>46284</v>
      </c>
      <c r="F24" s="9">
        <v>0.25</v>
      </c>
      <c r="G24" s="10">
        <f t="shared" si="7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A34" si="36">A24+1</f>
        <v>19</v>
      </c>
      <c r="B25" s="8">
        <f t="shared" si="2"/>
        <v>46284</v>
      </c>
      <c r="C25" s="8">
        <f t="shared" si="5"/>
        <v>46284</v>
      </c>
      <c r="D25" s="9">
        <v>0.25</v>
      </c>
      <c r="E25" s="8">
        <f t="shared" si="6"/>
        <v>46285</v>
      </c>
      <c r="F25" s="9">
        <v>0.25</v>
      </c>
      <c r="G25" s="10">
        <f t="shared" si="7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 t="shared" si="2"/>
        <v>46285</v>
      </c>
      <c r="C26" s="8">
        <f t="shared" si="5"/>
        <v>46285</v>
      </c>
      <c r="D26" s="9">
        <v>0.25</v>
      </c>
      <c r="E26" s="8">
        <f t="shared" si="6"/>
        <v>46286</v>
      </c>
      <c r="F26" s="9">
        <v>0.25</v>
      </c>
      <c r="G26" s="10">
        <f t="shared" si="7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 t="shared" si="2"/>
        <v>46286</v>
      </c>
      <c r="C27" s="8">
        <f t="shared" si="5"/>
        <v>46286</v>
      </c>
      <c r="D27" s="9">
        <v>0.25</v>
      </c>
      <c r="E27" s="8">
        <f t="shared" si="6"/>
        <v>46287</v>
      </c>
      <c r="F27" s="9">
        <v>0.25</v>
      </c>
      <c r="G27" s="10">
        <f t="shared" si="7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2"/>
        <v>46287</v>
      </c>
      <c r="C28" s="8">
        <f t="shared" si="5"/>
        <v>46287</v>
      </c>
      <c r="D28" s="9">
        <v>0.25</v>
      </c>
      <c r="E28" s="8">
        <f t="shared" ref="E28:E34" si="43">C28+1</f>
        <v>46288</v>
      </c>
      <c r="F28" s="9">
        <v>0.25</v>
      </c>
      <c r="G28" s="10">
        <f t="shared" ref="G28:G34" si="44">IFERROR(((E28-C28)+(F28-D28)),"")</f>
        <v>1</v>
      </c>
      <c r="H28" s="11"/>
      <c r="I28" s="11"/>
      <c r="J28" s="11">
        <f t="shared" ref="J28:J29" si="45">I28-H28</f>
        <v>0</v>
      </c>
      <c r="K28" s="27">
        <f t="shared" ref="K28:K29" si="46">J28/24</f>
        <v>0</v>
      </c>
      <c r="L28" s="28"/>
    </row>
    <row r="29" spans="1:14">
      <c r="A29" s="12">
        <f t="shared" si="36"/>
        <v>23</v>
      </c>
      <c r="B29" s="8">
        <f t="shared" si="2"/>
        <v>46288</v>
      </c>
      <c r="C29" s="8">
        <f t="shared" si="5"/>
        <v>46288</v>
      </c>
      <c r="D29" s="9">
        <v>0.25</v>
      </c>
      <c r="E29" s="8">
        <f t="shared" si="43"/>
        <v>46289</v>
      </c>
      <c r="F29" s="9">
        <v>0.25</v>
      </c>
      <c r="G29" s="10">
        <f t="shared" si="44"/>
        <v>1</v>
      </c>
      <c r="H29" s="11"/>
      <c r="I29" s="11"/>
      <c r="J29" s="11">
        <f t="shared" si="45"/>
        <v>0</v>
      </c>
      <c r="K29" s="27">
        <f t="shared" si="46"/>
        <v>0</v>
      </c>
      <c r="L29" s="28"/>
    </row>
    <row r="30" spans="1:14">
      <c r="A30" s="12">
        <f t="shared" si="36"/>
        <v>24</v>
      </c>
      <c r="B30" s="8">
        <f t="shared" si="2"/>
        <v>46289</v>
      </c>
      <c r="C30" s="8">
        <f t="shared" si="5"/>
        <v>46289</v>
      </c>
      <c r="D30" s="9">
        <v>0.25</v>
      </c>
      <c r="E30" s="8">
        <f t="shared" si="43"/>
        <v>46290</v>
      </c>
      <c r="F30" s="9">
        <v>0.25</v>
      </c>
      <c r="G30" s="10">
        <f t="shared" si="44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2"/>
        <v>46290</v>
      </c>
      <c r="C31" s="8">
        <f t="shared" si="5"/>
        <v>46290</v>
      </c>
      <c r="D31" s="9">
        <v>0.25</v>
      </c>
      <c r="E31" s="8">
        <f t="shared" si="43"/>
        <v>46291</v>
      </c>
      <c r="F31" s="9">
        <v>0.25</v>
      </c>
      <c r="G31" s="10">
        <f t="shared" si="44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2"/>
        <v>46291</v>
      </c>
      <c r="C32" s="8">
        <f t="shared" si="5"/>
        <v>46291</v>
      </c>
      <c r="D32" s="9">
        <v>0.25</v>
      </c>
      <c r="E32" s="8">
        <f t="shared" si="43"/>
        <v>46292</v>
      </c>
      <c r="F32" s="9">
        <v>0.25</v>
      </c>
      <c r="G32" s="10">
        <f t="shared" si="44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2"/>
        <v>46292</v>
      </c>
      <c r="C33" s="8">
        <f t="shared" si="5"/>
        <v>46292</v>
      </c>
      <c r="D33" s="9">
        <v>0.25</v>
      </c>
      <c r="E33" s="8">
        <f t="shared" si="43"/>
        <v>46293</v>
      </c>
      <c r="F33" s="9">
        <v>0.25</v>
      </c>
      <c r="G33" s="10">
        <f t="shared" si="44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2"/>
        <v>46293</v>
      </c>
      <c r="C34" s="8">
        <f t="shared" si="5"/>
        <v>46293</v>
      </c>
      <c r="D34" s="9">
        <v>0.25</v>
      </c>
      <c r="E34" s="8">
        <f t="shared" si="43"/>
        <v>46294</v>
      </c>
      <c r="F34" s="9">
        <v>0.25</v>
      </c>
      <c r="G34" s="10">
        <f t="shared" si="44"/>
        <v>1</v>
      </c>
      <c r="H34" s="11"/>
      <c r="I34" s="11"/>
      <c r="J34" s="11">
        <f t="shared" ref="J34" si="55">I34-H34</f>
        <v>0</v>
      </c>
      <c r="K34" s="27">
        <f t="shared" ref="K34" si="56">J34/24</f>
        <v>0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0</v>
      </c>
      <c r="K36" s="32">
        <f>AVERAGE(K7:K35)</f>
        <v>0</v>
      </c>
      <c r="L36" s="33"/>
    </row>
    <row r="37" spans="1:12">
      <c r="A37" s="21" t="s">
        <v>114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 t="e">
        <f>K36/SUMPRODUCT((K7:K35&gt;0)*1)</f>
        <v>#DIV/0!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2" activePane="bottomRight" state="frozen"/>
      <selection pane="topRight"/>
      <selection pane="bottomLeft"/>
      <selection pane="bottomRight" activeCell="H33" sqref="H3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8" width="11.85546875" style="1" customWidth="1"/>
    <col min="9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150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MAX(K7:K34)</f>
        <v>85.192083333327901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0.25</v>
      </c>
      <c r="E7" s="8">
        <f>C7+1</f>
        <v>46267</v>
      </c>
      <c r="F7" s="9">
        <v>0.25</v>
      </c>
      <c r="G7" s="10">
        <f>IFERROR(((E7-C7)+(F7-D7)),"")</f>
        <v>1</v>
      </c>
      <c r="H7" s="11">
        <v>1809517.98</v>
      </c>
      <c r="I7" s="11">
        <v>1811347.63</v>
      </c>
      <c r="J7" s="11">
        <f t="shared" ref="J7" si="0">I7-H7</f>
        <v>1829.6499999999069</v>
      </c>
      <c r="K7" s="27">
        <f>J7/24</f>
        <v>76.235416666662786</v>
      </c>
      <c r="L7" s="235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0.25</v>
      </c>
      <c r="E8" s="8">
        <f>C8+1</f>
        <v>46268</v>
      </c>
      <c r="F8" s="9">
        <v>0.25</v>
      </c>
      <c r="G8" s="10">
        <f>IFERROR(((E8-C8)+(F8-D8)),"")</f>
        <v>1</v>
      </c>
      <c r="H8" s="11">
        <f t="shared" ref="H8:H33" si="1">I7</f>
        <v>1811347.63</v>
      </c>
      <c r="I8" s="629">
        <v>1813287.12</v>
      </c>
      <c r="J8" s="11">
        <f t="shared" ref="J8:J34" si="2">I8-H8</f>
        <v>1939.4900000002235</v>
      </c>
      <c r="K8" s="27">
        <f t="shared" ref="K8:K34" si="3">J8/24</f>
        <v>80.812083333342642</v>
      </c>
      <c r="L8" s="104"/>
    </row>
    <row r="9" spans="1:12">
      <c r="A9" s="12">
        <f t="shared" ref="A9:B24" si="4">A8+1</f>
        <v>3</v>
      </c>
      <c r="B9" s="8">
        <f t="shared" si="4"/>
        <v>46268</v>
      </c>
      <c r="C9" s="8">
        <f t="shared" ref="C9:C34" si="5">B9</f>
        <v>46268</v>
      </c>
      <c r="D9" s="9">
        <v>0.25</v>
      </c>
      <c r="E9" s="8">
        <f t="shared" ref="E9:E34" si="6">C9+1</f>
        <v>46269</v>
      </c>
      <c r="F9" s="9">
        <v>0.25</v>
      </c>
      <c r="G9" s="10">
        <f t="shared" ref="G9:G34" si="7">IFERROR(((E9-C9)+(F9-D9)),"")</f>
        <v>1</v>
      </c>
      <c r="H9" s="11">
        <f t="shared" si="1"/>
        <v>1813287.12</v>
      </c>
      <c r="I9" s="11">
        <v>1815150.04</v>
      </c>
      <c r="J9" s="11">
        <f t="shared" ref="J9" si="8">I9-H9</f>
        <v>1862.9199999999255</v>
      </c>
      <c r="K9" s="27">
        <f t="shared" ref="K9" si="9">J9/24</f>
        <v>77.621666666663558</v>
      </c>
      <c r="L9" s="104"/>
    </row>
    <row r="10" spans="1:12">
      <c r="A10" s="12">
        <f t="shared" si="4"/>
        <v>4</v>
      </c>
      <c r="B10" s="8">
        <f t="shared" si="4"/>
        <v>46269</v>
      </c>
      <c r="C10" s="8">
        <f t="shared" si="5"/>
        <v>46269</v>
      </c>
      <c r="D10" s="9">
        <v>0.25</v>
      </c>
      <c r="E10" s="8">
        <f t="shared" si="6"/>
        <v>46270</v>
      </c>
      <c r="F10" s="9">
        <v>0.25</v>
      </c>
      <c r="G10" s="10">
        <f t="shared" si="7"/>
        <v>1</v>
      </c>
      <c r="H10" s="11">
        <f t="shared" si="1"/>
        <v>1815150.04</v>
      </c>
      <c r="I10" s="11">
        <v>1816624.37</v>
      </c>
      <c r="J10" s="11">
        <f t="shared" ref="J10" si="10">I10-H10</f>
        <v>1474.3300000000745</v>
      </c>
      <c r="K10" s="27">
        <f t="shared" ref="K10" si="11">J10/24</f>
        <v>61.430416666669771</v>
      </c>
      <c r="L10" s="104"/>
    </row>
    <row r="11" spans="1:12">
      <c r="A11" s="12">
        <f t="shared" si="4"/>
        <v>5</v>
      </c>
      <c r="B11" s="8">
        <f t="shared" si="4"/>
        <v>46270</v>
      </c>
      <c r="C11" s="8">
        <f t="shared" si="5"/>
        <v>46270</v>
      </c>
      <c r="D11" s="9">
        <v>0.25</v>
      </c>
      <c r="E11" s="8">
        <f t="shared" si="6"/>
        <v>46271</v>
      </c>
      <c r="F11" s="9">
        <v>0.25</v>
      </c>
      <c r="G11" s="10">
        <f t="shared" si="7"/>
        <v>1</v>
      </c>
      <c r="H11" s="11">
        <f t="shared" si="1"/>
        <v>1816624.37</v>
      </c>
      <c r="I11" s="11">
        <v>1818650.05</v>
      </c>
      <c r="J11" s="11">
        <f t="shared" ref="J11" si="12">I11-H11</f>
        <v>2025.6799999999348</v>
      </c>
      <c r="K11" s="27">
        <f t="shared" ref="K11" si="13">J11/24</f>
        <v>84.403333333330622</v>
      </c>
      <c r="L11" s="104"/>
    </row>
    <row r="12" spans="1:12">
      <c r="A12" s="12">
        <f t="shared" si="4"/>
        <v>6</v>
      </c>
      <c r="B12" s="8">
        <f t="shared" si="4"/>
        <v>46271</v>
      </c>
      <c r="C12" s="8">
        <f t="shared" si="5"/>
        <v>46271</v>
      </c>
      <c r="D12" s="9">
        <v>0.25</v>
      </c>
      <c r="E12" s="8">
        <f t="shared" si="6"/>
        <v>46272</v>
      </c>
      <c r="F12" s="9">
        <v>0.25</v>
      </c>
      <c r="G12" s="10">
        <f t="shared" si="7"/>
        <v>1</v>
      </c>
      <c r="H12" s="11">
        <f t="shared" si="1"/>
        <v>1818650.05</v>
      </c>
      <c r="I12" s="11">
        <v>1820321.22</v>
      </c>
      <c r="J12" s="11">
        <f t="shared" ref="J12" si="14">I12-H12</f>
        <v>1671.1699999999255</v>
      </c>
      <c r="K12" s="27">
        <f t="shared" ref="K12" si="15">J12/24</f>
        <v>69.632083333330229</v>
      </c>
      <c r="L12" s="104"/>
    </row>
    <row r="13" spans="1:12">
      <c r="A13" s="12">
        <f t="shared" si="4"/>
        <v>7</v>
      </c>
      <c r="B13" s="8">
        <f t="shared" si="4"/>
        <v>46272</v>
      </c>
      <c r="C13" s="8">
        <f t="shared" si="5"/>
        <v>46272</v>
      </c>
      <c r="D13" s="9">
        <v>0.25</v>
      </c>
      <c r="E13" s="8">
        <f t="shared" si="6"/>
        <v>46273</v>
      </c>
      <c r="F13" s="9">
        <v>0.25</v>
      </c>
      <c r="G13" s="10">
        <f t="shared" si="7"/>
        <v>1</v>
      </c>
      <c r="H13" s="11">
        <f t="shared" si="1"/>
        <v>1820321.22</v>
      </c>
      <c r="I13" s="11">
        <v>1822166.79</v>
      </c>
      <c r="J13" s="11">
        <f t="shared" ref="J13" si="16">I13-H13</f>
        <v>1845.5700000000652</v>
      </c>
      <c r="K13" s="27">
        <f t="shared" ref="K13" si="17">J13/24</f>
        <v>76.898750000002721</v>
      </c>
      <c r="L13" s="104"/>
    </row>
    <row r="14" spans="1:12">
      <c r="A14" s="12">
        <f t="shared" si="4"/>
        <v>8</v>
      </c>
      <c r="B14" s="8">
        <f t="shared" si="4"/>
        <v>46273</v>
      </c>
      <c r="C14" s="8">
        <f t="shared" si="5"/>
        <v>46273</v>
      </c>
      <c r="D14" s="9">
        <v>0.25</v>
      </c>
      <c r="E14" s="8">
        <f t="shared" si="6"/>
        <v>46274</v>
      </c>
      <c r="F14" s="9">
        <v>0.25</v>
      </c>
      <c r="G14" s="10">
        <f t="shared" si="7"/>
        <v>1</v>
      </c>
      <c r="H14" s="11">
        <f t="shared" si="1"/>
        <v>1822166.79</v>
      </c>
      <c r="I14" s="11">
        <v>1823921.27</v>
      </c>
      <c r="J14" s="11">
        <f t="shared" si="2"/>
        <v>1754.4799999999814</v>
      </c>
      <c r="K14" s="27">
        <f t="shared" si="3"/>
        <v>73.103333333332557</v>
      </c>
      <c r="L14" s="104"/>
    </row>
    <row r="15" spans="1:12">
      <c r="A15" s="12">
        <f t="shared" si="4"/>
        <v>9</v>
      </c>
      <c r="B15" s="8">
        <f t="shared" si="4"/>
        <v>46274</v>
      </c>
      <c r="C15" s="8">
        <f t="shared" si="5"/>
        <v>46274</v>
      </c>
      <c r="D15" s="9">
        <v>0.25</v>
      </c>
      <c r="E15" s="8">
        <f t="shared" si="6"/>
        <v>46275</v>
      </c>
      <c r="F15" s="9">
        <v>0.25</v>
      </c>
      <c r="G15" s="10">
        <f t="shared" si="7"/>
        <v>1</v>
      </c>
      <c r="H15" s="11">
        <f t="shared" si="1"/>
        <v>1823921.27</v>
      </c>
      <c r="I15" s="11">
        <v>1825965.88</v>
      </c>
      <c r="J15" s="11">
        <f t="shared" ref="J15" si="18">I15-H15</f>
        <v>2044.6099999998696</v>
      </c>
      <c r="K15" s="27">
        <f t="shared" ref="K15" si="19">J15/24</f>
        <v>85.192083333327901</v>
      </c>
      <c r="L15" s="104"/>
    </row>
    <row r="16" spans="1:12">
      <c r="A16" s="12">
        <f t="shared" si="4"/>
        <v>10</v>
      </c>
      <c r="B16" s="8">
        <f t="shared" si="4"/>
        <v>46275</v>
      </c>
      <c r="C16" s="8">
        <f t="shared" si="5"/>
        <v>46275</v>
      </c>
      <c r="D16" s="9">
        <v>0.25</v>
      </c>
      <c r="E16" s="8">
        <f t="shared" si="6"/>
        <v>46276</v>
      </c>
      <c r="F16" s="9">
        <v>0.25</v>
      </c>
      <c r="G16" s="10">
        <f t="shared" si="7"/>
        <v>1</v>
      </c>
      <c r="H16" s="11">
        <f t="shared" si="1"/>
        <v>1825965.88</v>
      </c>
      <c r="I16" s="11">
        <v>1827707.68</v>
      </c>
      <c r="J16" s="11">
        <f t="shared" ref="J16" si="20">I16-H16</f>
        <v>1741.8000000000466</v>
      </c>
      <c r="K16" s="27">
        <f t="shared" ref="K16" si="21">J16/24</f>
        <v>72.575000000001936</v>
      </c>
      <c r="L16" s="104"/>
    </row>
    <row r="17" spans="1:14">
      <c r="A17" s="12">
        <f t="shared" si="4"/>
        <v>11</v>
      </c>
      <c r="B17" s="8">
        <f t="shared" si="4"/>
        <v>46276</v>
      </c>
      <c r="C17" s="8">
        <f t="shared" si="5"/>
        <v>46276</v>
      </c>
      <c r="D17" s="9">
        <v>0.25</v>
      </c>
      <c r="E17" s="8">
        <f t="shared" si="6"/>
        <v>46277</v>
      </c>
      <c r="F17" s="9">
        <v>0.25</v>
      </c>
      <c r="G17" s="10">
        <f t="shared" si="7"/>
        <v>1</v>
      </c>
      <c r="H17" s="11">
        <f t="shared" si="1"/>
        <v>1827707.68</v>
      </c>
      <c r="I17" s="11">
        <v>1829303.75</v>
      </c>
      <c r="J17" s="11">
        <f t="shared" ref="J17" si="22">I17-H17</f>
        <v>1596.0700000000652</v>
      </c>
      <c r="K17" s="27">
        <f t="shared" ref="K17" si="23">J17/24</f>
        <v>66.502916666669378</v>
      </c>
      <c r="L17" s="104"/>
    </row>
    <row r="18" spans="1:14">
      <c r="A18" s="12">
        <f t="shared" si="4"/>
        <v>12</v>
      </c>
      <c r="B18" s="8">
        <f t="shared" si="4"/>
        <v>46277</v>
      </c>
      <c r="C18" s="8">
        <f t="shared" si="5"/>
        <v>46277</v>
      </c>
      <c r="D18" s="9">
        <v>0.25</v>
      </c>
      <c r="E18" s="8">
        <f t="shared" si="6"/>
        <v>46278</v>
      </c>
      <c r="F18" s="9">
        <v>0.25</v>
      </c>
      <c r="G18" s="10">
        <f t="shared" si="7"/>
        <v>1</v>
      </c>
      <c r="H18" s="11">
        <f t="shared" si="1"/>
        <v>1829303.75</v>
      </c>
      <c r="I18" s="11">
        <v>1831133.16</v>
      </c>
      <c r="J18" s="11">
        <f t="shared" ref="J18" si="24">I18-H18</f>
        <v>1829.4099999999162</v>
      </c>
      <c r="K18" s="27">
        <f t="shared" ref="K18" si="25">J18/24</f>
        <v>76.225416666663179</v>
      </c>
      <c r="L18" s="104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5"/>
        <v>46278</v>
      </c>
      <c r="D19" s="9">
        <v>0.25</v>
      </c>
      <c r="E19" s="8">
        <f t="shared" si="6"/>
        <v>46279</v>
      </c>
      <c r="F19" s="9">
        <v>0.25</v>
      </c>
      <c r="G19" s="10">
        <f t="shared" si="7"/>
        <v>1</v>
      </c>
      <c r="H19" s="11">
        <f t="shared" si="1"/>
        <v>1831133.16</v>
      </c>
      <c r="I19" s="11">
        <v>1832849.51</v>
      </c>
      <c r="J19" s="11">
        <f t="shared" si="2"/>
        <v>1716.3500000000931</v>
      </c>
      <c r="K19" s="27">
        <f t="shared" si="3"/>
        <v>71.514583333337214</v>
      </c>
      <c r="L19" s="104"/>
    </row>
    <row r="20" spans="1:14">
      <c r="A20" s="12">
        <f t="shared" si="4"/>
        <v>14</v>
      </c>
      <c r="B20" s="8">
        <f t="shared" si="4"/>
        <v>46279</v>
      </c>
      <c r="C20" s="8">
        <f t="shared" si="5"/>
        <v>46279</v>
      </c>
      <c r="D20" s="9">
        <v>0.25</v>
      </c>
      <c r="E20" s="8">
        <f t="shared" si="6"/>
        <v>46280</v>
      </c>
      <c r="F20" s="9">
        <v>0.25</v>
      </c>
      <c r="G20" s="10">
        <f t="shared" si="7"/>
        <v>1</v>
      </c>
      <c r="H20" s="11">
        <f t="shared" si="1"/>
        <v>1832849.51</v>
      </c>
      <c r="I20" s="11">
        <v>1834161.41</v>
      </c>
      <c r="J20" s="11">
        <f t="shared" ref="J20" si="26">I20-H20</f>
        <v>1311.8999999999069</v>
      </c>
      <c r="K20" s="27">
        <f t="shared" ref="K20" si="27">J20/24</f>
        <v>54.662499999996122</v>
      </c>
      <c r="L20" s="28"/>
    </row>
    <row r="21" spans="1:14">
      <c r="A21" s="12">
        <f t="shared" si="4"/>
        <v>15</v>
      </c>
      <c r="B21" s="8">
        <f t="shared" si="4"/>
        <v>46280</v>
      </c>
      <c r="C21" s="8">
        <f t="shared" si="5"/>
        <v>46280</v>
      </c>
      <c r="D21" s="9">
        <v>0.25</v>
      </c>
      <c r="E21" s="8">
        <f t="shared" si="6"/>
        <v>46281</v>
      </c>
      <c r="F21" s="9">
        <v>0.25</v>
      </c>
      <c r="G21" s="10">
        <f t="shared" si="7"/>
        <v>1</v>
      </c>
      <c r="H21" s="11">
        <f t="shared" si="1"/>
        <v>1834161.41</v>
      </c>
      <c r="I21" s="11">
        <v>1835432.27</v>
      </c>
      <c r="J21" s="11">
        <f t="shared" ref="J21" si="28">I21-H21</f>
        <v>1270.8600000001024</v>
      </c>
      <c r="K21" s="27">
        <f t="shared" ref="K21" si="29">J21/24</f>
        <v>52.952500000004271</v>
      </c>
      <c r="L21" s="28"/>
    </row>
    <row r="22" spans="1:14">
      <c r="A22" s="12">
        <f t="shared" si="4"/>
        <v>16</v>
      </c>
      <c r="B22" s="8">
        <f t="shared" si="4"/>
        <v>46281</v>
      </c>
      <c r="C22" s="8">
        <f t="shared" si="5"/>
        <v>46281</v>
      </c>
      <c r="D22" s="9">
        <v>0.25</v>
      </c>
      <c r="E22" s="8">
        <f t="shared" si="6"/>
        <v>46282</v>
      </c>
      <c r="F22" s="9">
        <v>0.25</v>
      </c>
      <c r="G22" s="10">
        <f t="shared" si="7"/>
        <v>1</v>
      </c>
      <c r="H22" s="11">
        <f t="shared" si="1"/>
        <v>1835432.27</v>
      </c>
      <c r="I22" s="11">
        <v>1836839.51</v>
      </c>
      <c r="J22" s="11">
        <f t="shared" ref="J22" si="30">I22-H22</f>
        <v>1407.2399999999907</v>
      </c>
      <c r="K22" s="27">
        <f t="shared" ref="K22" si="31">J22/24</f>
        <v>58.634999999999614</v>
      </c>
      <c r="L22" s="28"/>
    </row>
    <row r="23" spans="1:14">
      <c r="A23" s="12">
        <f t="shared" si="4"/>
        <v>17</v>
      </c>
      <c r="B23" s="8">
        <f t="shared" si="4"/>
        <v>46282</v>
      </c>
      <c r="C23" s="8">
        <f t="shared" si="5"/>
        <v>46282</v>
      </c>
      <c r="D23" s="9">
        <v>0.25</v>
      </c>
      <c r="E23" s="8">
        <f t="shared" ref="E23" si="32">C23+1</f>
        <v>46283</v>
      </c>
      <c r="F23" s="9">
        <v>0.25</v>
      </c>
      <c r="G23" s="10">
        <f t="shared" si="7"/>
        <v>1</v>
      </c>
      <c r="H23" s="11">
        <f t="shared" si="1"/>
        <v>1836839.51</v>
      </c>
      <c r="I23" s="224">
        <v>1838498.78</v>
      </c>
      <c r="J23" s="11">
        <f t="shared" ref="J23" si="33">I23-H23</f>
        <v>1659.2700000000186</v>
      </c>
      <c r="K23" s="27">
        <f t="shared" ref="K23" si="34">J23/24</f>
        <v>69.136250000000771</v>
      </c>
      <c r="L23" s="28"/>
    </row>
    <row r="24" spans="1:14">
      <c r="A24" s="12">
        <f t="shared" si="4"/>
        <v>18</v>
      </c>
      <c r="B24" s="8">
        <f t="shared" si="4"/>
        <v>46283</v>
      </c>
      <c r="C24" s="8">
        <f t="shared" si="5"/>
        <v>46283</v>
      </c>
      <c r="D24" s="9">
        <v>0.25</v>
      </c>
      <c r="E24" s="8">
        <f t="shared" si="6"/>
        <v>46284</v>
      </c>
      <c r="F24" s="9">
        <v>0.25</v>
      </c>
      <c r="G24" s="10">
        <f t="shared" si="7"/>
        <v>1</v>
      </c>
      <c r="H24" s="11">
        <f t="shared" si="1"/>
        <v>1838498.78</v>
      </c>
      <c r="I24" s="224">
        <v>1839993.57</v>
      </c>
      <c r="J24" s="11">
        <f t="shared" si="2"/>
        <v>1494.7900000000373</v>
      </c>
      <c r="K24" s="27">
        <f t="shared" si="3"/>
        <v>62.282916666668221</v>
      </c>
      <c r="L24" s="28"/>
    </row>
    <row r="25" spans="1:14">
      <c r="A25" s="12">
        <f t="shared" ref="A25:B34" si="35">A24+1</f>
        <v>19</v>
      </c>
      <c r="B25" s="8">
        <f>B24+1</f>
        <v>46284</v>
      </c>
      <c r="C25" s="8">
        <f t="shared" si="5"/>
        <v>46284</v>
      </c>
      <c r="D25" s="9">
        <v>0.25</v>
      </c>
      <c r="E25" s="8">
        <f t="shared" si="6"/>
        <v>46285</v>
      </c>
      <c r="F25" s="9">
        <v>0.25</v>
      </c>
      <c r="G25" s="10">
        <f t="shared" si="7"/>
        <v>1</v>
      </c>
      <c r="H25" s="11">
        <f t="shared" si="1"/>
        <v>1839993.57</v>
      </c>
      <c r="I25" s="224">
        <v>1841776.39</v>
      </c>
      <c r="J25" s="11">
        <f t="shared" si="2"/>
        <v>1782.8199999998324</v>
      </c>
      <c r="K25" s="27">
        <f t="shared" si="3"/>
        <v>74.284166666659686</v>
      </c>
      <c r="L25" s="28"/>
    </row>
    <row r="26" spans="1:14">
      <c r="A26" s="12">
        <f t="shared" si="35"/>
        <v>20</v>
      </c>
      <c r="B26" s="8">
        <f>B25+1</f>
        <v>46285</v>
      </c>
      <c r="C26" s="8">
        <f t="shared" si="5"/>
        <v>46285</v>
      </c>
      <c r="D26" s="9">
        <v>0.25</v>
      </c>
      <c r="E26" s="8">
        <f t="shared" si="6"/>
        <v>46286</v>
      </c>
      <c r="F26" s="9">
        <v>0.25</v>
      </c>
      <c r="G26" s="10">
        <f t="shared" si="7"/>
        <v>1</v>
      </c>
      <c r="H26" s="11">
        <f t="shared" si="1"/>
        <v>1841776.39</v>
      </c>
      <c r="I26" s="11">
        <v>1843342.89</v>
      </c>
      <c r="J26" s="11">
        <f t="shared" si="2"/>
        <v>1566.5</v>
      </c>
      <c r="K26" s="27">
        <f t="shared" si="3"/>
        <v>65.270833333333329</v>
      </c>
      <c r="L26" s="28"/>
    </row>
    <row r="27" spans="1:14">
      <c r="A27" s="12">
        <f t="shared" si="35"/>
        <v>21</v>
      </c>
      <c r="B27" s="8">
        <f>B26+1</f>
        <v>46286</v>
      </c>
      <c r="C27" s="8">
        <f t="shared" si="5"/>
        <v>46286</v>
      </c>
      <c r="D27" s="9">
        <v>0.25</v>
      </c>
      <c r="E27" s="8">
        <f t="shared" si="6"/>
        <v>46287</v>
      </c>
      <c r="F27" s="9">
        <v>0.25</v>
      </c>
      <c r="G27" s="10">
        <f t="shared" si="7"/>
        <v>1</v>
      </c>
      <c r="H27" s="11">
        <f t="shared" si="1"/>
        <v>1843342.89</v>
      </c>
      <c r="I27" s="11">
        <v>1844864.2</v>
      </c>
      <c r="J27" s="11">
        <f t="shared" si="2"/>
        <v>1521.3100000000559</v>
      </c>
      <c r="K27" s="27">
        <f t="shared" si="3"/>
        <v>63.387916666668993</v>
      </c>
      <c r="L27" s="28"/>
    </row>
    <row r="28" spans="1:14">
      <c r="A28" s="12">
        <f t="shared" si="35"/>
        <v>22</v>
      </c>
      <c r="B28" s="8">
        <f t="shared" si="35"/>
        <v>46287</v>
      </c>
      <c r="C28" s="8">
        <f t="shared" si="5"/>
        <v>46287</v>
      </c>
      <c r="D28" s="9">
        <v>0.25</v>
      </c>
      <c r="E28" s="8">
        <f t="shared" si="6"/>
        <v>46288</v>
      </c>
      <c r="F28" s="9">
        <v>0.25</v>
      </c>
      <c r="G28" s="10">
        <f t="shared" si="7"/>
        <v>1</v>
      </c>
      <c r="H28" s="11">
        <f t="shared" si="1"/>
        <v>1844864.2</v>
      </c>
      <c r="I28" s="11">
        <v>1846371.15</v>
      </c>
      <c r="J28" s="11">
        <f t="shared" si="2"/>
        <v>1506.9499999999534</v>
      </c>
      <c r="K28" s="27">
        <f t="shared" si="3"/>
        <v>62.789583333331393</v>
      </c>
      <c r="L28" s="28"/>
    </row>
    <row r="29" spans="1:14">
      <c r="A29" s="12">
        <f t="shared" si="35"/>
        <v>23</v>
      </c>
      <c r="B29" s="8">
        <f t="shared" si="35"/>
        <v>46288</v>
      </c>
      <c r="C29" s="8">
        <f t="shared" si="5"/>
        <v>46288</v>
      </c>
      <c r="D29" s="9">
        <v>0.25</v>
      </c>
      <c r="E29" s="8">
        <f t="shared" si="6"/>
        <v>46289</v>
      </c>
      <c r="F29" s="9">
        <v>0.25</v>
      </c>
      <c r="G29" s="10">
        <f t="shared" si="7"/>
        <v>1</v>
      </c>
      <c r="H29" s="11">
        <f t="shared" si="1"/>
        <v>1846371.15</v>
      </c>
      <c r="I29" s="11">
        <v>1847727.84</v>
      </c>
      <c r="J29" s="11">
        <f t="shared" si="2"/>
        <v>1356.690000000177</v>
      </c>
      <c r="K29" s="27">
        <f t="shared" si="3"/>
        <v>56.528750000007371</v>
      </c>
      <c r="L29" s="28"/>
    </row>
    <row r="30" spans="1:14">
      <c r="A30" s="12">
        <f t="shared" si="35"/>
        <v>24</v>
      </c>
      <c r="B30" s="8">
        <f t="shared" si="35"/>
        <v>46289</v>
      </c>
      <c r="C30" s="8">
        <f t="shared" si="5"/>
        <v>46289</v>
      </c>
      <c r="D30" s="9">
        <v>0.25</v>
      </c>
      <c r="E30" s="8">
        <f t="shared" si="6"/>
        <v>46290</v>
      </c>
      <c r="F30" s="9">
        <v>0.25</v>
      </c>
      <c r="G30" s="10">
        <f t="shared" si="7"/>
        <v>1</v>
      </c>
      <c r="H30" s="11">
        <f t="shared" si="1"/>
        <v>1847727.84</v>
      </c>
      <c r="I30" s="670">
        <v>1849175.5</v>
      </c>
      <c r="J30" s="11">
        <f t="shared" si="2"/>
        <v>1447.6599999999162</v>
      </c>
      <c r="K30" s="27">
        <f t="shared" si="3"/>
        <v>60.319166666663172</v>
      </c>
      <c r="L30" s="28"/>
    </row>
    <row r="31" spans="1:14">
      <c r="A31" s="12">
        <f t="shared" si="35"/>
        <v>25</v>
      </c>
      <c r="B31" s="8">
        <f t="shared" si="35"/>
        <v>46290</v>
      </c>
      <c r="C31" s="8">
        <f t="shared" si="5"/>
        <v>46290</v>
      </c>
      <c r="D31" s="9">
        <v>0.25</v>
      </c>
      <c r="E31" s="8">
        <f t="shared" si="6"/>
        <v>46291</v>
      </c>
      <c r="F31" s="9">
        <v>0.25</v>
      </c>
      <c r="G31" s="10">
        <f t="shared" si="7"/>
        <v>1</v>
      </c>
      <c r="H31" s="11">
        <f t="shared" si="1"/>
        <v>1849175.5</v>
      </c>
      <c r="I31" s="224">
        <v>1850602.29</v>
      </c>
      <c r="J31" s="11">
        <f t="shared" si="2"/>
        <v>1426.7900000000373</v>
      </c>
      <c r="K31" s="27">
        <f t="shared" si="3"/>
        <v>59.449583333334886</v>
      </c>
      <c r="L31" s="28"/>
    </row>
    <row r="32" spans="1:14">
      <c r="A32" s="12">
        <f t="shared" si="35"/>
        <v>26</v>
      </c>
      <c r="B32" s="8">
        <f t="shared" si="35"/>
        <v>46291</v>
      </c>
      <c r="C32" s="8">
        <f t="shared" si="5"/>
        <v>46291</v>
      </c>
      <c r="D32" s="9">
        <v>0.25</v>
      </c>
      <c r="E32" s="8">
        <f t="shared" si="6"/>
        <v>46292</v>
      </c>
      <c r="F32" s="9">
        <v>0.25</v>
      </c>
      <c r="G32" s="10">
        <f t="shared" si="7"/>
        <v>1</v>
      </c>
      <c r="H32" s="11">
        <f t="shared" si="1"/>
        <v>1850602.29</v>
      </c>
      <c r="I32" s="224">
        <v>1852114.66</v>
      </c>
      <c r="J32" s="11">
        <f t="shared" si="2"/>
        <v>1512.3699999998789</v>
      </c>
      <c r="K32" s="27">
        <f t="shared" si="3"/>
        <v>63.015416666661622</v>
      </c>
      <c r="L32" s="104"/>
    </row>
    <row r="33" spans="1:12">
      <c r="A33" s="12">
        <f t="shared" si="35"/>
        <v>27</v>
      </c>
      <c r="B33" s="8">
        <f t="shared" si="35"/>
        <v>46292</v>
      </c>
      <c r="C33" s="8">
        <f t="shared" si="5"/>
        <v>46292</v>
      </c>
      <c r="D33" s="9">
        <v>0.25</v>
      </c>
      <c r="E33" s="8">
        <f t="shared" si="6"/>
        <v>46293</v>
      </c>
      <c r="F33" s="9">
        <v>0.25</v>
      </c>
      <c r="G33" s="10">
        <f t="shared" si="7"/>
        <v>1</v>
      </c>
      <c r="H33" s="11"/>
      <c r="I33" s="11"/>
      <c r="J33" s="11">
        <f t="shared" si="2"/>
        <v>0</v>
      </c>
      <c r="K33" s="27">
        <f t="shared" si="3"/>
        <v>0</v>
      </c>
      <c r="L33" s="28"/>
    </row>
    <row r="34" spans="1:12">
      <c r="A34" s="12">
        <f t="shared" si="35"/>
        <v>28</v>
      </c>
      <c r="B34" s="8">
        <f t="shared" si="35"/>
        <v>46293</v>
      </c>
      <c r="C34" s="8">
        <f t="shared" si="5"/>
        <v>46293</v>
      </c>
      <c r="D34" s="9">
        <v>0.25</v>
      </c>
      <c r="E34" s="8">
        <f t="shared" si="6"/>
        <v>46294</v>
      </c>
      <c r="F34" s="9">
        <v>0.25</v>
      </c>
      <c r="G34" s="10">
        <f t="shared" si="7"/>
        <v>1</v>
      </c>
      <c r="H34" s="11"/>
      <c r="I34" s="11"/>
      <c r="J34" s="11">
        <f t="shared" si="2"/>
        <v>0</v>
      </c>
      <c r="K34" s="27">
        <f t="shared" si="3"/>
        <v>0</v>
      </c>
      <c r="L34" s="28"/>
    </row>
    <row r="35" spans="1:12">
      <c r="A35" s="12">
        <f t="shared" ref="A35:B35" si="36">A34+1</f>
        <v>29</v>
      </c>
      <c r="B35" s="8">
        <f t="shared" si="36"/>
        <v>46294</v>
      </c>
      <c r="C35" s="8">
        <f t="shared" ref="C35:C37" si="37">B35</f>
        <v>46294</v>
      </c>
      <c r="D35" s="9">
        <v>0.25</v>
      </c>
      <c r="E35" s="8">
        <f t="shared" ref="E35:E37" si="38">C35+1</f>
        <v>46295</v>
      </c>
      <c r="F35" s="9">
        <v>0.25</v>
      </c>
      <c r="G35" s="10">
        <f t="shared" ref="G35:G37" si="39">IFERROR(((E35-C35)+(F35-D35)),"")</f>
        <v>1</v>
      </c>
      <c r="H35" s="11"/>
      <c r="I35" s="11"/>
      <c r="J35" s="11">
        <f t="shared" ref="J35:J37" si="40">I35-H35</f>
        <v>0</v>
      </c>
      <c r="K35" s="27">
        <f t="shared" ref="K35:K37" si="41">J35/24</f>
        <v>0</v>
      </c>
      <c r="L35" s="28"/>
    </row>
    <row r="36" spans="1:12">
      <c r="A36" s="12">
        <f t="shared" ref="A36:B36" si="42">A35+1</f>
        <v>30</v>
      </c>
      <c r="B36" s="8">
        <f t="shared" si="42"/>
        <v>46295</v>
      </c>
      <c r="C36" s="8">
        <f t="shared" si="37"/>
        <v>46295</v>
      </c>
      <c r="D36" s="9">
        <v>0.25</v>
      </c>
      <c r="E36" s="8">
        <f t="shared" si="38"/>
        <v>46296</v>
      </c>
      <c r="F36" s="9">
        <v>0.25</v>
      </c>
      <c r="G36" s="10">
        <f t="shared" si="39"/>
        <v>1</v>
      </c>
      <c r="H36" s="11"/>
      <c r="I36" s="11"/>
      <c r="J36" s="11">
        <f t="shared" si="40"/>
        <v>0</v>
      </c>
      <c r="K36" s="27">
        <f t="shared" si="41"/>
        <v>0</v>
      </c>
      <c r="L36" s="28"/>
    </row>
    <row r="37" spans="1:12">
      <c r="A37" s="12">
        <f t="shared" ref="A37:B37" si="43">A36+1</f>
        <v>31</v>
      </c>
      <c r="B37" s="8">
        <f t="shared" si="43"/>
        <v>46296</v>
      </c>
      <c r="C37" s="8">
        <f t="shared" si="37"/>
        <v>46296</v>
      </c>
      <c r="D37" s="9">
        <v>0.25</v>
      </c>
      <c r="E37" s="8">
        <f t="shared" si="38"/>
        <v>46297</v>
      </c>
      <c r="F37" s="9">
        <v>0.25</v>
      </c>
      <c r="G37" s="10">
        <f t="shared" si="39"/>
        <v>1</v>
      </c>
      <c r="H37" s="11"/>
      <c r="I37" s="11"/>
      <c r="J37" s="11">
        <f t="shared" si="40"/>
        <v>0</v>
      </c>
      <c r="K37" s="27">
        <f t="shared" si="41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42596.679999999935</v>
      </c>
      <c r="K39" s="32">
        <f>AVERAGE(K7:K38)</f>
        <v>57.253602150537546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2.2020616211745212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ySplit="6" topLeftCell="A7" activePane="bottomLeft" state="frozen"/>
      <selection pane="bottomLeft" activeCell="J32" sqref="J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140625" style="1" customWidth="1"/>
    <col min="9" max="9" width="13.7109375" style="1" customWidth="1"/>
    <col min="10" max="10" width="12.71093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174</v>
      </c>
      <c r="D2" s="2"/>
      <c r="E2" s="2"/>
      <c r="F2" s="2"/>
      <c r="G2" s="2"/>
      <c r="H2" s="2"/>
      <c r="I2" s="2"/>
      <c r="J2" s="2"/>
      <c r="K2" s="2"/>
      <c r="L2" s="98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MAX(K7:K38)</f>
        <v>273.88541666666669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11">
        <v>10170672.560000001</v>
      </c>
      <c r="I7" s="11">
        <v>10176420.23</v>
      </c>
      <c r="J7" s="11">
        <f t="shared" ref="J7" si="0">I7-H7</f>
        <v>5747.6699999999255</v>
      </c>
      <c r="K7" s="27">
        <f t="shared" ref="K7" si="1">J7/24</f>
        <v>239.48624999999689</v>
      </c>
      <c r="L7" s="54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11">
        <f t="shared" ref="H8:H18" si="2">I7</f>
        <v>10176420.23</v>
      </c>
      <c r="I8" s="11">
        <v>10182262.91</v>
      </c>
      <c r="J8" s="11">
        <f t="shared" ref="J8" si="3">I8-H8</f>
        <v>5842.679999999702</v>
      </c>
      <c r="K8" s="27">
        <f t="shared" ref="K8" si="4">J8/24</f>
        <v>243.44499999998757</v>
      </c>
      <c r="L8" s="690"/>
    </row>
    <row r="9" spans="1:12">
      <c r="A9" s="12">
        <f t="shared" ref="A9:B24" si="5">A8+1</f>
        <v>3</v>
      </c>
      <c r="B9" s="8">
        <f t="shared" si="5"/>
        <v>46268</v>
      </c>
      <c r="C9" s="8">
        <f t="shared" ref="C9:C30" si="6">B9</f>
        <v>46268</v>
      </c>
      <c r="D9" s="9">
        <v>0.29166666666666702</v>
      </c>
      <c r="E9" s="8">
        <f t="shared" ref="E9:E30" si="7">C9+1</f>
        <v>46269</v>
      </c>
      <c r="F9" s="9">
        <v>0.29166666666666702</v>
      </c>
      <c r="G9" s="10">
        <f t="shared" ref="G9:G30" si="8">IFERROR(((E9-C9)+(F9-D9)),"")</f>
        <v>1</v>
      </c>
      <c r="H9" s="11">
        <f t="shared" si="2"/>
        <v>10182262.91</v>
      </c>
      <c r="I9" s="11">
        <v>10187969.199999999</v>
      </c>
      <c r="J9" s="11">
        <f t="shared" ref="J9" si="9">I9-H9</f>
        <v>5706.2899999991059</v>
      </c>
      <c r="K9" s="27">
        <f t="shared" ref="K9" si="10">J9/24</f>
        <v>237.76208333329609</v>
      </c>
      <c r="L9" s="28"/>
    </row>
    <row r="10" spans="1:12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v>0.29166666666666702</v>
      </c>
      <c r="E10" s="8">
        <f t="shared" si="7"/>
        <v>46270</v>
      </c>
      <c r="F10" s="9">
        <v>0.29166666666666702</v>
      </c>
      <c r="G10" s="10">
        <f t="shared" si="8"/>
        <v>1</v>
      </c>
      <c r="H10" s="11">
        <f t="shared" si="2"/>
        <v>10187969.199999999</v>
      </c>
      <c r="I10" s="11">
        <v>10192803.560000001</v>
      </c>
      <c r="J10" s="11">
        <f t="shared" ref="J10" si="11">I10-H10</f>
        <v>4834.3600000012666</v>
      </c>
      <c r="K10" s="27">
        <f t="shared" ref="K10" si="12">J10/24</f>
        <v>201.43166666671945</v>
      </c>
      <c r="L10" s="528"/>
    </row>
    <row r="11" spans="1:12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v>0.29166666666666702</v>
      </c>
      <c r="E11" s="8">
        <f t="shared" si="7"/>
        <v>46271</v>
      </c>
      <c r="F11" s="9">
        <v>0.29166666666666702</v>
      </c>
      <c r="G11" s="10">
        <f t="shared" si="8"/>
        <v>1</v>
      </c>
      <c r="H11" s="11">
        <f t="shared" si="2"/>
        <v>10192803.560000001</v>
      </c>
      <c r="I11" s="11">
        <v>10193052</v>
      </c>
      <c r="J11" s="11">
        <f t="shared" ref="J11" si="13">I11-H11</f>
        <v>248.43999999947846</v>
      </c>
      <c r="K11" s="27">
        <f t="shared" ref="K11" si="14">J11/24</f>
        <v>10.351666666644936</v>
      </c>
      <c r="L11" s="656"/>
    </row>
    <row r="12" spans="1:12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v>0.29166666666666702</v>
      </c>
      <c r="E12" s="8">
        <f t="shared" si="7"/>
        <v>46272</v>
      </c>
      <c r="F12" s="9">
        <v>0.29166666666666702</v>
      </c>
      <c r="G12" s="10">
        <f t="shared" si="8"/>
        <v>1</v>
      </c>
      <c r="H12" s="11">
        <f t="shared" si="2"/>
        <v>10193052</v>
      </c>
      <c r="I12" s="11">
        <v>10193052.16</v>
      </c>
      <c r="J12" s="11">
        <f t="shared" ref="J12" si="15">I12-H12</f>
        <v>0.16000000014901161</v>
      </c>
      <c r="K12" s="27">
        <f t="shared" ref="K12" si="16">J12/24</f>
        <v>6.6666666728754835E-3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v>0.29166666666666702</v>
      </c>
      <c r="E13" s="8">
        <f t="shared" si="7"/>
        <v>46273</v>
      </c>
      <c r="F13" s="9">
        <v>0.29166666666666702</v>
      </c>
      <c r="G13" s="10">
        <f t="shared" si="8"/>
        <v>1</v>
      </c>
      <c r="H13" s="11">
        <f t="shared" si="2"/>
        <v>10193052.16</v>
      </c>
      <c r="I13" s="840">
        <v>10198350.57</v>
      </c>
      <c r="J13" s="11">
        <f t="shared" ref="J13:J14" si="17">I13-H13</f>
        <v>5298.410000000149</v>
      </c>
      <c r="K13" s="27">
        <f t="shared" ref="K13" si="18">J13/24</f>
        <v>220.76708333333954</v>
      </c>
      <c r="L13" s="28"/>
    </row>
    <row r="14" spans="1:12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v>0.29166666666666702</v>
      </c>
      <c r="E14" s="8">
        <f t="shared" si="7"/>
        <v>46274</v>
      </c>
      <c r="F14" s="9">
        <v>0.29166666666666702</v>
      </c>
      <c r="G14" s="10">
        <f t="shared" si="8"/>
        <v>1</v>
      </c>
      <c r="H14" s="11">
        <f t="shared" si="2"/>
        <v>10198350.57</v>
      </c>
      <c r="I14" s="11">
        <v>10204850.42</v>
      </c>
      <c r="J14" s="11">
        <f t="shared" si="17"/>
        <v>6499.8499999996275</v>
      </c>
      <c r="K14" s="27">
        <f t="shared" ref="K14" si="19">J14/24</f>
        <v>270.82708333331783</v>
      </c>
      <c r="L14" s="28"/>
    </row>
    <row r="15" spans="1:12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v>0.29166666666666702</v>
      </c>
      <c r="E15" s="8">
        <f t="shared" si="7"/>
        <v>46275</v>
      </c>
      <c r="F15" s="9">
        <v>0.29166666666666702</v>
      </c>
      <c r="G15" s="10">
        <f t="shared" si="8"/>
        <v>1</v>
      </c>
      <c r="H15" s="11">
        <f t="shared" si="2"/>
        <v>10204850.42</v>
      </c>
      <c r="I15" s="11">
        <v>10210512.560000001</v>
      </c>
      <c r="J15" s="11">
        <f t="shared" ref="J15" si="20">I15-H15</f>
        <v>5662.140000000596</v>
      </c>
      <c r="K15" s="27">
        <f t="shared" ref="K15" si="21">J15/24</f>
        <v>235.92250000002483</v>
      </c>
      <c r="L15" s="737"/>
    </row>
    <row r="16" spans="1:12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v>0.29166666666666702</v>
      </c>
      <c r="E16" s="8">
        <f t="shared" si="7"/>
        <v>46276</v>
      </c>
      <c r="F16" s="9">
        <v>0.29166666666666702</v>
      </c>
      <c r="G16" s="10">
        <f t="shared" si="8"/>
        <v>1</v>
      </c>
      <c r="H16" s="11">
        <f t="shared" si="2"/>
        <v>10210512.560000001</v>
      </c>
      <c r="I16" s="11">
        <v>10215639.67</v>
      </c>
      <c r="J16" s="11">
        <f t="shared" ref="J16" si="22">I16-H16</f>
        <v>5127.109999999404</v>
      </c>
      <c r="K16" s="27">
        <f t="shared" ref="K16" si="23">J16/24</f>
        <v>213.62958333330849</v>
      </c>
      <c r="L16" s="28"/>
    </row>
    <row r="17" spans="1:14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v>0.29166666666666702</v>
      </c>
      <c r="E17" s="8">
        <f t="shared" si="7"/>
        <v>46277</v>
      </c>
      <c r="F17" s="9">
        <v>0.29166666666666702</v>
      </c>
      <c r="G17" s="10">
        <f t="shared" si="8"/>
        <v>1</v>
      </c>
      <c r="H17" s="11">
        <f t="shared" si="2"/>
        <v>10215639.67</v>
      </c>
      <c r="I17" s="11">
        <v>10220389.380000001</v>
      </c>
      <c r="J17" s="11">
        <f t="shared" ref="J17" si="24">I17-H17</f>
        <v>4749.7100000008941</v>
      </c>
      <c r="K17" s="27">
        <f t="shared" ref="K17" si="25">J17/24</f>
        <v>197.9045833333706</v>
      </c>
      <c r="L17" s="857" t="s">
        <v>372</v>
      </c>
    </row>
    <row r="18" spans="1:14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v>0.29166666666666702</v>
      </c>
      <c r="E18" s="8">
        <f t="shared" si="7"/>
        <v>46278</v>
      </c>
      <c r="F18" s="9">
        <v>0.29166666666666702</v>
      </c>
      <c r="G18" s="10">
        <f t="shared" si="8"/>
        <v>1</v>
      </c>
      <c r="H18" s="11">
        <f t="shared" si="2"/>
        <v>10220389.380000001</v>
      </c>
      <c r="I18" s="11">
        <v>10220389.380000001</v>
      </c>
      <c r="J18" s="11">
        <f t="shared" ref="J18" si="26">I18-H18</f>
        <v>0</v>
      </c>
      <c r="K18" s="27">
        <f t="shared" ref="K18" si="27">J18/24</f>
        <v>0</v>
      </c>
      <c r="L18" s="861" t="s">
        <v>152</v>
      </c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6"/>
        <v>46278</v>
      </c>
      <c r="D19" s="9">
        <v>0.29166666666666702</v>
      </c>
      <c r="E19" s="8">
        <f t="shared" si="7"/>
        <v>46279</v>
      </c>
      <c r="F19" s="9">
        <v>0.29166666666666702</v>
      </c>
      <c r="G19" s="10">
        <f t="shared" si="8"/>
        <v>1</v>
      </c>
      <c r="H19" s="11">
        <f t="shared" ref="H19:H32" si="28">I18</f>
        <v>10220389.380000001</v>
      </c>
      <c r="I19" s="11">
        <v>10220389.380000001</v>
      </c>
      <c r="J19" s="11">
        <f t="shared" ref="J19" si="29">I19-H19</f>
        <v>0</v>
      </c>
      <c r="K19" s="27">
        <f t="shared" ref="K19" si="30">J19/24</f>
        <v>0</v>
      </c>
      <c r="L19" s="861" t="s">
        <v>152</v>
      </c>
    </row>
    <row r="20" spans="1:14">
      <c r="A20" s="12">
        <f t="shared" si="5"/>
        <v>14</v>
      </c>
      <c r="B20" s="8">
        <f t="shared" si="5"/>
        <v>46279</v>
      </c>
      <c r="C20" s="8">
        <f t="shared" si="6"/>
        <v>46279</v>
      </c>
      <c r="D20" s="9">
        <v>0.29166666666666702</v>
      </c>
      <c r="E20" s="8">
        <f t="shared" si="7"/>
        <v>46280</v>
      </c>
      <c r="F20" s="9">
        <v>0.29166666666666702</v>
      </c>
      <c r="G20" s="10">
        <f t="shared" si="8"/>
        <v>1</v>
      </c>
      <c r="H20" s="11">
        <f t="shared" si="28"/>
        <v>10220389.380000001</v>
      </c>
      <c r="I20" s="11">
        <v>10226962.630000001</v>
      </c>
      <c r="J20" s="11">
        <f t="shared" ref="J20" si="31">I20-H20</f>
        <v>6573.25</v>
      </c>
      <c r="K20" s="27">
        <f t="shared" ref="K20" si="32">J20/24</f>
        <v>273.88541666666669</v>
      </c>
      <c r="L20" s="28"/>
    </row>
    <row r="21" spans="1:14">
      <c r="A21" s="12">
        <f t="shared" si="5"/>
        <v>15</v>
      </c>
      <c r="B21" s="8">
        <f t="shared" si="5"/>
        <v>46280</v>
      </c>
      <c r="C21" s="8">
        <f t="shared" si="6"/>
        <v>46280</v>
      </c>
      <c r="D21" s="9">
        <v>0.29166666666666702</v>
      </c>
      <c r="E21" s="8">
        <f t="shared" si="7"/>
        <v>46281</v>
      </c>
      <c r="F21" s="9">
        <v>0.29166666666666702</v>
      </c>
      <c r="G21" s="10">
        <f t="shared" si="8"/>
        <v>1</v>
      </c>
      <c r="H21" s="11">
        <f t="shared" si="28"/>
        <v>10226962.630000001</v>
      </c>
      <c r="I21" s="11">
        <v>10233102.300000001</v>
      </c>
      <c r="J21" s="11">
        <f t="shared" ref="J21" si="33">I21-H21</f>
        <v>6139.6699999999255</v>
      </c>
      <c r="K21" s="27">
        <f t="shared" ref="K21" si="34">J21/24</f>
        <v>255.81958333333023</v>
      </c>
      <c r="L21" s="737"/>
    </row>
    <row r="22" spans="1:14">
      <c r="A22" s="12">
        <f t="shared" si="5"/>
        <v>16</v>
      </c>
      <c r="B22" s="8">
        <f t="shared" si="5"/>
        <v>46281</v>
      </c>
      <c r="C22" s="8">
        <f t="shared" si="6"/>
        <v>46281</v>
      </c>
      <c r="D22" s="9">
        <v>0.29166666666666702</v>
      </c>
      <c r="E22" s="8">
        <f t="shared" si="7"/>
        <v>46282</v>
      </c>
      <c r="F22" s="9">
        <v>0.29166666666666702</v>
      </c>
      <c r="G22" s="10">
        <f t="shared" si="8"/>
        <v>1</v>
      </c>
      <c r="H22" s="11">
        <f t="shared" si="28"/>
        <v>10233102.300000001</v>
      </c>
      <c r="I22" s="11">
        <v>10239048.050000001</v>
      </c>
      <c r="J22" s="11">
        <f t="shared" ref="J22" si="35">I22-H22</f>
        <v>5945.75</v>
      </c>
      <c r="K22" s="27">
        <f t="shared" ref="K22" si="36">J22/24</f>
        <v>247.73958333333334</v>
      </c>
      <c r="L22" s="737"/>
    </row>
    <row r="23" spans="1:14">
      <c r="A23" s="12">
        <f t="shared" si="5"/>
        <v>17</v>
      </c>
      <c r="B23" s="8">
        <f t="shared" si="5"/>
        <v>46282</v>
      </c>
      <c r="C23" s="8">
        <f t="shared" si="6"/>
        <v>46282</v>
      </c>
      <c r="D23" s="9">
        <v>0.29166666666666702</v>
      </c>
      <c r="E23" s="8">
        <f t="shared" si="7"/>
        <v>46283</v>
      </c>
      <c r="F23" s="9">
        <v>0.29166666666666702</v>
      </c>
      <c r="G23" s="10">
        <f t="shared" si="8"/>
        <v>1</v>
      </c>
      <c r="H23" s="11">
        <f t="shared" si="28"/>
        <v>10239048.050000001</v>
      </c>
      <c r="I23" s="11">
        <v>10245404.779999999</v>
      </c>
      <c r="J23" s="11">
        <f t="shared" ref="J23" si="37">I23-H23</f>
        <v>6356.7299999985844</v>
      </c>
      <c r="K23" s="27">
        <f t="shared" ref="K23" si="38">J23/24</f>
        <v>264.86374999994104</v>
      </c>
      <c r="L23" s="737"/>
    </row>
    <row r="24" spans="1:14">
      <c r="A24" s="12">
        <f t="shared" si="5"/>
        <v>18</v>
      </c>
      <c r="B24" s="8">
        <f t="shared" si="5"/>
        <v>46283</v>
      </c>
      <c r="C24" s="8">
        <f t="shared" si="6"/>
        <v>46283</v>
      </c>
      <c r="D24" s="9">
        <v>0.29166666666666702</v>
      </c>
      <c r="E24" s="8">
        <f t="shared" si="7"/>
        <v>46284</v>
      </c>
      <c r="F24" s="9">
        <v>0.29166666666666702</v>
      </c>
      <c r="G24" s="10">
        <f t="shared" si="8"/>
        <v>1</v>
      </c>
      <c r="H24" s="11">
        <f t="shared" si="28"/>
        <v>10245404.779999999</v>
      </c>
      <c r="I24" s="11">
        <v>10251633.66</v>
      </c>
      <c r="J24" s="11">
        <f t="shared" ref="J24" si="39">I24-H24</f>
        <v>6228.8800000008196</v>
      </c>
      <c r="K24" s="27">
        <f t="shared" ref="K24" si="40">J24/24</f>
        <v>259.5366666667008</v>
      </c>
      <c r="L24" s="656"/>
    </row>
    <row r="25" spans="1:14">
      <c r="A25" s="12">
        <f t="shared" ref="A25:B30" si="41">A24+1</f>
        <v>19</v>
      </c>
      <c r="B25" s="8">
        <f>B24+1</f>
        <v>46284</v>
      </c>
      <c r="C25" s="8">
        <f t="shared" si="6"/>
        <v>46284</v>
      </c>
      <c r="D25" s="9">
        <v>0.29166666666666702</v>
      </c>
      <c r="E25" s="8">
        <f t="shared" si="7"/>
        <v>46285</v>
      </c>
      <c r="F25" s="9">
        <v>0.29166666666666702</v>
      </c>
      <c r="G25" s="10">
        <f t="shared" si="8"/>
        <v>1</v>
      </c>
      <c r="H25" s="11">
        <f t="shared" si="28"/>
        <v>10251633.66</v>
      </c>
      <c r="I25" s="11">
        <v>10251633.66</v>
      </c>
      <c r="J25" s="11">
        <f t="shared" ref="J25" si="42">I25-H25</f>
        <v>0</v>
      </c>
      <c r="K25" s="27">
        <f t="shared" ref="K25" si="43">J25/24</f>
        <v>0</v>
      </c>
      <c r="L25" s="861" t="s">
        <v>152</v>
      </c>
    </row>
    <row r="26" spans="1:14">
      <c r="A26" s="12">
        <f t="shared" si="41"/>
        <v>20</v>
      </c>
      <c r="B26" s="8">
        <f>B25+1</f>
        <v>46285</v>
      </c>
      <c r="C26" s="8">
        <f t="shared" si="6"/>
        <v>46285</v>
      </c>
      <c r="D26" s="9">
        <v>0.29166666666666702</v>
      </c>
      <c r="E26" s="8">
        <f t="shared" si="7"/>
        <v>46286</v>
      </c>
      <c r="F26" s="9">
        <v>0.29166666666666702</v>
      </c>
      <c r="G26" s="10">
        <f t="shared" si="8"/>
        <v>1</v>
      </c>
      <c r="H26" s="11">
        <f t="shared" si="28"/>
        <v>10251633.66</v>
      </c>
      <c r="I26" s="11">
        <v>10251633.66</v>
      </c>
      <c r="J26" s="11">
        <f t="shared" ref="J26:J28" si="44">I26-H26</f>
        <v>0</v>
      </c>
      <c r="K26" s="27">
        <f t="shared" ref="K26:K28" si="45">J26/24</f>
        <v>0</v>
      </c>
      <c r="L26" s="861" t="s">
        <v>152</v>
      </c>
    </row>
    <row r="27" spans="1:14">
      <c r="A27" s="12">
        <f t="shared" si="41"/>
        <v>21</v>
      </c>
      <c r="B27" s="8">
        <f>B26+1</f>
        <v>46286</v>
      </c>
      <c r="C27" s="8">
        <f t="shared" si="6"/>
        <v>46286</v>
      </c>
      <c r="D27" s="9">
        <v>0.29166666666666702</v>
      </c>
      <c r="E27" s="8">
        <f t="shared" si="7"/>
        <v>46287</v>
      </c>
      <c r="F27" s="9">
        <v>0.29166666666666702</v>
      </c>
      <c r="G27" s="10">
        <f t="shared" si="8"/>
        <v>1</v>
      </c>
      <c r="H27" s="11">
        <f t="shared" si="28"/>
        <v>10251633.66</v>
      </c>
      <c r="I27" s="11">
        <v>10257561.84</v>
      </c>
      <c r="J27" s="11">
        <f t="shared" si="44"/>
        <v>5928.179999999702</v>
      </c>
      <c r="K27" s="27">
        <f t="shared" si="45"/>
        <v>247.00749999998757</v>
      </c>
      <c r="L27" s="28"/>
    </row>
    <row r="28" spans="1:14">
      <c r="A28" s="12">
        <f t="shared" si="41"/>
        <v>22</v>
      </c>
      <c r="B28" s="8">
        <f t="shared" si="41"/>
        <v>46287</v>
      </c>
      <c r="C28" s="8">
        <f t="shared" si="6"/>
        <v>46287</v>
      </c>
      <c r="D28" s="9">
        <v>0.29166666666666702</v>
      </c>
      <c r="E28" s="8">
        <f t="shared" si="7"/>
        <v>46288</v>
      </c>
      <c r="F28" s="9">
        <v>0.29166666666666702</v>
      </c>
      <c r="G28" s="10">
        <f t="shared" si="8"/>
        <v>1</v>
      </c>
      <c r="H28" s="11">
        <f t="shared" si="28"/>
        <v>10257561.84</v>
      </c>
      <c r="I28" s="11">
        <v>10263162.460000001</v>
      </c>
      <c r="J28" s="11">
        <f t="shared" si="44"/>
        <v>5600.6200000010431</v>
      </c>
      <c r="K28" s="27">
        <f t="shared" si="45"/>
        <v>233.35916666671014</v>
      </c>
      <c r="L28" s="28"/>
    </row>
    <row r="29" spans="1:14">
      <c r="A29" s="12">
        <f t="shared" si="41"/>
        <v>23</v>
      </c>
      <c r="B29" s="8">
        <f t="shared" si="41"/>
        <v>46288</v>
      </c>
      <c r="C29" s="8">
        <f t="shared" si="6"/>
        <v>46288</v>
      </c>
      <c r="D29" s="9">
        <v>0.29166666666666702</v>
      </c>
      <c r="E29" s="8">
        <f t="shared" si="7"/>
        <v>46289</v>
      </c>
      <c r="F29" s="9">
        <v>0.29166666666666702</v>
      </c>
      <c r="G29" s="10">
        <f t="shared" si="8"/>
        <v>1</v>
      </c>
      <c r="H29" s="11">
        <f t="shared" si="28"/>
        <v>10263162.460000001</v>
      </c>
      <c r="I29" s="11">
        <v>10269041.43</v>
      </c>
      <c r="J29" s="11">
        <f t="shared" ref="J29:J30" si="46">I29-H29</f>
        <v>5878.9699999988079</v>
      </c>
      <c r="K29" s="27">
        <f t="shared" ref="K29:K30" si="47">J29/24</f>
        <v>244.95708333328366</v>
      </c>
      <c r="L29" s="737"/>
    </row>
    <row r="30" spans="1:14">
      <c r="A30" s="12">
        <f t="shared" si="41"/>
        <v>24</v>
      </c>
      <c r="B30" s="8">
        <f t="shared" si="41"/>
        <v>46289</v>
      </c>
      <c r="C30" s="8">
        <f t="shared" si="6"/>
        <v>46289</v>
      </c>
      <c r="D30" s="9">
        <v>0.29166666666666702</v>
      </c>
      <c r="E30" s="8">
        <f t="shared" si="7"/>
        <v>46290</v>
      </c>
      <c r="F30" s="9">
        <v>0.29166666666666702</v>
      </c>
      <c r="G30" s="10">
        <f t="shared" si="8"/>
        <v>1</v>
      </c>
      <c r="H30" s="11">
        <f t="shared" si="28"/>
        <v>10269041.43</v>
      </c>
      <c r="I30" s="11">
        <v>10274316.800000001</v>
      </c>
      <c r="J30" s="11">
        <f t="shared" si="46"/>
        <v>5275.3700000010431</v>
      </c>
      <c r="K30" s="27">
        <f t="shared" si="47"/>
        <v>219.8070833333768</v>
      </c>
      <c r="L30" s="737"/>
    </row>
    <row r="31" spans="1:14">
      <c r="A31" s="12">
        <f t="shared" ref="A31:B34" si="48">A30+1</f>
        <v>25</v>
      </c>
      <c r="B31" s="8">
        <f t="shared" si="48"/>
        <v>46290</v>
      </c>
      <c r="C31" s="8">
        <f t="shared" ref="C31:C34" si="49">B31</f>
        <v>46290</v>
      </c>
      <c r="D31" s="9">
        <v>0.29166666666666702</v>
      </c>
      <c r="E31" s="8">
        <f t="shared" ref="E31:E34" si="50">C31+1</f>
        <v>46291</v>
      </c>
      <c r="F31" s="9">
        <v>0.29166666666666702</v>
      </c>
      <c r="G31" s="10">
        <f t="shared" ref="G31:G34" si="51">IFERROR(((E31-C31)+(F31-D31)),"")</f>
        <v>1</v>
      </c>
      <c r="H31" s="11">
        <f t="shared" si="28"/>
        <v>10274316.800000001</v>
      </c>
      <c r="I31" s="11">
        <v>10277588.84</v>
      </c>
      <c r="J31" s="11">
        <f t="shared" ref="J31" si="52">I31-H31</f>
        <v>3272.0399999991059</v>
      </c>
      <c r="K31" s="27">
        <f t="shared" ref="K31" si="53">J31/24</f>
        <v>136.33499999996275</v>
      </c>
      <c r="L31" s="528"/>
    </row>
    <row r="32" spans="1:14">
      <c r="A32" s="12">
        <f t="shared" si="48"/>
        <v>26</v>
      </c>
      <c r="B32" s="8">
        <f t="shared" si="48"/>
        <v>46291</v>
      </c>
      <c r="C32" s="8">
        <f t="shared" si="49"/>
        <v>46291</v>
      </c>
      <c r="D32" s="9">
        <v>0.29166666666666702</v>
      </c>
      <c r="E32" s="8">
        <f t="shared" si="50"/>
        <v>46292</v>
      </c>
      <c r="F32" s="9">
        <v>0.29166666666666702</v>
      </c>
      <c r="G32" s="10">
        <f t="shared" si="51"/>
        <v>1</v>
      </c>
      <c r="H32" s="11">
        <f t="shared" si="28"/>
        <v>10277588.84</v>
      </c>
      <c r="I32" s="11">
        <v>10277588.84</v>
      </c>
      <c r="J32" s="11">
        <f t="shared" ref="J32" si="54">I32-H32</f>
        <v>0</v>
      </c>
      <c r="K32" s="27">
        <f t="shared" ref="K32" si="55">J32/24</f>
        <v>0</v>
      </c>
      <c r="L32" s="656"/>
    </row>
    <row r="33" spans="1:12">
      <c r="A33" s="12">
        <f t="shared" si="48"/>
        <v>27</v>
      </c>
      <c r="B33" s="8">
        <f t="shared" si="48"/>
        <v>46292</v>
      </c>
      <c r="C33" s="8">
        <f t="shared" si="49"/>
        <v>46292</v>
      </c>
      <c r="D33" s="9">
        <v>0.29166666666666702</v>
      </c>
      <c r="E33" s="8">
        <f t="shared" si="50"/>
        <v>46293</v>
      </c>
      <c r="F33" s="9">
        <v>0.29166666666666702</v>
      </c>
      <c r="G33" s="10">
        <f t="shared" si="51"/>
        <v>1</v>
      </c>
      <c r="H33" s="11"/>
      <c r="I33" s="11"/>
      <c r="J33" s="11">
        <f t="shared" ref="J33" si="56">I33-H33</f>
        <v>0</v>
      </c>
      <c r="K33" s="27">
        <f t="shared" ref="K33" si="57">J33/24</f>
        <v>0</v>
      </c>
      <c r="L33" s="28"/>
    </row>
    <row r="34" spans="1:12">
      <c r="A34" s="12">
        <f t="shared" si="48"/>
        <v>28</v>
      </c>
      <c r="B34" s="8">
        <f t="shared" si="48"/>
        <v>46293</v>
      </c>
      <c r="C34" s="8">
        <f t="shared" si="49"/>
        <v>46293</v>
      </c>
      <c r="D34" s="9">
        <v>0.29166666666666702</v>
      </c>
      <c r="E34" s="8">
        <f t="shared" si="50"/>
        <v>46294</v>
      </c>
      <c r="F34" s="9">
        <v>0.29166666666666702</v>
      </c>
      <c r="G34" s="10">
        <f t="shared" si="51"/>
        <v>1</v>
      </c>
      <c r="H34" s="11"/>
      <c r="I34" s="11"/>
      <c r="J34" s="11">
        <f t="shared" ref="J34" si="58">I34-H34</f>
        <v>0</v>
      </c>
      <c r="K34" s="27">
        <f t="shared" ref="K34" si="59">J34/24</f>
        <v>0</v>
      </c>
      <c r="L34" s="28"/>
    </row>
    <row r="35" spans="1:12">
      <c r="A35" s="12">
        <f t="shared" ref="A35:B35" si="60">A34+1</f>
        <v>29</v>
      </c>
      <c r="B35" s="8">
        <f t="shared" si="60"/>
        <v>46294</v>
      </c>
      <c r="C35" s="8">
        <f t="shared" ref="C35:C37" si="61">B35</f>
        <v>46294</v>
      </c>
      <c r="D35" s="9">
        <v>0.29166666666666702</v>
      </c>
      <c r="E35" s="8">
        <f t="shared" ref="E35:E37" si="62">C35+1</f>
        <v>46295</v>
      </c>
      <c r="F35" s="9">
        <v>0.29166666666666702</v>
      </c>
      <c r="G35" s="10">
        <f t="shared" ref="G35:G37" si="63">IFERROR(((E35-C35)+(F35-D35)),"")</f>
        <v>1</v>
      </c>
      <c r="H35" s="11"/>
      <c r="I35" s="11"/>
      <c r="J35" s="11">
        <f t="shared" ref="J35:J37" si="64">I35-H35</f>
        <v>0</v>
      </c>
      <c r="K35" s="27">
        <f t="shared" ref="K35:K37" si="65">J35/24</f>
        <v>0</v>
      </c>
      <c r="L35" s="28"/>
    </row>
    <row r="36" spans="1:12">
      <c r="A36" s="12">
        <f t="shared" ref="A36:B36" si="66">A35+1</f>
        <v>30</v>
      </c>
      <c r="B36" s="8">
        <f t="shared" si="66"/>
        <v>46295</v>
      </c>
      <c r="C36" s="8">
        <f t="shared" si="61"/>
        <v>46295</v>
      </c>
      <c r="D36" s="9">
        <v>0.29166666666666702</v>
      </c>
      <c r="E36" s="8">
        <f t="shared" si="62"/>
        <v>46296</v>
      </c>
      <c r="F36" s="9">
        <v>0.29166666666666702</v>
      </c>
      <c r="G36" s="10">
        <f t="shared" si="63"/>
        <v>1</v>
      </c>
      <c r="H36" s="11"/>
      <c r="I36" s="11"/>
      <c r="J36" s="11">
        <f t="shared" si="64"/>
        <v>0</v>
      </c>
      <c r="K36" s="27">
        <f t="shared" si="65"/>
        <v>0</v>
      </c>
      <c r="L36" s="28"/>
    </row>
    <row r="37" spans="1:12">
      <c r="A37" s="12">
        <f t="shared" ref="A37:B37" si="67">A36+1</f>
        <v>31</v>
      </c>
      <c r="B37" s="8">
        <f t="shared" si="67"/>
        <v>46296</v>
      </c>
      <c r="C37" s="8">
        <f t="shared" si="61"/>
        <v>46296</v>
      </c>
      <c r="D37" s="9">
        <v>0.29166666666666702</v>
      </c>
      <c r="E37" s="8">
        <f t="shared" si="62"/>
        <v>46297</v>
      </c>
      <c r="F37" s="9">
        <v>0.29166666666666702</v>
      </c>
      <c r="G37" s="10">
        <f t="shared" si="63"/>
        <v>1</v>
      </c>
      <c r="H37" s="11"/>
      <c r="I37" s="11"/>
      <c r="J37" s="11">
        <f t="shared" si="64"/>
        <v>0</v>
      </c>
      <c r="K37" s="27">
        <f t="shared" si="65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106916.27999999933</v>
      </c>
      <c r="K39" s="32">
        <f>AVERAGE(K7:K38)</f>
        <v>143.70467741935394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6.8430798771120926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5" zoomScaleNormal="85" workbookViewId="0">
      <pane ySplit="7" topLeftCell="A11" activePane="bottomLeft" state="frozen"/>
      <selection activeCell="L30" sqref="L30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34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MAX(K7:K34)</f>
        <v>447.73791666666511</v>
      </c>
      <c r="L4" s="2"/>
    </row>
    <row r="5" spans="1:12" ht="15.7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11">
        <v>3729827.29</v>
      </c>
      <c r="I7" s="11">
        <v>3739741.03</v>
      </c>
      <c r="J7" s="11">
        <f>I7-H7</f>
        <v>9913.7399999997579</v>
      </c>
      <c r="K7" s="27">
        <f>J7/24</f>
        <v>413.07249999998993</v>
      </c>
      <c r="L7" s="10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f>D7</f>
        <v>0.29166666666666702</v>
      </c>
      <c r="E8" s="8">
        <f>C8+1</f>
        <v>46268</v>
      </c>
      <c r="F8" s="9">
        <f>F7</f>
        <v>0.29166666666666702</v>
      </c>
      <c r="G8" s="10">
        <f>IFERROR(((E8-C8)+(F8-D8)),"")</f>
        <v>1</v>
      </c>
      <c r="H8" s="11">
        <f t="shared" ref="H8:H32" si="0">I7</f>
        <v>3739741.03</v>
      </c>
      <c r="I8" s="11">
        <v>3750369.89</v>
      </c>
      <c r="J8" s="11">
        <f t="shared" ref="J8:J23" si="1">I8-H8</f>
        <v>10628.860000000335</v>
      </c>
      <c r="K8" s="27">
        <f t="shared" ref="K8:K23" si="2">J8/24</f>
        <v>442.86916666668066</v>
      </c>
      <c r="L8" s="28"/>
    </row>
    <row r="9" spans="1:12">
      <c r="A9" s="12">
        <f t="shared" ref="A9:B24" si="3">A8+1</f>
        <v>3</v>
      </c>
      <c r="B9" s="8">
        <f t="shared" si="3"/>
        <v>46268</v>
      </c>
      <c r="C9" s="8">
        <f t="shared" ref="C9:C34" si="4">B9</f>
        <v>46268</v>
      </c>
      <c r="D9" s="9">
        <f t="shared" ref="D9:D37" si="5">D8</f>
        <v>0.29166666666666702</v>
      </c>
      <c r="E9" s="8">
        <f t="shared" ref="E9:E34" si="6">C9+1</f>
        <v>46269</v>
      </c>
      <c r="F9" s="9">
        <f t="shared" ref="F9:F37" si="7">F8</f>
        <v>0.29166666666666702</v>
      </c>
      <c r="G9" s="10">
        <f t="shared" ref="G9:G34" si="8">IFERROR(((E9-C9)+(F9-D9)),"")</f>
        <v>1</v>
      </c>
      <c r="H9" s="11">
        <f t="shared" si="0"/>
        <v>3750369.89</v>
      </c>
      <c r="I9" s="11">
        <v>3761115.6</v>
      </c>
      <c r="J9" s="11">
        <f t="shared" si="1"/>
        <v>10745.709999999963</v>
      </c>
      <c r="K9" s="27">
        <f t="shared" si="2"/>
        <v>447.73791666666511</v>
      </c>
      <c r="L9" s="28"/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f t="shared" si="5"/>
        <v>0.29166666666666702</v>
      </c>
      <c r="E10" s="8">
        <f t="shared" si="6"/>
        <v>46270</v>
      </c>
      <c r="F10" s="9">
        <f t="shared" si="7"/>
        <v>0.29166666666666702</v>
      </c>
      <c r="G10" s="10">
        <f t="shared" si="8"/>
        <v>1</v>
      </c>
      <c r="H10" s="11">
        <f t="shared" si="0"/>
        <v>3761115.6</v>
      </c>
      <c r="I10" s="11">
        <v>3771003.81</v>
      </c>
      <c r="J10" s="11">
        <f t="shared" si="1"/>
        <v>9888.2099999999627</v>
      </c>
      <c r="K10" s="27">
        <f t="shared" si="2"/>
        <v>412.00874999999843</v>
      </c>
      <c r="L10" s="28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f t="shared" si="5"/>
        <v>0.29166666666666702</v>
      </c>
      <c r="E11" s="8">
        <f t="shared" si="6"/>
        <v>46271</v>
      </c>
      <c r="F11" s="9">
        <f t="shared" si="7"/>
        <v>0.29166666666666702</v>
      </c>
      <c r="G11" s="10">
        <f t="shared" si="8"/>
        <v>1</v>
      </c>
      <c r="H11" s="11">
        <f t="shared" si="0"/>
        <v>3771003.81</v>
      </c>
      <c r="I11" s="224">
        <v>3777531.69</v>
      </c>
      <c r="J11" s="11">
        <f t="shared" si="1"/>
        <v>6527.8799999998882</v>
      </c>
      <c r="K11" s="27">
        <f t="shared" si="2"/>
        <v>271.99499999999534</v>
      </c>
      <c r="L11" s="28"/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f t="shared" si="5"/>
        <v>0.29166666666666702</v>
      </c>
      <c r="E12" s="8">
        <f t="shared" si="6"/>
        <v>46272</v>
      </c>
      <c r="F12" s="9">
        <f t="shared" si="7"/>
        <v>0.29166666666666702</v>
      </c>
      <c r="G12" s="10">
        <f t="shared" si="8"/>
        <v>1</v>
      </c>
      <c r="H12" s="11">
        <f t="shared" si="0"/>
        <v>3777531.69</v>
      </c>
      <c r="I12" s="11">
        <v>3781958.42</v>
      </c>
      <c r="J12" s="11">
        <f t="shared" si="1"/>
        <v>4426.7299999999814</v>
      </c>
      <c r="K12" s="27">
        <f t="shared" si="2"/>
        <v>184.44708333333256</v>
      </c>
      <c r="L12" s="28"/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f t="shared" si="5"/>
        <v>0.29166666666666702</v>
      </c>
      <c r="E13" s="8">
        <f t="shared" si="6"/>
        <v>46273</v>
      </c>
      <c r="F13" s="9">
        <f t="shared" si="7"/>
        <v>0.29166666666666702</v>
      </c>
      <c r="G13" s="10">
        <f t="shared" si="8"/>
        <v>1</v>
      </c>
      <c r="H13" s="11">
        <f t="shared" si="0"/>
        <v>3781958.42</v>
      </c>
      <c r="I13" s="11">
        <v>3791731.64</v>
      </c>
      <c r="J13" s="11">
        <f t="shared" si="1"/>
        <v>9773.2200000002049</v>
      </c>
      <c r="K13" s="27">
        <f t="shared" si="2"/>
        <v>407.21750000000856</v>
      </c>
      <c r="L13" s="28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f t="shared" si="5"/>
        <v>0.29166666666666702</v>
      </c>
      <c r="E14" s="8">
        <f t="shared" si="6"/>
        <v>46274</v>
      </c>
      <c r="F14" s="9">
        <f t="shared" si="7"/>
        <v>0.29166666666666702</v>
      </c>
      <c r="G14" s="10">
        <f t="shared" si="8"/>
        <v>1</v>
      </c>
      <c r="H14" s="11">
        <f t="shared" si="0"/>
        <v>3791731.64</v>
      </c>
      <c r="I14" s="11">
        <v>3801339.75</v>
      </c>
      <c r="J14" s="11">
        <f t="shared" si="1"/>
        <v>9608.1099999998696</v>
      </c>
      <c r="K14" s="27">
        <f t="shared" si="2"/>
        <v>400.33791666666122</v>
      </c>
      <c r="L14" s="28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f t="shared" si="5"/>
        <v>0.29166666666666702</v>
      </c>
      <c r="E15" s="8">
        <f t="shared" si="6"/>
        <v>46275</v>
      </c>
      <c r="F15" s="9">
        <f t="shared" si="7"/>
        <v>0.29166666666666702</v>
      </c>
      <c r="G15" s="10">
        <f t="shared" si="8"/>
        <v>1</v>
      </c>
      <c r="H15" s="11">
        <f t="shared" si="0"/>
        <v>3801339.75</v>
      </c>
      <c r="I15" s="224">
        <v>3811435.05</v>
      </c>
      <c r="J15" s="11">
        <f t="shared" si="1"/>
        <v>10095.299999999814</v>
      </c>
      <c r="K15" s="27">
        <f t="shared" si="2"/>
        <v>420.63749999999226</v>
      </c>
      <c r="L15" s="28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f t="shared" si="5"/>
        <v>0.29166666666666702</v>
      </c>
      <c r="E16" s="8">
        <f t="shared" si="6"/>
        <v>46276</v>
      </c>
      <c r="F16" s="9">
        <f t="shared" si="7"/>
        <v>0.29166666666666702</v>
      </c>
      <c r="G16" s="10">
        <f t="shared" si="8"/>
        <v>1</v>
      </c>
      <c r="H16" s="11">
        <f t="shared" si="0"/>
        <v>3811435.05</v>
      </c>
      <c r="I16" s="224">
        <v>3821823.13</v>
      </c>
      <c r="J16" s="11">
        <f t="shared" si="1"/>
        <v>10388.080000000075</v>
      </c>
      <c r="K16" s="27">
        <f t="shared" si="2"/>
        <v>432.83666666666977</v>
      </c>
      <c r="L16" s="225"/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f t="shared" si="5"/>
        <v>0.29166666666666702</v>
      </c>
      <c r="E17" s="8">
        <f t="shared" si="6"/>
        <v>46277</v>
      </c>
      <c r="F17" s="9">
        <f t="shared" si="7"/>
        <v>0.29166666666666702</v>
      </c>
      <c r="G17" s="10">
        <f t="shared" si="8"/>
        <v>1</v>
      </c>
      <c r="H17" s="11">
        <f t="shared" si="0"/>
        <v>3821823.13</v>
      </c>
      <c r="I17" s="224">
        <v>3830470.21</v>
      </c>
      <c r="J17" s="11">
        <f t="shared" ref="J17:J18" si="9">I17-H17</f>
        <v>8647.0800000000745</v>
      </c>
      <c r="K17" s="27">
        <f t="shared" ref="K17:K18" si="10">J17/24</f>
        <v>360.29500000000309</v>
      </c>
      <c r="L17" s="225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f t="shared" si="5"/>
        <v>0.29166666666666702</v>
      </c>
      <c r="E18" s="8">
        <f t="shared" si="6"/>
        <v>46278</v>
      </c>
      <c r="F18" s="9">
        <f t="shared" si="7"/>
        <v>0.29166666666666702</v>
      </c>
      <c r="G18" s="10">
        <f t="shared" si="8"/>
        <v>1</v>
      </c>
      <c r="H18" s="11">
        <f t="shared" si="0"/>
        <v>3830470.21</v>
      </c>
      <c r="I18" s="224">
        <v>3836857.54</v>
      </c>
      <c r="J18" s="11">
        <f t="shared" si="9"/>
        <v>6387.3300000000745</v>
      </c>
      <c r="K18" s="27">
        <f t="shared" si="10"/>
        <v>266.13875000000309</v>
      </c>
      <c r="L18" s="225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f t="shared" si="5"/>
        <v>0.29166666666666702</v>
      </c>
      <c r="E19" s="8">
        <f t="shared" si="6"/>
        <v>46279</v>
      </c>
      <c r="F19" s="9">
        <f t="shared" si="7"/>
        <v>0.29166666666666702</v>
      </c>
      <c r="G19" s="10">
        <f t="shared" si="8"/>
        <v>1</v>
      </c>
      <c r="H19" s="11">
        <f t="shared" si="0"/>
        <v>3836857.54</v>
      </c>
      <c r="I19" s="224">
        <v>3841811.08</v>
      </c>
      <c r="J19" s="11">
        <f t="shared" si="1"/>
        <v>4953.5400000000373</v>
      </c>
      <c r="K19" s="27">
        <f t="shared" si="2"/>
        <v>206.39750000000154</v>
      </c>
      <c r="L19" s="225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f t="shared" si="5"/>
        <v>0.29166666666666702</v>
      </c>
      <c r="E20" s="8">
        <f t="shared" si="6"/>
        <v>46280</v>
      </c>
      <c r="F20" s="9">
        <f t="shared" si="7"/>
        <v>0.29166666666666702</v>
      </c>
      <c r="G20" s="10">
        <f t="shared" si="8"/>
        <v>1</v>
      </c>
      <c r="H20" s="11">
        <f t="shared" si="0"/>
        <v>3841811.08</v>
      </c>
      <c r="I20" s="224">
        <v>3852309.62</v>
      </c>
      <c r="J20" s="11">
        <f t="shared" si="1"/>
        <v>10498.540000000037</v>
      </c>
      <c r="K20" s="27">
        <f t="shared" si="2"/>
        <v>437.4391666666682</v>
      </c>
      <c r="L20" s="225"/>
    </row>
    <row r="21" spans="1:14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f t="shared" si="5"/>
        <v>0.29166666666666702</v>
      </c>
      <c r="E21" s="8">
        <f t="shared" si="6"/>
        <v>46281</v>
      </c>
      <c r="F21" s="9">
        <f t="shared" si="7"/>
        <v>0.29166666666666702</v>
      </c>
      <c r="G21" s="10">
        <f t="shared" si="8"/>
        <v>1</v>
      </c>
      <c r="H21" s="11">
        <f t="shared" si="0"/>
        <v>3852309.62</v>
      </c>
      <c r="I21" s="11">
        <v>3862790.25</v>
      </c>
      <c r="J21" s="11">
        <f t="shared" si="1"/>
        <v>10480.629999999888</v>
      </c>
      <c r="K21" s="27">
        <f t="shared" si="2"/>
        <v>436.69291666666203</v>
      </c>
      <c r="L21" s="225"/>
    </row>
    <row r="22" spans="1:14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f t="shared" si="5"/>
        <v>0.29166666666666702</v>
      </c>
      <c r="E22" s="8">
        <f t="shared" si="6"/>
        <v>46282</v>
      </c>
      <c r="F22" s="9">
        <f t="shared" si="7"/>
        <v>0.29166666666666702</v>
      </c>
      <c r="G22" s="10">
        <f t="shared" si="8"/>
        <v>1</v>
      </c>
      <c r="H22" s="11">
        <f t="shared" si="0"/>
        <v>3862790.25</v>
      </c>
      <c r="I22" s="11">
        <v>3871660.68</v>
      </c>
      <c r="J22" s="11">
        <f t="shared" si="1"/>
        <v>8870.4300000001676</v>
      </c>
      <c r="K22" s="27">
        <f t="shared" si="2"/>
        <v>369.60125000000698</v>
      </c>
      <c r="L22" s="225"/>
    </row>
    <row r="23" spans="1:14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f t="shared" si="5"/>
        <v>0.29166666666666702</v>
      </c>
      <c r="E23" s="8">
        <f t="shared" si="6"/>
        <v>46283</v>
      </c>
      <c r="F23" s="9">
        <f t="shared" si="7"/>
        <v>0.29166666666666702</v>
      </c>
      <c r="G23" s="10">
        <f t="shared" si="8"/>
        <v>1</v>
      </c>
      <c r="H23" s="11">
        <f t="shared" si="0"/>
        <v>3871660.68</v>
      </c>
      <c r="I23" s="11">
        <v>3880749</v>
      </c>
      <c r="J23" s="11">
        <f t="shared" si="1"/>
        <v>9088.3199999998324</v>
      </c>
      <c r="K23" s="27">
        <f t="shared" si="2"/>
        <v>378.67999999999302</v>
      </c>
      <c r="L23" s="225"/>
    </row>
    <row r="24" spans="1:14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f t="shared" si="5"/>
        <v>0.29166666666666702</v>
      </c>
      <c r="E24" s="8">
        <f t="shared" si="6"/>
        <v>46284</v>
      </c>
      <c r="F24" s="9">
        <f t="shared" si="7"/>
        <v>0.29166666666666702</v>
      </c>
      <c r="G24" s="10">
        <f t="shared" si="8"/>
        <v>1</v>
      </c>
      <c r="H24" s="11">
        <f t="shared" si="0"/>
        <v>3880749</v>
      </c>
      <c r="I24" s="11">
        <v>3889201.29</v>
      </c>
      <c r="J24" s="11">
        <f t="shared" ref="J24" si="11">I24-H24</f>
        <v>8452.2900000000373</v>
      </c>
      <c r="K24" s="27">
        <f t="shared" ref="K24" si="12">J24/24</f>
        <v>352.17875000000157</v>
      </c>
      <c r="L24" s="225"/>
    </row>
    <row r="25" spans="1:14">
      <c r="A25" s="12">
        <f t="shared" ref="A25:B34" si="13">A24+1</f>
        <v>19</v>
      </c>
      <c r="B25" s="8">
        <f>B24+1</f>
        <v>46284</v>
      </c>
      <c r="C25" s="8">
        <f t="shared" si="4"/>
        <v>46284</v>
      </c>
      <c r="D25" s="9">
        <f t="shared" si="5"/>
        <v>0.29166666666666702</v>
      </c>
      <c r="E25" s="8">
        <f t="shared" si="6"/>
        <v>46285</v>
      </c>
      <c r="F25" s="9">
        <f t="shared" si="7"/>
        <v>0.29166666666666702</v>
      </c>
      <c r="G25" s="10">
        <f t="shared" si="8"/>
        <v>1</v>
      </c>
      <c r="H25" s="11">
        <f t="shared" si="0"/>
        <v>3889201.29</v>
      </c>
      <c r="I25" s="11">
        <v>3895383.59</v>
      </c>
      <c r="J25" s="11">
        <f t="shared" ref="J25" si="14">I25-H25</f>
        <v>6182.2999999998137</v>
      </c>
      <c r="K25" s="27">
        <f t="shared" ref="K25" si="15">J25/24</f>
        <v>257.59583333332557</v>
      </c>
      <c r="L25" s="225"/>
    </row>
    <row r="26" spans="1:14">
      <c r="A26" s="12">
        <f t="shared" si="13"/>
        <v>20</v>
      </c>
      <c r="B26" s="8">
        <f>B25+1</f>
        <v>46285</v>
      </c>
      <c r="C26" s="8">
        <f t="shared" si="4"/>
        <v>46285</v>
      </c>
      <c r="D26" s="9">
        <f t="shared" si="5"/>
        <v>0.29166666666666702</v>
      </c>
      <c r="E26" s="8">
        <f t="shared" si="6"/>
        <v>46286</v>
      </c>
      <c r="F26" s="9">
        <f t="shared" si="7"/>
        <v>0.29166666666666702</v>
      </c>
      <c r="G26" s="10">
        <f t="shared" si="8"/>
        <v>1</v>
      </c>
      <c r="H26" s="11">
        <f t="shared" si="0"/>
        <v>3895383.59</v>
      </c>
      <c r="I26" s="11">
        <v>3900093.25</v>
      </c>
      <c r="J26" s="11">
        <f t="shared" ref="J26" si="16">I26-H26</f>
        <v>4709.660000000149</v>
      </c>
      <c r="K26" s="27">
        <f t="shared" ref="K26" si="17">J26/24</f>
        <v>196.23583333333954</v>
      </c>
      <c r="L26" s="225"/>
    </row>
    <row r="27" spans="1:14">
      <c r="A27" s="12">
        <f t="shared" si="13"/>
        <v>21</v>
      </c>
      <c r="B27" s="8">
        <f>B26+1</f>
        <v>46286</v>
      </c>
      <c r="C27" s="8">
        <f t="shared" si="4"/>
        <v>46286</v>
      </c>
      <c r="D27" s="9">
        <f t="shared" si="5"/>
        <v>0.29166666666666702</v>
      </c>
      <c r="E27" s="8">
        <f t="shared" si="6"/>
        <v>46287</v>
      </c>
      <c r="F27" s="9">
        <f t="shared" si="7"/>
        <v>0.29166666666666702</v>
      </c>
      <c r="G27" s="10">
        <f t="shared" si="8"/>
        <v>1</v>
      </c>
      <c r="H27" s="11">
        <f t="shared" si="0"/>
        <v>3900093.25</v>
      </c>
      <c r="I27" s="11">
        <v>3908225.81</v>
      </c>
      <c r="J27" s="11">
        <f t="shared" ref="J27:J34" si="18">I27-H27</f>
        <v>8132.5600000000559</v>
      </c>
      <c r="K27" s="27">
        <f t="shared" ref="K27:K34" si="19">J27/24</f>
        <v>338.85666666666901</v>
      </c>
      <c r="L27" s="225"/>
    </row>
    <row r="28" spans="1:14">
      <c r="A28" s="12">
        <f t="shared" si="13"/>
        <v>22</v>
      </c>
      <c r="B28" s="8">
        <f t="shared" si="13"/>
        <v>46287</v>
      </c>
      <c r="C28" s="8">
        <f t="shared" si="4"/>
        <v>46287</v>
      </c>
      <c r="D28" s="9">
        <f t="shared" si="5"/>
        <v>0.29166666666666702</v>
      </c>
      <c r="E28" s="8">
        <f t="shared" si="6"/>
        <v>46288</v>
      </c>
      <c r="F28" s="9">
        <f t="shared" si="7"/>
        <v>0.29166666666666702</v>
      </c>
      <c r="G28" s="10">
        <f t="shared" si="8"/>
        <v>1</v>
      </c>
      <c r="H28" s="11">
        <f t="shared" si="0"/>
        <v>3908225.81</v>
      </c>
      <c r="I28" s="11">
        <v>3915525.12</v>
      </c>
      <c r="J28" s="11">
        <f t="shared" si="18"/>
        <v>7299.3100000000559</v>
      </c>
      <c r="K28" s="27">
        <f t="shared" si="19"/>
        <v>304.13791666666901</v>
      </c>
      <c r="L28" s="225"/>
    </row>
    <row r="29" spans="1:14">
      <c r="A29" s="12">
        <f t="shared" si="13"/>
        <v>23</v>
      </c>
      <c r="B29" s="8">
        <f t="shared" si="13"/>
        <v>46288</v>
      </c>
      <c r="C29" s="8">
        <f t="shared" si="4"/>
        <v>46288</v>
      </c>
      <c r="D29" s="9">
        <f t="shared" si="5"/>
        <v>0.29166666666666702</v>
      </c>
      <c r="E29" s="8">
        <f t="shared" si="6"/>
        <v>46289</v>
      </c>
      <c r="F29" s="9">
        <f t="shared" si="7"/>
        <v>0.29166666666666702</v>
      </c>
      <c r="G29" s="10">
        <f t="shared" si="8"/>
        <v>1</v>
      </c>
      <c r="H29" s="11">
        <f t="shared" si="0"/>
        <v>3915525.12</v>
      </c>
      <c r="I29" s="11">
        <v>3923003.43</v>
      </c>
      <c r="J29" s="11">
        <f t="shared" si="18"/>
        <v>7478.3100000000559</v>
      </c>
      <c r="K29" s="27">
        <f t="shared" si="19"/>
        <v>311.59625000000233</v>
      </c>
      <c r="L29" s="225"/>
    </row>
    <row r="30" spans="1:14">
      <c r="A30" s="12">
        <f t="shared" si="13"/>
        <v>24</v>
      </c>
      <c r="B30" s="8">
        <f t="shared" si="13"/>
        <v>46289</v>
      </c>
      <c r="C30" s="8">
        <f t="shared" si="4"/>
        <v>46289</v>
      </c>
      <c r="D30" s="9">
        <f t="shared" si="5"/>
        <v>0.29166666666666702</v>
      </c>
      <c r="E30" s="8">
        <f t="shared" si="6"/>
        <v>46290</v>
      </c>
      <c r="F30" s="9">
        <f t="shared" si="7"/>
        <v>0.29166666666666702</v>
      </c>
      <c r="G30" s="10">
        <f t="shared" si="8"/>
        <v>1</v>
      </c>
      <c r="H30" s="11">
        <f t="shared" si="0"/>
        <v>3923003.43</v>
      </c>
      <c r="I30" s="11">
        <v>3930073.06</v>
      </c>
      <c r="J30" s="11">
        <f t="shared" si="18"/>
        <v>7069.6299999998882</v>
      </c>
      <c r="K30" s="27">
        <f t="shared" si="19"/>
        <v>294.56791666666203</v>
      </c>
      <c r="L30" s="225"/>
    </row>
    <row r="31" spans="1:14">
      <c r="A31" s="12">
        <f t="shared" si="13"/>
        <v>25</v>
      </c>
      <c r="B31" s="8">
        <f t="shared" si="13"/>
        <v>46290</v>
      </c>
      <c r="C31" s="8">
        <f t="shared" si="4"/>
        <v>46290</v>
      </c>
      <c r="D31" s="9">
        <f t="shared" si="5"/>
        <v>0.29166666666666702</v>
      </c>
      <c r="E31" s="8">
        <f t="shared" si="6"/>
        <v>46291</v>
      </c>
      <c r="F31" s="9">
        <f t="shared" si="7"/>
        <v>0.29166666666666702</v>
      </c>
      <c r="G31" s="10">
        <f t="shared" si="8"/>
        <v>1</v>
      </c>
      <c r="H31" s="11">
        <f t="shared" si="0"/>
        <v>3930073.06</v>
      </c>
      <c r="I31" s="11">
        <v>3937082.07</v>
      </c>
      <c r="J31" s="11">
        <f t="shared" si="18"/>
        <v>7009.0099999997765</v>
      </c>
      <c r="K31" s="27">
        <f t="shared" si="19"/>
        <v>292.042083333324</v>
      </c>
      <c r="L31" s="28"/>
    </row>
    <row r="32" spans="1:14">
      <c r="A32" s="12">
        <f t="shared" si="13"/>
        <v>26</v>
      </c>
      <c r="B32" s="8">
        <f t="shared" si="13"/>
        <v>46291</v>
      </c>
      <c r="C32" s="8">
        <f t="shared" si="4"/>
        <v>46291</v>
      </c>
      <c r="D32" s="9">
        <f t="shared" si="5"/>
        <v>0.29166666666666702</v>
      </c>
      <c r="E32" s="8">
        <f t="shared" si="6"/>
        <v>46292</v>
      </c>
      <c r="F32" s="9">
        <f t="shared" si="7"/>
        <v>0.29166666666666702</v>
      </c>
      <c r="G32" s="10">
        <f t="shared" si="8"/>
        <v>1</v>
      </c>
      <c r="H32" s="11">
        <f t="shared" si="0"/>
        <v>3937082.07</v>
      </c>
      <c r="I32" s="11">
        <v>3942636.68</v>
      </c>
      <c r="J32" s="11">
        <f t="shared" si="18"/>
        <v>5554.6100000003353</v>
      </c>
      <c r="K32" s="27">
        <f t="shared" si="19"/>
        <v>231.44208333334731</v>
      </c>
      <c r="L32" s="28"/>
    </row>
    <row r="33" spans="1:12">
      <c r="A33" s="12">
        <f t="shared" si="13"/>
        <v>27</v>
      </c>
      <c r="B33" s="8">
        <f t="shared" si="13"/>
        <v>46292</v>
      </c>
      <c r="C33" s="8">
        <f t="shared" si="4"/>
        <v>46292</v>
      </c>
      <c r="D33" s="9">
        <f t="shared" si="5"/>
        <v>0.29166666666666702</v>
      </c>
      <c r="E33" s="8">
        <f t="shared" si="6"/>
        <v>46293</v>
      </c>
      <c r="F33" s="9">
        <f t="shared" si="7"/>
        <v>0.29166666666666702</v>
      </c>
      <c r="G33" s="10">
        <f t="shared" si="8"/>
        <v>1</v>
      </c>
      <c r="H33" s="11"/>
      <c r="I33" s="11"/>
      <c r="J33" s="11">
        <f t="shared" si="18"/>
        <v>0</v>
      </c>
      <c r="K33" s="27">
        <f t="shared" si="19"/>
        <v>0</v>
      </c>
      <c r="L33" s="28"/>
    </row>
    <row r="34" spans="1:12">
      <c r="A34" s="12">
        <f t="shared" si="13"/>
        <v>28</v>
      </c>
      <c r="B34" s="8">
        <f t="shared" si="13"/>
        <v>46293</v>
      </c>
      <c r="C34" s="8">
        <f t="shared" si="4"/>
        <v>46293</v>
      </c>
      <c r="D34" s="9">
        <f t="shared" si="5"/>
        <v>0.29166666666666702</v>
      </c>
      <c r="E34" s="8">
        <f t="shared" si="6"/>
        <v>46294</v>
      </c>
      <c r="F34" s="9">
        <f t="shared" si="7"/>
        <v>0.29166666666666702</v>
      </c>
      <c r="G34" s="10">
        <f t="shared" si="8"/>
        <v>1</v>
      </c>
      <c r="H34" s="11"/>
      <c r="I34" s="11"/>
      <c r="J34" s="11">
        <f t="shared" si="18"/>
        <v>0</v>
      </c>
      <c r="K34" s="27">
        <f t="shared" si="19"/>
        <v>0</v>
      </c>
      <c r="L34" s="28"/>
    </row>
    <row r="35" spans="1:12">
      <c r="A35" s="12">
        <f t="shared" ref="A35:B35" si="20">A34+1</f>
        <v>29</v>
      </c>
      <c r="B35" s="8">
        <f t="shared" si="20"/>
        <v>46294</v>
      </c>
      <c r="C35" s="8">
        <f t="shared" ref="C35:C36" si="21">B35</f>
        <v>46294</v>
      </c>
      <c r="D35" s="9">
        <f t="shared" si="5"/>
        <v>0.29166666666666702</v>
      </c>
      <c r="E35" s="8">
        <f t="shared" ref="E35:E36" si="22">C35+1</f>
        <v>46295</v>
      </c>
      <c r="F35" s="9">
        <f t="shared" si="7"/>
        <v>0.29166666666666702</v>
      </c>
      <c r="G35" s="10">
        <f t="shared" ref="G35:G36" si="23">IFERROR(((E35-C35)+(F35-D35)),"")</f>
        <v>1</v>
      </c>
      <c r="H35" s="11"/>
      <c r="I35" s="11"/>
      <c r="J35" s="11">
        <f t="shared" ref="J35:J36" si="24">I35-H35</f>
        <v>0</v>
      </c>
      <c r="K35" s="27">
        <f t="shared" ref="K35:K36" si="25">J35/24</f>
        <v>0</v>
      </c>
      <c r="L35" s="28"/>
    </row>
    <row r="36" spans="1:12">
      <c r="A36" s="12">
        <f t="shared" ref="A36:B37" si="26">A35+1</f>
        <v>30</v>
      </c>
      <c r="B36" s="8">
        <f t="shared" si="26"/>
        <v>46295</v>
      </c>
      <c r="C36" s="8">
        <f t="shared" si="21"/>
        <v>46295</v>
      </c>
      <c r="D36" s="9">
        <f t="shared" si="5"/>
        <v>0.29166666666666702</v>
      </c>
      <c r="E36" s="8">
        <f t="shared" si="22"/>
        <v>46296</v>
      </c>
      <c r="F36" s="9">
        <f t="shared" si="7"/>
        <v>0.29166666666666702</v>
      </c>
      <c r="G36" s="10">
        <f t="shared" si="23"/>
        <v>1</v>
      </c>
      <c r="H36" s="11"/>
      <c r="I36" s="11"/>
      <c r="J36" s="11">
        <f t="shared" si="24"/>
        <v>0</v>
      </c>
      <c r="K36" s="27">
        <f t="shared" si="25"/>
        <v>0</v>
      </c>
      <c r="L36" s="28"/>
    </row>
    <row r="37" spans="1:12">
      <c r="A37" s="12">
        <f t="shared" si="26"/>
        <v>31</v>
      </c>
      <c r="B37" s="8">
        <f t="shared" si="26"/>
        <v>46296</v>
      </c>
      <c r="C37" s="8">
        <f t="shared" ref="C37" si="27">B37</f>
        <v>46296</v>
      </c>
      <c r="D37" s="9">
        <f t="shared" si="5"/>
        <v>0.29166666666666702</v>
      </c>
      <c r="E37" s="8">
        <f t="shared" ref="E37" si="28">C37+1</f>
        <v>46297</v>
      </c>
      <c r="F37" s="9">
        <f t="shared" si="7"/>
        <v>0.29166666666666702</v>
      </c>
      <c r="G37" s="10">
        <f t="shared" ref="G37" si="29">IFERROR(((E37-C37)+(F37-D37)),"")</f>
        <v>1</v>
      </c>
      <c r="H37" s="11"/>
      <c r="I37" s="11"/>
      <c r="J37" s="11">
        <f t="shared" ref="J37" si="30">I37-H37</f>
        <v>0</v>
      </c>
      <c r="K37" s="27">
        <f t="shared" ref="K37" si="31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11"/>
      <c r="I41" s="11"/>
      <c r="J41" s="11"/>
      <c r="K41" s="27"/>
      <c r="L41" s="28"/>
    </row>
    <row r="42" spans="1:12">
      <c r="A42" s="17" t="s">
        <v>3</v>
      </c>
      <c r="B42" s="18"/>
      <c r="C42" s="18"/>
      <c r="D42" s="18"/>
      <c r="E42" s="18"/>
      <c r="F42" s="18"/>
      <c r="G42" s="19">
        <f>SUM(G7:G41)</f>
        <v>31</v>
      </c>
      <c r="H42" s="20"/>
      <c r="I42" s="20"/>
      <c r="J42" s="32">
        <f>SUM(J7:J41)</f>
        <v>212809.39000000013</v>
      </c>
      <c r="K42" s="32">
        <f>AVERAGE(K7:K41)</f>
        <v>286.03412634408625</v>
      </c>
      <c r="L42" s="33"/>
    </row>
    <row r="43" spans="1:12">
      <c r="A43" s="21" t="s">
        <v>114</v>
      </c>
      <c r="B43" s="22"/>
      <c r="C43" s="22"/>
      <c r="D43" s="22"/>
      <c r="E43" s="22"/>
      <c r="F43" s="22"/>
      <c r="G43" s="23">
        <f>G42/SUMPRODUCT((G7:G41&gt;0)*1)</f>
        <v>1</v>
      </c>
      <c r="H43" s="24"/>
      <c r="I43" s="24"/>
      <c r="J43" s="24"/>
      <c r="K43" s="24">
        <f>K42/SUMPRODUCT((K7:K41&gt;0)*1)</f>
        <v>11.001312551695625</v>
      </c>
      <c r="L43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ySplit="6" topLeftCell="A24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155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MAX(K7:K39)</f>
        <v>150.89541666666628</v>
      </c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7">
        <f>C4</f>
        <v>46266</v>
      </c>
      <c r="D7" s="262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11">
        <v>1234601.6000000001</v>
      </c>
      <c r="I7" s="11">
        <v>1237812.44</v>
      </c>
      <c r="J7" s="11">
        <f t="shared" ref="J7:J8" si="0">I7-H7</f>
        <v>3210.839999999851</v>
      </c>
      <c r="K7" s="27">
        <f t="shared" ref="K7:K11" si="1">J7/24</f>
        <v>133.7849999999938</v>
      </c>
      <c r="L7" s="28"/>
    </row>
    <row r="8" spans="1:12">
      <c r="A8" s="12">
        <f>A7+1</f>
        <v>2</v>
      </c>
      <c r="B8" s="8">
        <f>B7+1</f>
        <v>46267</v>
      </c>
      <c r="C8" s="8">
        <f t="shared" ref="C8:C33" si="2"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11">
        <f t="shared" ref="H8:H32" si="3">I7</f>
        <v>1237812.44</v>
      </c>
      <c r="I8" s="11">
        <v>1241433.93</v>
      </c>
      <c r="J8" s="11">
        <f t="shared" si="0"/>
        <v>3621.4899999999907</v>
      </c>
      <c r="K8" s="27">
        <f t="shared" si="1"/>
        <v>150.89541666666628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2"/>
        <v>46268</v>
      </c>
      <c r="D9" s="9">
        <v>0.29166666666666702</v>
      </c>
      <c r="E9" s="8">
        <f t="shared" ref="E9:E33" si="5">C9+1</f>
        <v>46269</v>
      </c>
      <c r="F9" s="9">
        <v>0.29166666666666702</v>
      </c>
      <c r="G9" s="10">
        <f>IFERROR(((E9-C9)+(F9-D9)),"")</f>
        <v>1</v>
      </c>
      <c r="H9" s="11">
        <f t="shared" si="3"/>
        <v>1241433.93</v>
      </c>
      <c r="I9" s="11">
        <v>1244154.8799999999</v>
      </c>
      <c r="J9" s="11">
        <f t="shared" ref="J9" si="6">I9-H9</f>
        <v>2720.9499999999534</v>
      </c>
      <c r="K9" s="27">
        <f t="shared" si="1"/>
        <v>113.37291666666472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v>0.29166666666666702</v>
      </c>
      <c r="E10" s="8">
        <f t="shared" si="5"/>
        <v>46270</v>
      </c>
      <c r="F10" s="9">
        <v>0.29166666666666702</v>
      </c>
      <c r="G10" s="10">
        <f>IFERROR(((E10-C10)+(F10-D10)),"")</f>
        <v>1</v>
      </c>
      <c r="H10" s="11">
        <f t="shared" si="3"/>
        <v>1244154.8799999999</v>
      </c>
      <c r="I10" s="11">
        <v>1246204.8999999999</v>
      </c>
      <c r="J10" s="11">
        <f t="shared" ref="J10" si="7">I10-H10</f>
        <v>2050.0200000000186</v>
      </c>
      <c r="K10" s="27">
        <f t="shared" si="1"/>
        <v>85.417500000000771</v>
      </c>
      <c r="L10" s="28"/>
    </row>
    <row r="11" spans="1:12">
      <c r="A11" s="12">
        <f t="shared" si="4"/>
        <v>5</v>
      </c>
      <c r="B11" s="8">
        <f t="shared" si="4"/>
        <v>46270</v>
      </c>
      <c r="C11" s="8">
        <f t="shared" si="2"/>
        <v>46270</v>
      </c>
      <c r="D11" s="9">
        <v>0.29166666666666702</v>
      </c>
      <c r="E11" s="8">
        <f t="shared" si="5"/>
        <v>46271</v>
      </c>
      <c r="F11" s="9">
        <v>0.29166666666666702</v>
      </c>
      <c r="G11" s="10">
        <f t="shared" ref="G11:G33" si="8">IFERROR(((E11-C11)+(F11-D11)),"")</f>
        <v>1</v>
      </c>
      <c r="H11" s="11">
        <f t="shared" si="3"/>
        <v>1246204.8999999999</v>
      </c>
      <c r="I11" s="11">
        <v>1247110.1499999999</v>
      </c>
      <c r="J11" s="11">
        <f t="shared" ref="J11" si="9">I11-H11</f>
        <v>905.25</v>
      </c>
      <c r="K11" s="27">
        <f t="shared" si="1"/>
        <v>37.71875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2"/>
        <v>46271</v>
      </c>
      <c r="D12" s="9">
        <v>0.29166666666666702</v>
      </c>
      <c r="E12" s="8">
        <f t="shared" si="5"/>
        <v>46272</v>
      </c>
      <c r="F12" s="9">
        <v>0.29166666666666702</v>
      </c>
      <c r="G12" s="10">
        <f t="shared" si="8"/>
        <v>1</v>
      </c>
      <c r="H12" s="11">
        <f t="shared" si="3"/>
        <v>1247110.1499999999</v>
      </c>
      <c r="I12" s="11">
        <v>1247190.73</v>
      </c>
      <c r="J12" s="11">
        <f t="shared" ref="J12" si="10">I12-H12</f>
        <v>80.580000000074506</v>
      </c>
      <c r="K12" s="27">
        <f t="shared" ref="K12" si="11">J12/24</f>
        <v>3.3575000000031046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2"/>
        <v>46272</v>
      </c>
      <c r="D13" s="9">
        <v>0.29166666666666702</v>
      </c>
      <c r="E13" s="8">
        <f t="shared" si="5"/>
        <v>46273</v>
      </c>
      <c r="F13" s="9">
        <v>0.29166666666666702</v>
      </c>
      <c r="G13" s="10">
        <f t="shared" si="8"/>
        <v>1</v>
      </c>
      <c r="H13" s="11">
        <f t="shared" si="3"/>
        <v>1247190.73</v>
      </c>
      <c r="I13" s="11">
        <v>1248318.52</v>
      </c>
      <c r="J13" s="11">
        <f t="shared" ref="J13:J33" si="12">I13-H13</f>
        <v>1127.7900000000373</v>
      </c>
      <c r="K13" s="27">
        <f t="shared" ref="K13:K33" si="13">J13/24</f>
        <v>46.99125000000155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2"/>
        <v>46273</v>
      </c>
      <c r="D14" s="9">
        <v>0.29166666666666702</v>
      </c>
      <c r="E14" s="8">
        <f t="shared" si="5"/>
        <v>46274</v>
      </c>
      <c r="F14" s="9">
        <v>0.29166666666666702</v>
      </c>
      <c r="G14" s="10">
        <f t="shared" si="8"/>
        <v>1</v>
      </c>
      <c r="H14" s="11">
        <f t="shared" si="3"/>
        <v>1248318.52</v>
      </c>
      <c r="I14" s="11">
        <v>1250329.51</v>
      </c>
      <c r="J14" s="11">
        <f t="shared" si="12"/>
        <v>2010.9899999999907</v>
      </c>
      <c r="K14" s="27">
        <f t="shared" si="13"/>
        <v>83.791249999999607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2"/>
        <v>46274</v>
      </c>
      <c r="D15" s="9">
        <v>0.29166666666666702</v>
      </c>
      <c r="E15" s="8">
        <f t="shared" si="5"/>
        <v>46275</v>
      </c>
      <c r="F15" s="9">
        <v>0.29166666666666702</v>
      </c>
      <c r="G15" s="10">
        <f t="shared" si="8"/>
        <v>1</v>
      </c>
      <c r="H15" s="11">
        <f t="shared" si="3"/>
        <v>1250329.51</v>
      </c>
      <c r="I15" s="11">
        <v>1252406.71</v>
      </c>
      <c r="J15" s="11">
        <f t="shared" si="12"/>
        <v>2077.1999999999534</v>
      </c>
      <c r="K15" s="27">
        <f t="shared" si="13"/>
        <v>86.549999999998064</v>
      </c>
      <c r="L15" s="744"/>
    </row>
    <row r="16" spans="1:12">
      <c r="A16" s="12">
        <f t="shared" si="4"/>
        <v>10</v>
      </c>
      <c r="B16" s="8">
        <f t="shared" si="4"/>
        <v>46275</v>
      </c>
      <c r="C16" s="8">
        <f t="shared" si="2"/>
        <v>46275</v>
      </c>
      <c r="D16" s="9">
        <v>0.29166666666666702</v>
      </c>
      <c r="E16" s="8">
        <f t="shared" si="5"/>
        <v>46276</v>
      </c>
      <c r="F16" s="9">
        <v>0.29166666666666702</v>
      </c>
      <c r="G16" s="10">
        <f t="shared" si="8"/>
        <v>1</v>
      </c>
      <c r="H16" s="11">
        <f t="shared" si="3"/>
        <v>1252406.71</v>
      </c>
      <c r="I16" s="11">
        <v>1254488.6100000001</v>
      </c>
      <c r="J16" s="11">
        <f t="shared" si="12"/>
        <v>2081.9000000001397</v>
      </c>
      <c r="K16" s="27">
        <f t="shared" si="13"/>
        <v>86.745833333339149</v>
      </c>
      <c r="L16" s="28"/>
    </row>
    <row r="17" spans="1:12">
      <c r="A17" s="12">
        <f t="shared" si="4"/>
        <v>11</v>
      </c>
      <c r="B17" s="8">
        <f t="shared" si="4"/>
        <v>46276</v>
      </c>
      <c r="C17" s="8">
        <f t="shared" si="2"/>
        <v>46276</v>
      </c>
      <c r="D17" s="9">
        <v>0.29166666666666702</v>
      </c>
      <c r="E17" s="8">
        <f t="shared" si="5"/>
        <v>46277</v>
      </c>
      <c r="F17" s="9">
        <v>0.29166666666666702</v>
      </c>
      <c r="G17" s="10">
        <f t="shared" si="8"/>
        <v>1</v>
      </c>
      <c r="H17" s="11">
        <f t="shared" si="3"/>
        <v>1254488.6100000001</v>
      </c>
      <c r="I17" s="11">
        <v>1256050.54</v>
      </c>
      <c r="J17" s="11">
        <f t="shared" ref="J17:J18" si="14">I17-H17</f>
        <v>1561.9299999999348</v>
      </c>
      <c r="K17" s="27">
        <f t="shared" ref="K17" si="15">J17/24</f>
        <v>65.08041666666395</v>
      </c>
      <c r="L17" s="28"/>
    </row>
    <row r="18" spans="1:12">
      <c r="A18" s="12">
        <f t="shared" si="4"/>
        <v>12</v>
      </c>
      <c r="B18" s="8">
        <f t="shared" si="4"/>
        <v>46277</v>
      </c>
      <c r="C18" s="8">
        <f t="shared" si="2"/>
        <v>46277</v>
      </c>
      <c r="D18" s="9">
        <v>0.29166666666666702</v>
      </c>
      <c r="E18" s="8">
        <f t="shared" si="5"/>
        <v>46278</v>
      </c>
      <c r="F18" s="9">
        <v>0.29166666666666702</v>
      </c>
      <c r="G18" s="10">
        <f t="shared" si="8"/>
        <v>1</v>
      </c>
      <c r="H18" s="11">
        <f t="shared" si="3"/>
        <v>1256050.54</v>
      </c>
      <c r="I18" s="11">
        <v>1256307.6100000001</v>
      </c>
      <c r="J18" s="11">
        <f t="shared" si="14"/>
        <v>257.07000000006519</v>
      </c>
      <c r="K18" s="27">
        <f t="shared" si="13"/>
        <v>10.711250000002716</v>
      </c>
      <c r="L18" s="28"/>
    </row>
    <row r="19" spans="1:12">
      <c r="A19" s="12">
        <f t="shared" si="4"/>
        <v>13</v>
      </c>
      <c r="B19" s="8">
        <f t="shared" si="4"/>
        <v>46278</v>
      </c>
      <c r="C19" s="8">
        <f t="shared" si="2"/>
        <v>46278</v>
      </c>
      <c r="D19" s="9">
        <v>0.29166666666666702</v>
      </c>
      <c r="E19" s="8">
        <f t="shared" si="5"/>
        <v>46279</v>
      </c>
      <c r="F19" s="9">
        <v>0.29166666666666702</v>
      </c>
      <c r="G19" s="10">
        <f t="shared" si="8"/>
        <v>1</v>
      </c>
      <c r="H19" s="11">
        <f t="shared" si="3"/>
        <v>1256307.6100000001</v>
      </c>
      <c r="I19" s="11">
        <v>1256354.82</v>
      </c>
      <c r="J19" s="11">
        <f t="shared" si="12"/>
        <v>47.209999999962747</v>
      </c>
      <c r="K19" s="27">
        <f t="shared" si="13"/>
        <v>1.9670833333317812</v>
      </c>
      <c r="L19" s="28"/>
    </row>
    <row r="20" spans="1:12">
      <c r="A20" s="12">
        <f t="shared" si="4"/>
        <v>14</v>
      </c>
      <c r="B20" s="8">
        <f t="shared" si="4"/>
        <v>46279</v>
      </c>
      <c r="C20" s="8">
        <f t="shared" si="2"/>
        <v>46279</v>
      </c>
      <c r="D20" s="9">
        <v>0.29166666666666702</v>
      </c>
      <c r="E20" s="8">
        <f t="shared" si="5"/>
        <v>46280</v>
      </c>
      <c r="F20" s="9">
        <v>0.29166666666666702</v>
      </c>
      <c r="G20" s="10">
        <f t="shared" si="8"/>
        <v>1</v>
      </c>
      <c r="H20" s="11">
        <f t="shared" si="3"/>
        <v>1256354.82</v>
      </c>
      <c r="I20" s="11">
        <v>1257006.3999999999</v>
      </c>
      <c r="J20" s="11">
        <f t="shared" si="12"/>
        <v>651.57999999984168</v>
      </c>
      <c r="K20" s="27">
        <f t="shared" si="13"/>
        <v>27.149166666660069</v>
      </c>
      <c r="L20" s="28"/>
    </row>
    <row r="21" spans="1:12">
      <c r="A21" s="12">
        <f t="shared" si="4"/>
        <v>15</v>
      </c>
      <c r="B21" s="8">
        <f t="shared" si="4"/>
        <v>46280</v>
      </c>
      <c r="C21" s="8">
        <f t="shared" si="2"/>
        <v>46280</v>
      </c>
      <c r="D21" s="9">
        <v>0.29166666666666702</v>
      </c>
      <c r="E21" s="8">
        <f t="shared" si="5"/>
        <v>46281</v>
      </c>
      <c r="F21" s="9">
        <v>0.29166666666666702</v>
      </c>
      <c r="G21" s="10">
        <f t="shared" si="8"/>
        <v>1</v>
      </c>
      <c r="H21" s="11">
        <f t="shared" si="3"/>
        <v>1257006.3999999999</v>
      </c>
      <c r="I21" s="11">
        <v>1257628.6399999999</v>
      </c>
      <c r="J21" s="11">
        <f t="shared" ref="J21" si="16">I21-H21</f>
        <v>622.23999999999069</v>
      </c>
      <c r="K21" s="27">
        <f t="shared" ref="K21" si="17">J21/24</f>
        <v>25.926666666666279</v>
      </c>
      <c r="L21" s="28"/>
    </row>
    <row r="22" spans="1:12">
      <c r="A22" s="12">
        <f t="shared" si="4"/>
        <v>16</v>
      </c>
      <c r="B22" s="8">
        <f t="shared" si="4"/>
        <v>46281</v>
      </c>
      <c r="C22" s="8">
        <f t="shared" si="2"/>
        <v>46281</v>
      </c>
      <c r="D22" s="9">
        <v>0.29166666666666702</v>
      </c>
      <c r="E22" s="8">
        <f t="shared" si="5"/>
        <v>46282</v>
      </c>
      <c r="F22" s="9">
        <v>0.29166666666666702</v>
      </c>
      <c r="G22" s="10">
        <f t="shared" si="8"/>
        <v>1</v>
      </c>
      <c r="H22" s="11">
        <f t="shared" si="3"/>
        <v>1257628.6399999999</v>
      </c>
      <c r="I22" s="11">
        <v>1258335.8700000001</v>
      </c>
      <c r="J22" s="11">
        <f t="shared" ref="J22" si="18">I22-H22</f>
        <v>707.2300000002142</v>
      </c>
      <c r="K22" s="27">
        <f t="shared" ref="K22" si="19">J22/24</f>
        <v>29.467916666675592</v>
      </c>
      <c r="L22" s="744"/>
    </row>
    <row r="23" spans="1:12">
      <c r="A23" s="12">
        <f t="shared" si="4"/>
        <v>17</v>
      </c>
      <c r="B23" s="8">
        <f t="shared" si="4"/>
        <v>46282</v>
      </c>
      <c r="C23" s="8">
        <f t="shared" si="2"/>
        <v>46282</v>
      </c>
      <c r="D23" s="9">
        <v>0.29166666666666702</v>
      </c>
      <c r="E23" s="8">
        <f t="shared" si="5"/>
        <v>46283</v>
      </c>
      <c r="F23" s="9">
        <v>0.29166666666666702</v>
      </c>
      <c r="G23" s="10">
        <f t="shared" si="8"/>
        <v>1</v>
      </c>
      <c r="H23" s="11">
        <f t="shared" si="3"/>
        <v>1258335.8700000001</v>
      </c>
      <c r="I23" s="11">
        <v>1260439.4099999999</v>
      </c>
      <c r="J23" s="11">
        <f t="shared" si="12"/>
        <v>2103.5399999998044</v>
      </c>
      <c r="K23" s="27">
        <f t="shared" si="13"/>
        <v>87.647499999991851</v>
      </c>
      <c r="L23" s="28"/>
    </row>
    <row r="24" spans="1:12">
      <c r="A24" s="12">
        <f t="shared" si="4"/>
        <v>18</v>
      </c>
      <c r="B24" s="8">
        <f t="shared" si="4"/>
        <v>46283</v>
      </c>
      <c r="C24" s="8">
        <f t="shared" si="2"/>
        <v>46283</v>
      </c>
      <c r="D24" s="9">
        <v>0.29166666666666702</v>
      </c>
      <c r="E24" s="8">
        <f t="shared" si="5"/>
        <v>46284</v>
      </c>
      <c r="F24" s="9">
        <v>0.29166666666666702</v>
      </c>
      <c r="G24" s="10">
        <f t="shared" si="8"/>
        <v>1</v>
      </c>
      <c r="H24" s="11">
        <f t="shared" si="3"/>
        <v>1260439.4099999999</v>
      </c>
      <c r="I24" s="11">
        <v>1262365.1200000001</v>
      </c>
      <c r="J24" s="11">
        <f t="shared" si="12"/>
        <v>1925.7100000001956</v>
      </c>
      <c r="K24" s="27">
        <f t="shared" si="13"/>
        <v>80.23791666667482</v>
      </c>
      <c r="L24" s="28"/>
    </row>
    <row r="25" spans="1:12">
      <c r="A25" s="12">
        <f t="shared" ref="A25:B33" si="20">A24+1</f>
        <v>19</v>
      </c>
      <c r="B25" s="8">
        <f t="shared" si="20"/>
        <v>46284</v>
      </c>
      <c r="C25" s="8">
        <f t="shared" si="2"/>
        <v>46284</v>
      </c>
      <c r="D25" s="9">
        <v>0.29166666666666702</v>
      </c>
      <c r="E25" s="8">
        <f t="shared" si="5"/>
        <v>46285</v>
      </c>
      <c r="F25" s="9">
        <v>0.29166666666666702</v>
      </c>
      <c r="G25" s="10">
        <f t="shared" si="8"/>
        <v>1</v>
      </c>
      <c r="H25" s="11">
        <f t="shared" si="3"/>
        <v>1262365.1200000001</v>
      </c>
      <c r="I25" s="11">
        <v>1262701.92</v>
      </c>
      <c r="J25" s="11">
        <f t="shared" si="12"/>
        <v>336.79999999981374</v>
      </c>
      <c r="K25" s="27">
        <f t="shared" si="13"/>
        <v>14.033333333325572</v>
      </c>
      <c r="L25" s="28"/>
    </row>
    <row r="26" spans="1:12">
      <c r="A26" s="12">
        <f t="shared" si="20"/>
        <v>20</v>
      </c>
      <c r="B26" s="8">
        <f t="shared" si="20"/>
        <v>46285</v>
      </c>
      <c r="C26" s="8">
        <f t="shared" si="2"/>
        <v>46285</v>
      </c>
      <c r="D26" s="9">
        <v>0.29166666666666702</v>
      </c>
      <c r="E26" s="8">
        <f t="shared" si="5"/>
        <v>46286</v>
      </c>
      <c r="F26" s="9">
        <v>0.29166666666666702</v>
      </c>
      <c r="G26" s="10">
        <f t="shared" si="8"/>
        <v>1</v>
      </c>
      <c r="H26" s="11">
        <f t="shared" si="3"/>
        <v>1262701.92</v>
      </c>
      <c r="I26" s="11">
        <v>1262746.3400000001</v>
      </c>
      <c r="J26" s="11">
        <f t="shared" ref="J26:J27" si="21">I26-H26</f>
        <v>44.420000000158325</v>
      </c>
      <c r="K26" s="27">
        <f t="shared" ref="K26:K27" si="22">J26/24</f>
        <v>1.8508333333399303</v>
      </c>
      <c r="L26" s="28"/>
    </row>
    <row r="27" spans="1:12">
      <c r="A27" s="12">
        <f t="shared" si="20"/>
        <v>21</v>
      </c>
      <c r="B27" s="8">
        <f t="shared" si="20"/>
        <v>46286</v>
      </c>
      <c r="C27" s="8">
        <f t="shared" si="2"/>
        <v>46286</v>
      </c>
      <c r="D27" s="9">
        <v>0.29166666666666702</v>
      </c>
      <c r="E27" s="8">
        <f t="shared" si="5"/>
        <v>46287</v>
      </c>
      <c r="F27" s="9">
        <v>0.29166666666666702</v>
      </c>
      <c r="G27" s="10">
        <f t="shared" si="8"/>
        <v>1</v>
      </c>
      <c r="H27" s="11">
        <f t="shared" si="3"/>
        <v>1262746.3400000001</v>
      </c>
      <c r="I27" s="224">
        <v>1263205.8999999999</v>
      </c>
      <c r="J27" s="11">
        <f t="shared" si="21"/>
        <v>459.55999999982305</v>
      </c>
      <c r="K27" s="27">
        <f t="shared" si="22"/>
        <v>19.148333333325962</v>
      </c>
      <c r="L27" s="28"/>
    </row>
    <row r="28" spans="1:12">
      <c r="A28" s="12">
        <f t="shared" si="20"/>
        <v>22</v>
      </c>
      <c r="B28" s="8">
        <f t="shared" si="20"/>
        <v>46287</v>
      </c>
      <c r="C28" s="8">
        <f t="shared" si="2"/>
        <v>46287</v>
      </c>
      <c r="D28" s="9">
        <v>0.29166666666666702</v>
      </c>
      <c r="E28" s="8">
        <f t="shared" si="5"/>
        <v>46288</v>
      </c>
      <c r="F28" s="9">
        <v>0.29166666666666702</v>
      </c>
      <c r="G28" s="10">
        <f t="shared" si="8"/>
        <v>1</v>
      </c>
      <c r="H28" s="11">
        <f t="shared" si="3"/>
        <v>1263205.8999999999</v>
      </c>
      <c r="I28" s="11">
        <v>1263661.04</v>
      </c>
      <c r="J28" s="11">
        <f t="shared" si="12"/>
        <v>455.14000000013039</v>
      </c>
      <c r="K28" s="27">
        <f t="shared" si="13"/>
        <v>18.964166666672099</v>
      </c>
      <c r="L28" s="28"/>
    </row>
    <row r="29" spans="1:12">
      <c r="A29" s="12">
        <f t="shared" si="20"/>
        <v>23</v>
      </c>
      <c r="B29" s="8">
        <f t="shared" si="20"/>
        <v>46288</v>
      </c>
      <c r="C29" s="8">
        <f t="shared" si="2"/>
        <v>46288</v>
      </c>
      <c r="D29" s="9">
        <v>0.29166666666666702</v>
      </c>
      <c r="E29" s="8">
        <f t="shared" si="5"/>
        <v>46289</v>
      </c>
      <c r="F29" s="9">
        <v>0.29166666666666702</v>
      </c>
      <c r="G29" s="10">
        <f t="shared" si="8"/>
        <v>1</v>
      </c>
      <c r="H29" s="11">
        <f t="shared" si="3"/>
        <v>1263661.04</v>
      </c>
      <c r="I29" s="11">
        <v>1264110.05</v>
      </c>
      <c r="J29" s="11">
        <f t="shared" si="12"/>
        <v>449.01000000000931</v>
      </c>
      <c r="K29" s="27">
        <f t="shared" si="13"/>
        <v>18.708750000000389</v>
      </c>
      <c r="L29" s="744"/>
    </row>
    <row r="30" spans="1:12">
      <c r="A30" s="12">
        <f t="shared" si="20"/>
        <v>24</v>
      </c>
      <c r="B30" s="8">
        <f t="shared" si="20"/>
        <v>46289</v>
      </c>
      <c r="C30" s="8">
        <f t="shared" si="2"/>
        <v>46289</v>
      </c>
      <c r="D30" s="9">
        <v>0.29166666666666702</v>
      </c>
      <c r="E30" s="8">
        <f t="shared" si="5"/>
        <v>46290</v>
      </c>
      <c r="F30" s="9">
        <v>0.29166666666666702</v>
      </c>
      <c r="G30" s="10">
        <f t="shared" si="8"/>
        <v>1</v>
      </c>
      <c r="H30" s="11">
        <f t="shared" si="3"/>
        <v>1264110.05</v>
      </c>
      <c r="I30" s="11">
        <v>1265638.76</v>
      </c>
      <c r="J30" s="11">
        <f t="shared" si="12"/>
        <v>1528.7099999999627</v>
      </c>
      <c r="K30" s="27">
        <f t="shared" si="13"/>
        <v>63.69624999999845</v>
      </c>
      <c r="L30" s="28"/>
    </row>
    <row r="31" spans="1:12">
      <c r="A31" s="12">
        <f t="shared" si="20"/>
        <v>25</v>
      </c>
      <c r="B31" s="8">
        <f t="shared" si="20"/>
        <v>46290</v>
      </c>
      <c r="C31" s="8">
        <f t="shared" si="2"/>
        <v>46290</v>
      </c>
      <c r="D31" s="9">
        <v>0.29166666666666702</v>
      </c>
      <c r="E31" s="8">
        <f t="shared" si="5"/>
        <v>46291</v>
      </c>
      <c r="F31" s="9">
        <v>0.29166666666666702</v>
      </c>
      <c r="G31" s="10">
        <f t="shared" si="8"/>
        <v>1</v>
      </c>
      <c r="H31" s="11">
        <f t="shared" si="3"/>
        <v>1265638.76</v>
      </c>
      <c r="I31" s="11">
        <v>1267456.05</v>
      </c>
      <c r="J31" s="11">
        <f t="shared" si="12"/>
        <v>1817.2900000000373</v>
      </c>
      <c r="K31" s="27">
        <f t="shared" si="13"/>
        <v>75.720416666668214</v>
      </c>
      <c r="L31" s="28"/>
    </row>
    <row r="32" spans="1:12">
      <c r="A32" s="12">
        <f t="shared" si="20"/>
        <v>26</v>
      </c>
      <c r="B32" s="8">
        <f t="shared" si="20"/>
        <v>46291</v>
      </c>
      <c r="C32" s="8">
        <f t="shared" si="2"/>
        <v>46291</v>
      </c>
      <c r="D32" s="9">
        <v>0.29166666666666702</v>
      </c>
      <c r="E32" s="8">
        <f t="shared" si="5"/>
        <v>46292</v>
      </c>
      <c r="F32" s="9">
        <v>0.29166666666666702</v>
      </c>
      <c r="G32" s="10">
        <f t="shared" si="8"/>
        <v>1</v>
      </c>
      <c r="H32" s="11">
        <f t="shared" si="3"/>
        <v>1267456.05</v>
      </c>
      <c r="I32" s="11">
        <v>1268441.8799999999</v>
      </c>
      <c r="J32" s="11">
        <f t="shared" ref="J32" si="23">I32-H32</f>
        <v>985.82999999984168</v>
      </c>
      <c r="K32" s="27">
        <f t="shared" ref="K32" si="24">J32/24</f>
        <v>41.076249999993401</v>
      </c>
      <c r="L32" s="28"/>
    </row>
    <row r="33" spans="1:12">
      <c r="A33" s="12">
        <f t="shared" si="20"/>
        <v>27</v>
      </c>
      <c r="B33" s="8">
        <f t="shared" si="20"/>
        <v>46292</v>
      </c>
      <c r="C33" s="8">
        <f t="shared" si="2"/>
        <v>46292</v>
      </c>
      <c r="D33" s="9">
        <v>0.29166666666666702</v>
      </c>
      <c r="E33" s="8">
        <f t="shared" si="5"/>
        <v>46293</v>
      </c>
      <c r="F33" s="9">
        <v>0.29166666666666702</v>
      </c>
      <c r="G33" s="10">
        <f t="shared" si="8"/>
        <v>1</v>
      </c>
      <c r="H33" s="11"/>
      <c r="I33" s="11"/>
      <c r="J33" s="11">
        <f t="shared" si="12"/>
        <v>0</v>
      </c>
      <c r="K33" s="27">
        <f t="shared" si="13"/>
        <v>0</v>
      </c>
      <c r="L33" s="28"/>
    </row>
    <row r="34" spans="1:12">
      <c r="A34" s="12">
        <f t="shared" ref="A34:B34" si="25">A33+1</f>
        <v>28</v>
      </c>
      <c r="B34" s="8">
        <f t="shared" si="25"/>
        <v>46293</v>
      </c>
      <c r="C34" s="8">
        <f t="shared" ref="C34" si="26">B34</f>
        <v>46293</v>
      </c>
      <c r="D34" s="9">
        <v>0.29166666666666702</v>
      </c>
      <c r="E34" s="8">
        <f t="shared" ref="E34" si="27">C34+1</f>
        <v>46294</v>
      </c>
      <c r="F34" s="9">
        <v>0.29166666666666702</v>
      </c>
      <c r="G34" s="10">
        <f t="shared" ref="G34" si="28">IFERROR(((E34-C34)+(F34-D34)),"")</f>
        <v>1</v>
      </c>
      <c r="H34" s="11"/>
      <c r="I34" s="11"/>
      <c r="J34" s="11">
        <f t="shared" ref="J34" si="29">I34-H34</f>
        <v>0</v>
      </c>
      <c r="K34" s="27">
        <f t="shared" ref="K34" si="30">J34/24</f>
        <v>0</v>
      </c>
      <c r="L34" s="28"/>
    </row>
    <row r="35" spans="1:12">
      <c r="A35" s="12">
        <f t="shared" ref="A35:B35" si="31">A34+1</f>
        <v>29</v>
      </c>
      <c r="B35" s="8">
        <f t="shared" si="31"/>
        <v>46294</v>
      </c>
      <c r="C35" s="8">
        <f t="shared" ref="C35:C36" si="32">B35</f>
        <v>46294</v>
      </c>
      <c r="D35" s="9">
        <v>0.29166666666666702</v>
      </c>
      <c r="E35" s="8">
        <f t="shared" ref="E35:E36" si="33">C35+1</f>
        <v>46295</v>
      </c>
      <c r="F35" s="9">
        <v>0.29166666666666702</v>
      </c>
      <c r="G35" s="10">
        <f t="shared" ref="G35:G36" si="34">IFERROR(((E35-C35)+(F35-D35)),"")</f>
        <v>1</v>
      </c>
      <c r="H35" s="11"/>
      <c r="I35" s="11"/>
      <c r="J35" s="11">
        <f t="shared" ref="J35:J36" si="35">I35-H35</f>
        <v>0</v>
      </c>
      <c r="K35" s="27">
        <f t="shared" ref="K35:K36" si="36">J35/24</f>
        <v>0</v>
      </c>
      <c r="L35" s="28"/>
    </row>
    <row r="36" spans="1:12">
      <c r="A36" s="12">
        <f t="shared" ref="A36:B37" si="37">A35+1</f>
        <v>30</v>
      </c>
      <c r="B36" s="8">
        <f t="shared" si="37"/>
        <v>46295</v>
      </c>
      <c r="C36" s="8">
        <f t="shared" si="32"/>
        <v>46295</v>
      </c>
      <c r="D36" s="9">
        <v>0.29166666666666702</v>
      </c>
      <c r="E36" s="8">
        <f t="shared" si="33"/>
        <v>46296</v>
      </c>
      <c r="F36" s="9">
        <v>0.29166666666666702</v>
      </c>
      <c r="G36" s="10">
        <f t="shared" si="34"/>
        <v>1</v>
      </c>
      <c r="H36" s="11"/>
      <c r="I36" s="11"/>
      <c r="J36" s="11">
        <f t="shared" si="35"/>
        <v>0</v>
      </c>
      <c r="K36" s="27">
        <f t="shared" si="36"/>
        <v>0</v>
      </c>
      <c r="L36" s="28"/>
    </row>
    <row r="37" spans="1:12">
      <c r="A37" s="12">
        <f t="shared" si="37"/>
        <v>31</v>
      </c>
      <c r="B37" s="8">
        <f t="shared" si="37"/>
        <v>46296</v>
      </c>
      <c r="C37" s="8">
        <f t="shared" ref="C37" si="38">B37</f>
        <v>46296</v>
      </c>
      <c r="D37" s="9">
        <v>0.29166666666666702</v>
      </c>
      <c r="E37" s="8">
        <f t="shared" ref="E37" si="39">C37+1</f>
        <v>46297</v>
      </c>
      <c r="F37" s="9">
        <v>0.29166666666666702</v>
      </c>
      <c r="G37" s="10">
        <f t="shared" ref="G37" si="40">IFERROR(((E37-C37)+(F37-D37)),"")</f>
        <v>1</v>
      </c>
      <c r="H37" s="11"/>
      <c r="I37" s="11"/>
      <c r="J37" s="11">
        <f t="shared" ref="J37" si="41">I37-H37</f>
        <v>0</v>
      </c>
      <c r="K37" s="27">
        <f t="shared" ref="K37" si="42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33840.279999999795</v>
      </c>
      <c r="K40" s="32">
        <f>AVERAGE(K7:K39)</f>
        <v>45.484247311827687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1.7493941273779881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156</v>
      </c>
      <c r="D2" s="2"/>
      <c r="E2" s="2"/>
      <c r="F2" s="2"/>
      <c r="L2" s="25" t="s">
        <v>130</v>
      </c>
    </row>
    <row r="3" spans="1:12">
      <c r="B3" s="2"/>
      <c r="C3" s="3" t="s">
        <v>157</v>
      </c>
      <c r="D3" s="2"/>
      <c r="E3" s="2"/>
      <c r="F3" s="2"/>
    </row>
    <row r="4" spans="1:12">
      <c r="B4" s="4"/>
      <c r="C4" s="76">
        <f>CLIN!C4</f>
        <v>46266</v>
      </c>
      <c r="D4" s="4"/>
      <c r="E4" s="2"/>
      <c r="F4" s="2"/>
      <c r="J4" s="2" t="s">
        <v>131</v>
      </c>
      <c r="K4" s="26">
        <f>MAX(K7:K38)</f>
        <v>0</v>
      </c>
    </row>
    <row r="5" spans="1:12" ht="15.7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7">
        <f>C4</f>
        <v>46266</v>
      </c>
      <c r="D7" s="262">
        <v>0</v>
      </c>
      <c r="E7" s="7">
        <f>C7+1</f>
        <v>46267</v>
      </c>
      <c r="F7" s="262">
        <v>0</v>
      </c>
      <c r="G7" s="10">
        <f>IFERROR(((E7-C7)+(F7-D7)),"")</f>
        <v>1</v>
      </c>
      <c r="H7" s="11"/>
      <c r="I7" s="11"/>
      <c r="J7" s="11">
        <f t="shared" ref="J7:J12" si="0">I7-H7</f>
        <v>0</v>
      </c>
      <c r="K7" s="27">
        <f t="shared" ref="K7:K12" si="1">J7/24</f>
        <v>0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5" si="2">B8</f>
        <v>46267</v>
      </c>
      <c r="D8" s="9">
        <f>D7</f>
        <v>0</v>
      </c>
      <c r="E8" s="8">
        <f>C8+1</f>
        <v>46268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3">A8+1</f>
        <v>3</v>
      </c>
      <c r="B9" s="8">
        <f t="shared" si="3"/>
        <v>46268</v>
      </c>
      <c r="C9" s="8">
        <f t="shared" si="2"/>
        <v>46268</v>
      </c>
      <c r="D9" s="9">
        <f t="shared" ref="D9:D37" si="4">D8</f>
        <v>0</v>
      </c>
      <c r="E9" s="8">
        <f>C9+1</f>
        <v>46269</v>
      </c>
      <c r="F9" s="9">
        <f t="shared" ref="F9:F37" si="5">F8</f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3"/>
        <v>4</v>
      </c>
      <c r="B10" s="8">
        <f t="shared" si="3"/>
        <v>46269</v>
      </c>
      <c r="C10" s="8">
        <f t="shared" si="2"/>
        <v>46269</v>
      </c>
      <c r="D10" s="9">
        <f t="shared" si="4"/>
        <v>0</v>
      </c>
      <c r="E10" s="8">
        <f>C10+1</f>
        <v>46270</v>
      </c>
      <c r="F10" s="9">
        <f t="shared" si="5"/>
        <v>0</v>
      </c>
      <c r="G10" s="10">
        <f>IFERROR(((E10-C10)+(F10-D10)),"")</f>
        <v>1</v>
      </c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3"/>
        <v>5</v>
      </c>
      <c r="B11" s="8">
        <f t="shared" si="3"/>
        <v>46270</v>
      </c>
      <c r="C11" s="8">
        <f t="shared" si="2"/>
        <v>46270</v>
      </c>
      <c r="D11" s="9">
        <f t="shared" si="4"/>
        <v>0</v>
      </c>
      <c r="E11" s="8">
        <f t="shared" ref="E11:E37" si="6">C11+1</f>
        <v>46271</v>
      </c>
      <c r="F11" s="9">
        <f t="shared" si="5"/>
        <v>0</v>
      </c>
      <c r="G11" s="10">
        <f t="shared" ref="G11:G37" si="7">IFERROR(((E11-C11)+(F11-D11)),"")</f>
        <v>1</v>
      </c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3"/>
        <v>6</v>
      </c>
      <c r="B12" s="8">
        <f t="shared" si="3"/>
        <v>46271</v>
      </c>
      <c r="C12" s="8">
        <f t="shared" si="2"/>
        <v>46271</v>
      </c>
      <c r="D12" s="9">
        <f t="shared" si="4"/>
        <v>0</v>
      </c>
      <c r="E12" s="8">
        <f t="shared" si="6"/>
        <v>46272</v>
      </c>
      <c r="F12" s="9">
        <f t="shared" si="5"/>
        <v>0</v>
      </c>
      <c r="G12" s="10">
        <f t="shared" si="7"/>
        <v>1</v>
      </c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3"/>
        <v>7</v>
      </c>
      <c r="B13" s="8">
        <f t="shared" si="3"/>
        <v>46272</v>
      </c>
      <c r="C13" s="8">
        <f t="shared" si="2"/>
        <v>46272</v>
      </c>
      <c r="D13" s="9">
        <f t="shared" si="4"/>
        <v>0</v>
      </c>
      <c r="E13" s="8">
        <f t="shared" si="6"/>
        <v>46273</v>
      </c>
      <c r="F13" s="9">
        <f t="shared" si="5"/>
        <v>0</v>
      </c>
      <c r="G13" s="10">
        <f t="shared" si="7"/>
        <v>1</v>
      </c>
      <c r="H13" s="11"/>
      <c r="I13" s="11"/>
      <c r="J13" s="11">
        <f t="shared" ref="J13" si="8">I13-H13</f>
        <v>0</v>
      </c>
      <c r="K13" s="27">
        <f t="shared" ref="K13" si="9">J13/24</f>
        <v>0</v>
      </c>
      <c r="L13" s="28"/>
    </row>
    <row r="14" spans="1:12">
      <c r="A14" s="12">
        <f t="shared" si="3"/>
        <v>8</v>
      </c>
      <c r="B14" s="8">
        <f t="shared" si="3"/>
        <v>46273</v>
      </c>
      <c r="C14" s="8">
        <f t="shared" si="2"/>
        <v>46273</v>
      </c>
      <c r="D14" s="9">
        <f t="shared" si="4"/>
        <v>0</v>
      </c>
      <c r="E14" s="8">
        <f t="shared" si="6"/>
        <v>46274</v>
      </c>
      <c r="F14" s="9">
        <f t="shared" si="5"/>
        <v>0</v>
      </c>
      <c r="G14" s="10">
        <f t="shared" si="7"/>
        <v>1</v>
      </c>
      <c r="H14" s="11"/>
      <c r="I14" s="11"/>
      <c r="J14" s="11">
        <f t="shared" ref="J14" si="10">I14-H14</f>
        <v>0</v>
      </c>
      <c r="K14" s="27">
        <f t="shared" ref="K14" si="11">J14/24</f>
        <v>0</v>
      </c>
      <c r="L14" s="28"/>
    </row>
    <row r="15" spans="1:12">
      <c r="A15" s="12">
        <f t="shared" si="3"/>
        <v>9</v>
      </c>
      <c r="B15" s="8">
        <f t="shared" si="3"/>
        <v>46274</v>
      </c>
      <c r="C15" s="8">
        <f t="shared" si="2"/>
        <v>46274</v>
      </c>
      <c r="D15" s="9">
        <f t="shared" si="4"/>
        <v>0</v>
      </c>
      <c r="E15" s="8">
        <f t="shared" si="6"/>
        <v>46275</v>
      </c>
      <c r="F15" s="9">
        <f t="shared" si="5"/>
        <v>0</v>
      </c>
      <c r="G15" s="10">
        <f t="shared" si="7"/>
        <v>1</v>
      </c>
      <c r="H15" s="11"/>
      <c r="I15" s="11"/>
      <c r="J15" s="11">
        <f t="shared" ref="J15" si="12">I15-H15</f>
        <v>0</v>
      </c>
      <c r="K15" s="27">
        <f t="shared" ref="K15" si="13">J15/24</f>
        <v>0</v>
      </c>
      <c r="L15" s="28"/>
    </row>
    <row r="16" spans="1:12">
      <c r="A16" s="12">
        <f t="shared" si="3"/>
        <v>10</v>
      </c>
      <c r="B16" s="8">
        <f t="shared" si="3"/>
        <v>46275</v>
      </c>
      <c r="C16" s="8">
        <f t="shared" si="2"/>
        <v>46275</v>
      </c>
      <c r="D16" s="9">
        <f t="shared" si="4"/>
        <v>0</v>
      </c>
      <c r="E16" s="8">
        <f t="shared" si="6"/>
        <v>46276</v>
      </c>
      <c r="F16" s="9">
        <f t="shared" si="5"/>
        <v>0</v>
      </c>
      <c r="G16" s="10">
        <f t="shared" si="7"/>
        <v>1</v>
      </c>
      <c r="H16" s="11"/>
      <c r="I16" s="11"/>
      <c r="J16" s="11">
        <f t="shared" ref="J16" si="14">I16-H16</f>
        <v>0</v>
      </c>
      <c r="K16" s="27">
        <f t="shared" ref="K16" si="15">J16/24</f>
        <v>0</v>
      </c>
      <c r="L16" s="28"/>
    </row>
    <row r="17" spans="1:14">
      <c r="A17" s="12">
        <f t="shared" si="3"/>
        <v>11</v>
      </c>
      <c r="B17" s="8">
        <f t="shared" si="3"/>
        <v>46276</v>
      </c>
      <c r="C17" s="8">
        <f t="shared" si="2"/>
        <v>46276</v>
      </c>
      <c r="D17" s="9">
        <f t="shared" si="4"/>
        <v>0</v>
      </c>
      <c r="E17" s="8">
        <f t="shared" si="6"/>
        <v>46277</v>
      </c>
      <c r="F17" s="9">
        <f t="shared" si="5"/>
        <v>0</v>
      </c>
      <c r="G17" s="10">
        <f t="shared" si="7"/>
        <v>1</v>
      </c>
      <c r="H17" s="11"/>
      <c r="I17" s="11"/>
      <c r="J17" s="11">
        <f t="shared" ref="J17" si="16">I17-H17</f>
        <v>0</v>
      </c>
      <c r="K17" s="27">
        <f t="shared" ref="K17" si="17">J17/24</f>
        <v>0</v>
      </c>
      <c r="L17" s="28"/>
    </row>
    <row r="18" spans="1:14">
      <c r="A18" s="12">
        <f t="shared" si="3"/>
        <v>12</v>
      </c>
      <c r="B18" s="8">
        <f t="shared" si="3"/>
        <v>46277</v>
      </c>
      <c r="C18" s="8">
        <f t="shared" si="2"/>
        <v>46277</v>
      </c>
      <c r="D18" s="9">
        <f t="shared" si="4"/>
        <v>0</v>
      </c>
      <c r="E18" s="8">
        <f t="shared" si="6"/>
        <v>46278</v>
      </c>
      <c r="F18" s="9">
        <f t="shared" si="5"/>
        <v>0</v>
      </c>
      <c r="G18" s="10">
        <f t="shared" si="7"/>
        <v>1</v>
      </c>
      <c r="H18" s="11"/>
      <c r="I18" s="11"/>
      <c r="J18" s="11">
        <f t="shared" ref="J18" si="18">I18-H18</f>
        <v>0</v>
      </c>
      <c r="K18" s="27">
        <f t="shared" ref="K18" si="19">J18/24</f>
        <v>0</v>
      </c>
      <c r="L18" s="28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2"/>
        <v>46278</v>
      </c>
      <c r="D19" s="9">
        <f t="shared" si="4"/>
        <v>0</v>
      </c>
      <c r="E19" s="8">
        <f t="shared" si="6"/>
        <v>46279</v>
      </c>
      <c r="F19" s="9">
        <f t="shared" si="5"/>
        <v>0</v>
      </c>
      <c r="G19" s="10">
        <f t="shared" si="7"/>
        <v>1</v>
      </c>
      <c r="H19" s="11"/>
      <c r="I19" s="11"/>
      <c r="J19" s="11">
        <f t="shared" ref="J19" si="20">I19-H19</f>
        <v>0</v>
      </c>
      <c r="K19" s="27">
        <f t="shared" ref="K19" si="21">J19/24</f>
        <v>0</v>
      </c>
      <c r="L19" s="28"/>
    </row>
    <row r="20" spans="1:14">
      <c r="A20" s="12">
        <f t="shared" si="3"/>
        <v>14</v>
      </c>
      <c r="B20" s="8">
        <f t="shared" si="3"/>
        <v>46279</v>
      </c>
      <c r="C20" s="8">
        <f t="shared" si="2"/>
        <v>46279</v>
      </c>
      <c r="D20" s="9">
        <f t="shared" si="4"/>
        <v>0</v>
      </c>
      <c r="E20" s="8">
        <f t="shared" si="6"/>
        <v>46280</v>
      </c>
      <c r="F20" s="9">
        <f t="shared" si="5"/>
        <v>0</v>
      </c>
      <c r="G20" s="10">
        <f t="shared" si="7"/>
        <v>1</v>
      </c>
      <c r="H20" s="11"/>
      <c r="I20" s="11"/>
      <c r="J20" s="11">
        <f t="shared" ref="J20" si="22">I20-H20</f>
        <v>0</v>
      </c>
      <c r="K20" s="27">
        <f t="shared" ref="K20" si="23">J20/24</f>
        <v>0</v>
      </c>
      <c r="L20" s="28"/>
    </row>
    <row r="21" spans="1:14">
      <c r="A21" s="12">
        <f t="shared" si="3"/>
        <v>15</v>
      </c>
      <c r="B21" s="8">
        <f t="shared" si="3"/>
        <v>46280</v>
      </c>
      <c r="C21" s="8">
        <f t="shared" si="2"/>
        <v>46280</v>
      </c>
      <c r="D21" s="9">
        <f t="shared" si="4"/>
        <v>0</v>
      </c>
      <c r="E21" s="8">
        <f t="shared" si="6"/>
        <v>46281</v>
      </c>
      <c r="F21" s="9">
        <f t="shared" si="5"/>
        <v>0</v>
      </c>
      <c r="G21" s="10">
        <f t="shared" si="7"/>
        <v>1</v>
      </c>
      <c r="H21" s="11"/>
      <c r="I21" s="11"/>
      <c r="J21" s="11">
        <f t="shared" ref="J21" si="24">I21-H21</f>
        <v>0</v>
      </c>
      <c r="K21" s="27">
        <f t="shared" ref="K21" si="25">J21/24</f>
        <v>0</v>
      </c>
      <c r="L21" s="28"/>
    </row>
    <row r="22" spans="1:14">
      <c r="A22" s="12">
        <f t="shared" si="3"/>
        <v>16</v>
      </c>
      <c r="B22" s="8">
        <f t="shared" si="3"/>
        <v>46281</v>
      </c>
      <c r="C22" s="8">
        <f t="shared" si="2"/>
        <v>46281</v>
      </c>
      <c r="D22" s="9">
        <f t="shared" si="4"/>
        <v>0</v>
      </c>
      <c r="E22" s="8">
        <f t="shared" si="6"/>
        <v>46282</v>
      </c>
      <c r="F22" s="9">
        <f t="shared" si="5"/>
        <v>0</v>
      </c>
      <c r="G22" s="10">
        <f t="shared" si="7"/>
        <v>1</v>
      </c>
      <c r="H22" s="11"/>
      <c r="I22" s="11"/>
      <c r="J22" s="11">
        <f t="shared" ref="J22" si="26">I22-H22</f>
        <v>0</v>
      </c>
      <c r="K22" s="27">
        <f t="shared" ref="K22" si="27">J22/24</f>
        <v>0</v>
      </c>
      <c r="L22" s="28"/>
    </row>
    <row r="23" spans="1:14">
      <c r="A23" s="12">
        <f t="shared" si="3"/>
        <v>17</v>
      </c>
      <c r="B23" s="8">
        <f t="shared" si="3"/>
        <v>46282</v>
      </c>
      <c r="C23" s="8">
        <f t="shared" si="2"/>
        <v>46282</v>
      </c>
      <c r="D23" s="9">
        <f t="shared" si="4"/>
        <v>0</v>
      </c>
      <c r="E23" s="8">
        <f t="shared" si="6"/>
        <v>46283</v>
      </c>
      <c r="F23" s="9">
        <f t="shared" si="5"/>
        <v>0</v>
      </c>
      <c r="G23" s="10">
        <f t="shared" si="7"/>
        <v>1</v>
      </c>
      <c r="H23" s="11"/>
      <c r="I23" s="11"/>
      <c r="J23" s="11">
        <f t="shared" ref="J23" si="28">I23-H23</f>
        <v>0</v>
      </c>
      <c r="K23" s="27">
        <f t="shared" ref="K23" si="29">J23/24</f>
        <v>0</v>
      </c>
      <c r="L23" s="28"/>
    </row>
    <row r="24" spans="1:14">
      <c r="A24" s="12">
        <f t="shared" si="3"/>
        <v>18</v>
      </c>
      <c r="B24" s="8">
        <f t="shared" si="3"/>
        <v>46283</v>
      </c>
      <c r="C24" s="8">
        <f t="shared" si="2"/>
        <v>46283</v>
      </c>
      <c r="D24" s="9">
        <f t="shared" si="4"/>
        <v>0</v>
      </c>
      <c r="E24" s="8">
        <f t="shared" si="6"/>
        <v>46284</v>
      </c>
      <c r="F24" s="9">
        <f t="shared" si="5"/>
        <v>0</v>
      </c>
      <c r="G24" s="10">
        <f t="shared" si="7"/>
        <v>1</v>
      </c>
      <c r="H24" s="11"/>
      <c r="I24" s="11"/>
      <c r="J24" s="11">
        <f t="shared" ref="J24" si="30">I24-H24</f>
        <v>0</v>
      </c>
      <c r="K24" s="27">
        <f t="shared" ref="K24" si="31">J24/24</f>
        <v>0</v>
      </c>
      <c r="L24" s="28"/>
    </row>
    <row r="25" spans="1:14">
      <c r="A25" s="12">
        <f t="shared" ref="A25:B37" si="32">A24+1</f>
        <v>19</v>
      </c>
      <c r="B25" s="8">
        <f t="shared" si="32"/>
        <v>46284</v>
      </c>
      <c r="C25" s="8">
        <f t="shared" si="2"/>
        <v>46284</v>
      </c>
      <c r="D25" s="9">
        <f t="shared" si="4"/>
        <v>0</v>
      </c>
      <c r="E25" s="8">
        <f t="shared" si="6"/>
        <v>46285</v>
      </c>
      <c r="F25" s="9">
        <f t="shared" si="5"/>
        <v>0</v>
      </c>
      <c r="G25" s="10">
        <f t="shared" si="7"/>
        <v>1</v>
      </c>
      <c r="H25" s="11"/>
      <c r="I25" s="11"/>
      <c r="J25" s="11">
        <f t="shared" ref="J25" si="33">I25-H25</f>
        <v>0</v>
      </c>
      <c r="K25" s="27">
        <f t="shared" ref="K25" si="34">J25/24</f>
        <v>0</v>
      </c>
      <c r="L25" s="28"/>
    </row>
    <row r="26" spans="1:14">
      <c r="A26" s="12">
        <f t="shared" si="32"/>
        <v>20</v>
      </c>
      <c r="B26" s="8">
        <f t="shared" si="32"/>
        <v>46285</v>
      </c>
      <c r="C26" s="8">
        <f t="shared" si="2"/>
        <v>46285</v>
      </c>
      <c r="D26" s="9">
        <f t="shared" si="4"/>
        <v>0</v>
      </c>
      <c r="E26" s="8">
        <f t="shared" si="6"/>
        <v>46286</v>
      </c>
      <c r="F26" s="9">
        <f t="shared" si="5"/>
        <v>0</v>
      </c>
      <c r="G26" s="10">
        <f t="shared" si="7"/>
        <v>1</v>
      </c>
      <c r="H26" s="11"/>
      <c r="I26" s="11"/>
      <c r="J26" s="11">
        <f t="shared" ref="J26" si="35">I26-H26</f>
        <v>0</v>
      </c>
      <c r="K26" s="27">
        <f t="shared" ref="K26" si="36">J26/24</f>
        <v>0</v>
      </c>
      <c r="L26" s="28"/>
    </row>
    <row r="27" spans="1:14">
      <c r="A27" s="12">
        <f t="shared" si="32"/>
        <v>21</v>
      </c>
      <c r="B27" s="8">
        <f t="shared" si="32"/>
        <v>46286</v>
      </c>
      <c r="C27" s="8">
        <f t="shared" si="2"/>
        <v>46286</v>
      </c>
      <c r="D27" s="9">
        <f t="shared" si="4"/>
        <v>0</v>
      </c>
      <c r="E27" s="8">
        <f t="shared" si="6"/>
        <v>46287</v>
      </c>
      <c r="F27" s="9">
        <f t="shared" si="5"/>
        <v>0</v>
      </c>
      <c r="G27" s="10">
        <f t="shared" si="7"/>
        <v>1</v>
      </c>
      <c r="H27" s="11"/>
      <c r="I27" s="11"/>
      <c r="J27" s="11">
        <f t="shared" ref="J27" si="37">I27-H27</f>
        <v>0</v>
      </c>
      <c r="K27" s="27">
        <f t="shared" ref="K27" si="38">J27/24</f>
        <v>0</v>
      </c>
      <c r="L27" s="28"/>
    </row>
    <row r="28" spans="1:14">
      <c r="A28" s="12">
        <f t="shared" si="32"/>
        <v>22</v>
      </c>
      <c r="B28" s="8">
        <f t="shared" si="32"/>
        <v>46287</v>
      </c>
      <c r="C28" s="8">
        <f t="shared" si="2"/>
        <v>46287</v>
      </c>
      <c r="D28" s="9">
        <f t="shared" si="4"/>
        <v>0</v>
      </c>
      <c r="E28" s="8">
        <f t="shared" si="6"/>
        <v>46288</v>
      </c>
      <c r="F28" s="9">
        <f t="shared" si="5"/>
        <v>0</v>
      </c>
      <c r="G28" s="10">
        <f t="shared" si="7"/>
        <v>1</v>
      </c>
      <c r="H28" s="11"/>
      <c r="I28" s="11"/>
      <c r="J28" s="11">
        <f t="shared" ref="J28" si="39">I28-H28</f>
        <v>0</v>
      </c>
      <c r="K28" s="27">
        <f t="shared" ref="K28" si="40">J28/24</f>
        <v>0</v>
      </c>
      <c r="L28" s="28"/>
    </row>
    <row r="29" spans="1:14">
      <c r="A29" s="12">
        <f t="shared" si="32"/>
        <v>23</v>
      </c>
      <c r="B29" s="8">
        <f t="shared" si="32"/>
        <v>46288</v>
      </c>
      <c r="C29" s="8">
        <f t="shared" si="2"/>
        <v>46288</v>
      </c>
      <c r="D29" s="9">
        <f t="shared" si="4"/>
        <v>0</v>
      </c>
      <c r="E29" s="8">
        <f t="shared" si="6"/>
        <v>46289</v>
      </c>
      <c r="F29" s="9">
        <f t="shared" si="5"/>
        <v>0</v>
      </c>
      <c r="G29" s="10">
        <f t="shared" si="7"/>
        <v>1</v>
      </c>
      <c r="H29" s="11"/>
      <c r="I29" s="11"/>
      <c r="J29" s="11">
        <f t="shared" ref="J29" si="41">I29-H29</f>
        <v>0</v>
      </c>
      <c r="K29" s="27">
        <f t="shared" ref="K29" si="42">J29/24</f>
        <v>0</v>
      </c>
      <c r="L29" s="28"/>
    </row>
    <row r="30" spans="1:14">
      <c r="A30" s="12">
        <f t="shared" si="32"/>
        <v>24</v>
      </c>
      <c r="B30" s="8">
        <f t="shared" si="32"/>
        <v>46289</v>
      </c>
      <c r="C30" s="8">
        <f t="shared" si="2"/>
        <v>46289</v>
      </c>
      <c r="D30" s="9">
        <f t="shared" si="4"/>
        <v>0</v>
      </c>
      <c r="E30" s="8">
        <f t="shared" si="6"/>
        <v>46290</v>
      </c>
      <c r="F30" s="9">
        <f t="shared" si="5"/>
        <v>0</v>
      </c>
      <c r="G30" s="10">
        <f t="shared" si="7"/>
        <v>1</v>
      </c>
      <c r="H30" s="11"/>
      <c r="I30" s="11"/>
      <c r="J30" s="11">
        <f t="shared" ref="J30" si="43">I30-H30</f>
        <v>0</v>
      </c>
      <c r="K30" s="27">
        <f t="shared" ref="K30" si="44">J30/24</f>
        <v>0</v>
      </c>
      <c r="L30" s="28"/>
    </row>
    <row r="31" spans="1:14">
      <c r="A31" s="12">
        <f t="shared" si="32"/>
        <v>25</v>
      </c>
      <c r="B31" s="8">
        <f t="shared" si="32"/>
        <v>46290</v>
      </c>
      <c r="C31" s="8">
        <f t="shared" si="2"/>
        <v>46290</v>
      </c>
      <c r="D31" s="9">
        <f t="shared" si="4"/>
        <v>0</v>
      </c>
      <c r="E31" s="8">
        <f t="shared" si="6"/>
        <v>46291</v>
      </c>
      <c r="F31" s="9">
        <f t="shared" si="5"/>
        <v>0</v>
      </c>
      <c r="G31" s="10">
        <f t="shared" si="7"/>
        <v>1</v>
      </c>
      <c r="H31" s="11"/>
      <c r="I31" s="11"/>
      <c r="J31" s="11">
        <f t="shared" ref="J31:J36" si="45">I31-H31</f>
        <v>0</v>
      </c>
      <c r="K31" s="27">
        <f t="shared" ref="K31:K35" si="46">J31/24</f>
        <v>0</v>
      </c>
      <c r="L31" s="28"/>
    </row>
    <row r="32" spans="1:14">
      <c r="A32" s="12">
        <f t="shared" si="32"/>
        <v>26</v>
      </c>
      <c r="B32" s="8">
        <f t="shared" si="32"/>
        <v>46291</v>
      </c>
      <c r="C32" s="8">
        <f t="shared" si="2"/>
        <v>46291</v>
      </c>
      <c r="D32" s="9">
        <f t="shared" si="4"/>
        <v>0</v>
      </c>
      <c r="E32" s="8">
        <f t="shared" si="6"/>
        <v>46292</v>
      </c>
      <c r="F32" s="9">
        <f t="shared" si="5"/>
        <v>0</v>
      </c>
      <c r="G32" s="10">
        <f t="shared" si="7"/>
        <v>1</v>
      </c>
      <c r="H32" s="11"/>
      <c r="I32" s="11"/>
      <c r="J32" s="11">
        <f t="shared" si="45"/>
        <v>0</v>
      </c>
      <c r="K32" s="27">
        <f t="shared" si="46"/>
        <v>0</v>
      </c>
      <c r="L32" s="28"/>
    </row>
    <row r="33" spans="1:12">
      <c r="A33" s="12">
        <f t="shared" si="32"/>
        <v>27</v>
      </c>
      <c r="B33" s="8">
        <f t="shared" si="32"/>
        <v>46292</v>
      </c>
      <c r="C33" s="8">
        <f t="shared" si="2"/>
        <v>46292</v>
      </c>
      <c r="D33" s="9">
        <f t="shared" si="4"/>
        <v>0</v>
      </c>
      <c r="E33" s="8">
        <f t="shared" si="6"/>
        <v>46293</v>
      </c>
      <c r="F33" s="9">
        <f t="shared" si="5"/>
        <v>0</v>
      </c>
      <c r="G33" s="10">
        <f t="shared" si="7"/>
        <v>1</v>
      </c>
      <c r="H33" s="11"/>
      <c r="I33" s="11"/>
      <c r="J33" s="11">
        <f t="shared" si="45"/>
        <v>0</v>
      </c>
      <c r="K33" s="27">
        <f t="shared" si="46"/>
        <v>0</v>
      </c>
      <c r="L33" s="28"/>
    </row>
    <row r="34" spans="1:12">
      <c r="A34" s="12">
        <f t="shared" si="32"/>
        <v>28</v>
      </c>
      <c r="B34" s="8">
        <f t="shared" si="32"/>
        <v>46293</v>
      </c>
      <c r="C34" s="8">
        <f t="shared" si="2"/>
        <v>46293</v>
      </c>
      <c r="D34" s="9">
        <f t="shared" si="4"/>
        <v>0</v>
      </c>
      <c r="E34" s="8">
        <f t="shared" si="6"/>
        <v>46294</v>
      </c>
      <c r="F34" s="9">
        <f t="shared" si="5"/>
        <v>0</v>
      </c>
      <c r="G34" s="10">
        <f t="shared" si="7"/>
        <v>1</v>
      </c>
      <c r="H34" s="11"/>
      <c r="I34" s="11"/>
      <c r="J34" s="11">
        <f t="shared" si="45"/>
        <v>0</v>
      </c>
      <c r="K34" s="27">
        <f t="shared" si="46"/>
        <v>0</v>
      </c>
      <c r="L34" s="28"/>
    </row>
    <row r="35" spans="1:12">
      <c r="A35" s="12">
        <f t="shared" si="32"/>
        <v>29</v>
      </c>
      <c r="B35" s="8">
        <f t="shared" si="32"/>
        <v>46294</v>
      </c>
      <c r="C35" s="8">
        <f t="shared" si="2"/>
        <v>46294</v>
      </c>
      <c r="D35" s="9">
        <f t="shared" si="4"/>
        <v>0</v>
      </c>
      <c r="E35" s="8">
        <f t="shared" si="6"/>
        <v>46295</v>
      </c>
      <c r="F35" s="9">
        <f t="shared" si="5"/>
        <v>0</v>
      </c>
      <c r="G35" s="10">
        <f t="shared" si="7"/>
        <v>1</v>
      </c>
      <c r="H35" s="11"/>
      <c r="I35" s="11"/>
      <c r="J35" s="11">
        <f t="shared" si="45"/>
        <v>0</v>
      </c>
      <c r="K35" s="27">
        <f t="shared" si="46"/>
        <v>0</v>
      </c>
      <c r="L35" s="28"/>
    </row>
    <row r="36" spans="1:12">
      <c r="A36" s="12">
        <f t="shared" si="32"/>
        <v>30</v>
      </c>
      <c r="B36" s="8">
        <f t="shared" si="32"/>
        <v>46295</v>
      </c>
      <c r="C36" s="8">
        <f t="shared" ref="C36" si="47">B36</f>
        <v>46295</v>
      </c>
      <c r="D36" s="9">
        <f t="shared" si="4"/>
        <v>0</v>
      </c>
      <c r="E36" s="8">
        <f t="shared" si="6"/>
        <v>46296</v>
      </c>
      <c r="F36" s="9">
        <f t="shared" si="5"/>
        <v>0</v>
      </c>
      <c r="G36" s="10">
        <f t="shared" si="7"/>
        <v>1</v>
      </c>
      <c r="H36" s="11"/>
      <c r="I36" s="11"/>
      <c r="J36" s="11">
        <f t="shared" si="45"/>
        <v>0</v>
      </c>
      <c r="K36" s="27">
        <f t="shared" ref="K36" si="48">J36/24</f>
        <v>0</v>
      </c>
      <c r="L36" s="28"/>
    </row>
    <row r="37" spans="1:12">
      <c r="A37" s="12">
        <f t="shared" si="32"/>
        <v>31</v>
      </c>
      <c r="B37" s="8">
        <f t="shared" si="32"/>
        <v>46296</v>
      </c>
      <c r="C37" s="8">
        <f t="shared" ref="C37" si="49">B37</f>
        <v>46296</v>
      </c>
      <c r="D37" s="9">
        <f t="shared" si="4"/>
        <v>0</v>
      </c>
      <c r="E37" s="8">
        <f t="shared" si="6"/>
        <v>46297</v>
      </c>
      <c r="F37" s="9">
        <f t="shared" si="5"/>
        <v>0</v>
      </c>
      <c r="G37" s="10">
        <f t="shared" si="7"/>
        <v>1</v>
      </c>
      <c r="H37" s="11"/>
      <c r="I37" s="11"/>
      <c r="J37" s="11">
        <f t="shared" ref="J37" si="50">I37-H37</f>
        <v>0</v>
      </c>
      <c r="K37" s="27">
        <f t="shared" ref="K37" si="5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xSplit="2" ySplit="6" topLeftCell="C13" activePane="bottomRight" state="frozen"/>
      <selection activeCell="I11" sqref="I11"/>
      <selection pane="topRight" activeCell="I11" sqref="I11"/>
      <selection pane="bottomLeft" activeCell="I11" sqref="I11"/>
      <selection pane="bottomRigh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7.1406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158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404.92083333333721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0.33333333333333331</v>
      </c>
      <c r="E7" s="8">
        <f>C7+1</f>
        <v>46267</v>
      </c>
      <c r="F7" s="9">
        <v>0.33333333333333331</v>
      </c>
      <c r="G7" s="10">
        <f>IFERROR(((E7-C7)+(F7-D7)),"")</f>
        <v>1</v>
      </c>
      <c r="H7" s="11">
        <v>2264205.5</v>
      </c>
      <c r="I7" s="11">
        <v>2273923.6</v>
      </c>
      <c r="J7" s="11">
        <f t="shared" ref="J7:J10" si="0">I7-H7</f>
        <v>9718.1000000000931</v>
      </c>
      <c r="K7" s="27">
        <f t="shared" ref="K7:K10" si="1">J7/24</f>
        <v>404.92083333333721</v>
      </c>
      <c r="L7" s="28"/>
    </row>
    <row r="8" spans="1:12">
      <c r="A8" s="12">
        <f>A7+1</f>
        <v>2</v>
      </c>
      <c r="B8" s="8">
        <f>B7+1</f>
        <v>46267</v>
      </c>
      <c r="C8" s="8">
        <f t="shared" ref="C8" si="2">B8</f>
        <v>46267</v>
      </c>
      <c r="D8" s="9">
        <f>D7</f>
        <v>0.33333333333333331</v>
      </c>
      <c r="E8" s="8">
        <f t="shared" ref="E8" si="3">C8+1</f>
        <v>46268</v>
      </c>
      <c r="F8" s="9">
        <f>F7</f>
        <v>0.33333333333333331</v>
      </c>
      <c r="G8" s="10">
        <f>IFERROR(((E8-C8)+(F8-D8)),"")</f>
        <v>1</v>
      </c>
      <c r="H8" s="11">
        <f t="shared" ref="H8:H31" si="4">I7</f>
        <v>2273923.6</v>
      </c>
      <c r="I8" s="11">
        <v>2282712.2000000002</v>
      </c>
      <c r="J8" s="11">
        <f t="shared" si="0"/>
        <v>8788.6000000000931</v>
      </c>
      <c r="K8" s="27">
        <f t="shared" si="1"/>
        <v>366.19166666667053</v>
      </c>
      <c r="L8" s="28"/>
    </row>
    <row r="9" spans="1:12">
      <c r="A9" s="12">
        <f t="shared" ref="A9:B19" si="5">A8+1</f>
        <v>3</v>
      </c>
      <c r="B9" s="8">
        <f t="shared" si="5"/>
        <v>46268</v>
      </c>
      <c r="C9" s="8">
        <f t="shared" ref="C9:C36" si="6">B9</f>
        <v>46268</v>
      </c>
      <c r="D9" s="9">
        <f t="shared" ref="D9:D37" si="7">D8</f>
        <v>0.33333333333333331</v>
      </c>
      <c r="E9" s="8">
        <f t="shared" ref="E9:E36" si="8">C9+1</f>
        <v>46269</v>
      </c>
      <c r="F9" s="9">
        <f t="shared" ref="F9:F37" si="9">F8</f>
        <v>0.33333333333333331</v>
      </c>
      <c r="G9" s="10">
        <f t="shared" ref="G9:G36" si="10">IFERROR(((E9-C9)+(F9-D9)),"")</f>
        <v>1</v>
      </c>
      <c r="H9" s="11">
        <f t="shared" si="4"/>
        <v>2282712.2000000002</v>
      </c>
      <c r="I9" s="11">
        <v>2291777.7999999998</v>
      </c>
      <c r="J9" s="11">
        <f t="shared" si="0"/>
        <v>9065.5999999996275</v>
      </c>
      <c r="K9" s="27">
        <f t="shared" si="1"/>
        <v>377.73333333331783</v>
      </c>
      <c r="L9" s="28"/>
    </row>
    <row r="10" spans="1:12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f t="shared" si="7"/>
        <v>0.33333333333333331</v>
      </c>
      <c r="E10" s="8">
        <f t="shared" si="8"/>
        <v>46270</v>
      </c>
      <c r="F10" s="9">
        <f t="shared" si="9"/>
        <v>0.33333333333333331</v>
      </c>
      <c r="G10" s="10">
        <f t="shared" si="10"/>
        <v>1</v>
      </c>
      <c r="H10" s="11">
        <f t="shared" si="4"/>
        <v>2291777.7999999998</v>
      </c>
      <c r="I10" s="11">
        <v>2300643.2999999998</v>
      </c>
      <c r="J10" s="11">
        <f t="shared" si="0"/>
        <v>8865.5</v>
      </c>
      <c r="K10" s="27">
        <f t="shared" si="1"/>
        <v>369.39583333333331</v>
      </c>
      <c r="L10" s="28"/>
    </row>
    <row r="11" spans="1:12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f t="shared" si="7"/>
        <v>0.33333333333333331</v>
      </c>
      <c r="E11" s="8">
        <f t="shared" si="8"/>
        <v>46271</v>
      </c>
      <c r="F11" s="9">
        <f t="shared" si="9"/>
        <v>0.33333333333333331</v>
      </c>
      <c r="G11" s="10">
        <f t="shared" si="10"/>
        <v>1</v>
      </c>
      <c r="H11" s="11">
        <f t="shared" si="4"/>
        <v>2300643.2999999998</v>
      </c>
      <c r="I11" s="11">
        <v>2310092.2999999998</v>
      </c>
      <c r="J11" s="11">
        <f t="shared" ref="J11" si="11">I11-H11</f>
        <v>9449</v>
      </c>
      <c r="K11" s="27">
        <f t="shared" ref="K11" si="12">J11/24</f>
        <v>393.70833333333331</v>
      </c>
      <c r="L11" s="656"/>
    </row>
    <row r="12" spans="1:12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f t="shared" si="7"/>
        <v>0.33333333333333331</v>
      </c>
      <c r="E12" s="8">
        <f t="shared" si="8"/>
        <v>46272</v>
      </c>
      <c r="F12" s="9">
        <f t="shared" si="9"/>
        <v>0.33333333333333331</v>
      </c>
      <c r="G12" s="10">
        <f t="shared" si="10"/>
        <v>1</v>
      </c>
      <c r="H12" s="11">
        <f t="shared" si="4"/>
        <v>2310092.2999999998</v>
      </c>
      <c r="I12" s="11">
        <v>2318020</v>
      </c>
      <c r="J12" s="11">
        <f t="shared" ref="J12" si="13">I12-H12</f>
        <v>7927.7000000001863</v>
      </c>
      <c r="K12" s="27">
        <f t="shared" ref="K12" si="14">J12/24</f>
        <v>330.32083333334111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f t="shared" si="7"/>
        <v>0.33333333333333331</v>
      </c>
      <c r="E13" s="8">
        <f t="shared" si="8"/>
        <v>46273</v>
      </c>
      <c r="F13" s="9">
        <f t="shared" si="9"/>
        <v>0.33333333333333331</v>
      </c>
      <c r="G13" s="10">
        <f t="shared" si="10"/>
        <v>1</v>
      </c>
      <c r="H13" s="11">
        <f t="shared" si="4"/>
        <v>2318020</v>
      </c>
      <c r="I13" s="11">
        <v>2327446.7000000002</v>
      </c>
      <c r="J13" s="11">
        <f t="shared" ref="J13" si="15">I13-H13</f>
        <v>9426.7000000001863</v>
      </c>
      <c r="K13" s="27">
        <f t="shared" ref="K13" si="16">J13/24</f>
        <v>392.77916666667443</v>
      </c>
      <c r="L13" s="732"/>
    </row>
    <row r="14" spans="1:12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f t="shared" si="7"/>
        <v>0.33333333333333331</v>
      </c>
      <c r="E14" s="8">
        <f t="shared" si="8"/>
        <v>46274</v>
      </c>
      <c r="F14" s="9">
        <f t="shared" si="9"/>
        <v>0.33333333333333331</v>
      </c>
      <c r="G14" s="10">
        <f t="shared" si="10"/>
        <v>1</v>
      </c>
      <c r="H14" s="11">
        <f t="shared" si="4"/>
        <v>2327446.7000000002</v>
      </c>
      <c r="I14" s="11">
        <v>2336419.7000000002</v>
      </c>
      <c r="J14" s="11">
        <f t="shared" ref="J14" si="17">I14-H14</f>
        <v>8973</v>
      </c>
      <c r="K14" s="27">
        <f t="shared" ref="K14" si="18">J14/24</f>
        <v>373.875</v>
      </c>
      <c r="L14" s="732"/>
    </row>
    <row r="15" spans="1:12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f t="shared" si="7"/>
        <v>0.33333333333333331</v>
      </c>
      <c r="E15" s="8">
        <f t="shared" si="8"/>
        <v>46275</v>
      </c>
      <c r="F15" s="9">
        <f t="shared" si="9"/>
        <v>0.33333333333333331</v>
      </c>
      <c r="G15" s="10">
        <f t="shared" si="10"/>
        <v>1</v>
      </c>
      <c r="H15" s="11">
        <f t="shared" si="4"/>
        <v>2336419.7000000002</v>
      </c>
      <c r="I15" s="11">
        <v>2345171.2999999998</v>
      </c>
      <c r="J15" s="11">
        <f t="shared" ref="J15" si="19">I15-H15</f>
        <v>8751.5999999996275</v>
      </c>
      <c r="K15" s="27">
        <f t="shared" ref="K15" si="20">J15/24</f>
        <v>364.64999999998446</v>
      </c>
      <c r="L15" s="732"/>
    </row>
    <row r="16" spans="1:12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f t="shared" si="7"/>
        <v>0.33333333333333331</v>
      </c>
      <c r="E16" s="8">
        <f t="shared" si="8"/>
        <v>46276</v>
      </c>
      <c r="F16" s="9">
        <f t="shared" si="9"/>
        <v>0.33333333333333331</v>
      </c>
      <c r="G16" s="10">
        <f t="shared" si="10"/>
        <v>1</v>
      </c>
      <c r="H16" s="11">
        <f t="shared" si="4"/>
        <v>2345171.2999999998</v>
      </c>
      <c r="I16" s="11">
        <v>2349163.2999999998</v>
      </c>
      <c r="J16" s="11">
        <f t="shared" ref="J16" si="21">I16-H16</f>
        <v>3992</v>
      </c>
      <c r="K16" s="27">
        <f t="shared" ref="K16" si="22">J16/24</f>
        <v>166.33333333333334</v>
      </c>
      <c r="L16" s="732"/>
    </row>
    <row r="17" spans="1:12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f t="shared" si="7"/>
        <v>0.33333333333333331</v>
      </c>
      <c r="E17" s="8">
        <f t="shared" si="8"/>
        <v>46277</v>
      </c>
      <c r="F17" s="9">
        <f t="shared" si="9"/>
        <v>0.33333333333333331</v>
      </c>
      <c r="G17" s="10">
        <f t="shared" si="10"/>
        <v>1</v>
      </c>
      <c r="H17" s="11">
        <f t="shared" si="4"/>
        <v>2349163.2999999998</v>
      </c>
      <c r="I17" s="11">
        <v>2351147.2999999998</v>
      </c>
      <c r="J17" s="11">
        <f t="shared" ref="J17" si="23">I17-H17</f>
        <v>1984</v>
      </c>
      <c r="K17" s="27">
        <f t="shared" ref="K17" si="24">J17/24</f>
        <v>82.666666666666671</v>
      </c>
      <c r="L17" s="732"/>
    </row>
    <row r="18" spans="1:12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f t="shared" si="7"/>
        <v>0.33333333333333331</v>
      </c>
      <c r="E18" s="8">
        <f t="shared" si="8"/>
        <v>46278</v>
      </c>
      <c r="F18" s="9">
        <f t="shared" si="9"/>
        <v>0.33333333333333331</v>
      </c>
      <c r="G18" s="10">
        <f t="shared" si="10"/>
        <v>1</v>
      </c>
      <c r="H18" s="11">
        <f t="shared" si="4"/>
        <v>2351147.2999999998</v>
      </c>
      <c r="I18" s="11">
        <v>2354595</v>
      </c>
      <c r="J18" s="11">
        <f t="shared" ref="J18" si="25">I18-H18</f>
        <v>3447.7000000001863</v>
      </c>
      <c r="K18" s="27">
        <f t="shared" ref="K18" si="26">J18/24</f>
        <v>143.65416666667443</v>
      </c>
      <c r="L18" s="732"/>
    </row>
    <row r="19" spans="1:12">
      <c r="A19" s="12">
        <f t="shared" si="5"/>
        <v>13</v>
      </c>
      <c r="B19" s="8">
        <f t="shared" ref="B19" si="27">B18+1</f>
        <v>46278</v>
      </c>
      <c r="C19" s="8">
        <f t="shared" si="6"/>
        <v>46278</v>
      </c>
      <c r="D19" s="9">
        <f t="shared" si="7"/>
        <v>0.33333333333333331</v>
      </c>
      <c r="E19" s="8">
        <f t="shared" si="8"/>
        <v>46279</v>
      </c>
      <c r="F19" s="9">
        <f t="shared" si="9"/>
        <v>0.33333333333333331</v>
      </c>
      <c r="G19" s="10">
        <f t="shared" si="10"/>
        <v>1</v>
      </c>
      <c r="H19" s="11">
        <f t="shared" si="4"/>
        <v>2354595</v>
      </c>
      <c r="I19" s="11">
        <v>2360025.7999999998</v>
      </c>
      <c r="J19" s="11">
        <f t="shared" ref="J19" si="28">I19-H19</f>
        <v>5430.7999999998137</v>
      </c>
      <c r="K19" s="27">
        <f t="shared" ref="K19" si="29">J19/24</f>
        <v>226.28333333332557</v>
      </c>
      <c r="L19" s="732"/>
    </row>
    <row r="20" spans="1:12">
      <c r="A20" s="12">
        <f t="shared" ref="A20:B20" si="30">A19+1</f>
        <v>14</v>
      </c>
      <c r="B20" s="8">
        <f t="shared" si="30"/>
        <v>46279</v>
      </c>
      <c r="C20" s="8">
        <f t="shared" si="6"/>
        <v>46279</v>
      </c>
      <c r="D20" s="9">
        <f t="shared" si="7"/>
        <v>0.33333333333333331</v>
      </c>
      <c r="E20" s="8">
        <f t="shared" si="8"/>
        <v>46280</v>
      </c>
      <c r="F20" s="9">
        <f t="shared" si="9"/>
        <v>0.33333333333333331</v>
      </c>
      <c r="G20" s="10">
        <f t="shared" si="10"/>
        <v>1</v>
      </c>
      <c r="H20" s="11">
        <f t="shared" si="4"/>
        <v>2360025.7999999998</v>
      </c>
      <c r="I20" s="11">
        <v>2367380.4</v>
      </c>
      <c r="J20" s="11">
        <f t="shared" ref="J20" si="31">I20-H20</f>
        <v>7354.6000000000931</v>
      </c>
      <c r="K20" s="27">
        <f t="shared" ref="K20" si="32">J20/24</f>
        <v>306.44166666667053</v>
      </c>
      <c r="L20" s="732"/>
    </row>
    <row r="21" spans="1:12">
      <c r="A21" s="12">
        <f t="shared" ref="A21:B21" si="33">A20+1</f>
        <v>15</v>
      </c>
      <c r="B21" s="8">
        <f t="shared" si="33"/>
        <v>46280</v>
      </c>
      <c r="C21" s="8">
        <f t="shared" si="6"/>
        <v>46280</v>
      </c>
      <c r="D21" s="9">
        <f t="shared" si="7"/>
        <v>0.33333333333333331</v>
      </c>
      <c r="E21" s="8">
        <f t="shared" si="8"/>
        <v>46281</v>
      </c>
      <c r="F21" s="9">
        <f t="shared" si="9"/>
        <v>0.33333333333333331</v>
      </c>
      <c r="G21" s="10">
        <f t="shared" si="10"/>
        <v>1</v>
      </c>
      <c r="H21" s="11">
        <f t="shared" si="4"/>
        <v>2367380.4</v>
      </c>
      <c r="I21" s="11">
        <v>2371983.5</v>
      </c>
      <c r="J21" s="11">
        <f t="shared" ref="J21" si="34">I21-H21</f>
        <v>4603.1000000000931</v>
      </c>
      <c r="K21" s="27">
        <f t="shared" ref="K21" si="35">J21/24</f>
        <v>191.79583333333721</v>
      </c>
      <c r="L21" s="732"/>
    </row>
    <row r="22" spans="1:12">
      <c r="A22" s="12">
        <f t="shared" ref="A22:B22" si="36">A21+1</f>
        <v>16</v>
      </c>
      <c r="B22" s="8">
        <f t="shared" si="36"/>
        <v>46281</v>
      </c>
      <c r="C22" s="8">
        <f t="shared" si="6"/>
        <v>46281</v>
      </c>
      <c r="D22" s="9">
        <f t="shared" si="7"/>
        <v>0.33333333333333331</v>
      </c>
      <c r="E22" s="8">
        <f t="shared" si="8"/>
        <v>46282</v>
      </c>
      <c r="F22" s="9">
        <f t="shared" si="9"/>
        <v>0.33333333333333331</v>
      </c>
      <c r="G22" s="10">
        <f t="shared" si="10"/>
        <v>1</v>
      </c>
      <c r="H22" s="11">
        <f t="shared" si="4"/>
        <v>2371983.5</v>
      </c>
      <c r="I22" s="11">
        <v>2373307.2999999998</v>
      </c>
      <c r="J22" s="11">
        <f t="shared" ref="J22" si="37">I22-H22</f>
        <v>1323.7999999998137</v>
      </c>
      <c r="K22" s="27">
        <f t="shared" ref="K22" si="38">J22/24</f>
        <v>55.158333333325572</v>
      </c>
      <c r="L22" s="732"/>
    </row>
    <row r="23" spans="1:12">
      <c r="A23" s="12">
        <f t="shared" ref="A23:B23" si="39">A22+1</f>
        <v>17</v>
      </c>
      <c r="B23" s="8">
        <f t="shared" si="39"/>
        <v>46282</v>
      </c>
      <c r="C23" s="8">
        <f t="shared" si="6"/>
        <v>46282</v>
      </c>
      <c r="D23" s="9">
        <f t="shared" si="7"/>
        <v>0.33333333333333331</v>
      </c>
      <c r="E23" s="8">
        <f t="shared" si="8"/>
        <v>46283</v>
      </c>
      <c r="F23" s="9">
        <f t="shared" si="9"/>
        <v>0.33333333333333331</v>
      </c>
      <c r="G23" s="10">
        <f t="shared" si="10"/>
        <v>1</v>
      </c>
      <c r="H23" s="11">
        <f t="shared" si="4"/>
        <v>2373307.2999999998</v>
      </c>
      <c r="I23" s="11">
        <v>2377048.1</v>
      </c>
      <c r="J23" s="11">
        <f t="shared" ref="J23" si="40">I23-H23</f>
        <v>3740.8000000002794</v>
      </c>
      <c r="K23" s="27">
        <f t="shared" ref="K23" si="41">J23/24</f>
        <v>155.8666666666783</v>
      </c>
      <c r="L23" s="732"/>
    </row>
    <row r="24" spans="1:12">
      <c r="A24" s="12">
        <f t="shared" ref="A24:B24" si="42">A23+1</f>
        <v>18</v>
      </c>
      <c r="B24" s="8">
        <f t="shared" si="42"/>
        <v>46283</v>
      </c>
      <c r="C24" s="8">
        <f t="shared" si="6"/>
        <v>46283</v>
      </c>
      <c r="D24" s="9">
        <f t="shared" si="7"/>
        <v>0.33333333333333331</v>
      </c>
      <c r="E24" s="8">
        <f t="shared" si="8"/>
        <v>46284</v>
      </c>
      <c r="F24" s="9">
        <f t="shared" si="9"/>
        <v>0.33333333333333331</v>
      </c>
      <c r="G24" s="10">
        <f t="shared" si="10"/>
        <v>1</v>
      </c>
      <c r="H24" s="11">
        <f t="shared" si="4"/>
        <v>2377048.1</v>
      </c>
      <c r="I24" s="11">
        <v>2379817.2999999998</v>
      </c>
      <c r="J24" s="11">
        <f t="shared" ref="J24" si="43">I24-H24</f>
        <v>2769.1999999997206</v>
      </c>
      <c r="K24" s="27">
        <f t="shared" ref="K24" si="44">J24/24</f>
        <v>115.38333333332169</v>
      </c>
      <c r="L24" s="732"/>
    </row>
    <row r="25" spans="1:12">
      <c r="A25" s="12">
        <f t="shared" ref="A25:B25" si="45">A24+1</f>
        <v>19</v>
      </c>
      <c r="B25" s="8">
        <f t="shared" si="45"/>
        <v>46284</v>
      </c>
      <c r="C25" s="8">
        <f t="shared" si="6"/>
        <v>46284</v>
      </c>
      <c r="D25" s="9">
        <f t="shared" si="7"/>
        <v>0.33333333333333331</v>
      </c>
      <c r="E25" s="8">
        <f t="shared" si="8"/>
        <v>46285</v>
      </c>
      <c r="F25" s="9">
        <f t="shared" si="9"/>
        <v>0.33333333333333331</v>
      </c>
      <c r="G25" s="10">
        <f t="shared" si="10"/>
        <v>1</v>
      </c>
      <c r="H25" s="11">
        <f t="shared" si="4"/>
        <v>2379817.2999999998</v>
      </c>
      <c r="I25" s="11">
        <v>2385278.5</v>
      </c>
      <c r="J25" s="11">
        <f t="shared" ref="J25" si="46">I25-H25</f>
        <v>5461.2000000001863</v>
      </c>
      <c r="K25" s="27">
        <f t="shared" ref="K25" si="47">J25/24</f>
        <v>227.55000000000777</v>
      </c>
      <c r="L25" s="732"/>
    </row>
    <row r="26" spans="1:12">
      <c r="A26" s="12">
        <f t="shared" ref="A26:B26" si="48">A25+1</f>
        <v>20</v>
      </c>
      <c r="B26" s="8">
        <f t="shared" si="48"/>
        <v>46285</v>
      </c>
      <c r="C26" s="8">
        <f t="shared" si="6"/>
        <v>46285</v>
      </c>
      <c r="D26" s="9">
        <f t="shared" si="7"/>
        <v>0.33333333333333331</v>
      </c>
      <c r="E26" s="8">
        <f t="shared" si="8"/>
        <v>46286</v>
      </c>
      <c r="F26" s="9">
        <f t="shared" si="9"/>
        <v>0.33333333333333331</v>
      </c>
      <c r="G26" s="10">
        <f t="shared" si="10"/>
        <v>1</v>
      </c>
      <c r="H26" s="11">
        <f t="shared" si="4"/>
        <v>2385278.5</v>
      </c>
      <c r="I26" s="11">
        <v>2391131.2999999998</v>
      </c>
      <c r="J26" s="11">
        <f t="shared" ref="J26" si="49">I26-H26</f>
        <v>5852.7999999998137</v>
      </c>
      <c r="K26" s="27">
        <f t="shared" ref="K26" si="50">J26/24</f>
        <v>243.86666666665892</v>
      </c>
      <c r="L26" s="732"/>
    </row>
    <row r="27" spans="1:12">
      <c r="A27" s="12">
        <f t="shared" ref="A27:B27" si="51">A26+1</f>
        <v>21</v>
      </c>
      <c r="B27" s="8">
        <f t="shared" si="51"/>
        <v>46286</v>
      </c>
      <c r="C27" s="8">
        <f t="shared" si="6"/>
        <v>46286</v>
      </c>
      <c r="D27" s="9">
        <f t="shared" si="7"/>
        <v>0.33333333333333331</v>
      </c>
      <c r="E27" s="8">
        <f t="shared" si="8"/>
        <v>46287</v>
      </c>
      <c r="F27" s="9">
        <f t="shared" si="9"/>
        <v>0.33333333333333331</v>
      </c>
      <c r="G27" s="10">
        <f t="shared" si="10"/>
        <v>1</v>
      </c>
      <c r="H27" s="11">
        <f t="shared" si="4"/>
        <v>2391131.2999999998</v>
      </c>
      <c r="I27" s="11">
        <v>2395653.2999999998</v>
      </c>
      <c r="J27" s="11">
        <f t="shared" ref="J27" si="52">I27-H27</f>
        <v>4522</v>
      </c>
      <c r="K27" s="27">
        <f t="shared" ref="K27" si="53">J27/24</f>
        <v>188.41666666666666</v>
      </c>
      <c r="L27" s="732"/>
    </row>
    <row r="28" spans="1:12">
      <c r="A28" s="12">
        <f t="shared" ref="A28:B28" si="54">A27+1</f>
        <v>22</v>
      </c>
      <c r="B28" s="8">
        <f t="shared" si="54"/>
        <v>46287</v>
      </c>
      <c r="C28" s="8">
        <f t="shared" si="6"/>
        <v>46287</v>
      </c>
      <c r="D28" s="9">
        <f t="shared" si="7"/>
        <v>0.33333333333333331</v>
      </c>
      <c r="E28" s="8">
        <f t="shared" si="8"/>
        <v>46288</v>
      </c>
      <c r="F28" s="9">
        <f t="shared" si="9"/>
        <v>0.33333333333333331</v>
      </c>
      <c r="G28" s="10">
        <f t="shared" si="10"/>
        <v>1</v>
      </c>
      <c r="H28" s="11">
        <f t="shared" si="4"/>
        <v>2395653.2999999998</v>
      </c>
      <c r="I28" s="11">
        <v>2401820</v>
      </c>
      <c r="J28" s="11">
        <f t="shared" ref="J28" si="55">I28-H28</f>
        <v>6166.7000000001863</v>
      </c>
      <c r="K28" s="27">
        <f t="shared" ref="K28" si="56">J28/24</f>
        <v>256.94583333334111</v>
      </c>
      <c r="L28" s="28"/>
    </row>
    <row r="29" spans="1:12">
      <c r="A29" s="12">
        <f t="shared" ref="A29:B29" si="57">A28+1</f>
        <v>23</v>
      </c>
      <c r="B29" s="8">
        <f t="shared" si="57"/>
        <v>46288</v>
      </c>
      <c r="C29" s="8">
        <f t="shared" si="6"/>
        <v>46288</v>
      </c>
      <c r="D29" s="9">
        <f t="shared" si="7"/>
        <v>0.33333333333333331</v>
      </c>
      <c r="E29" s="8">
        <f t="shared" si="8"/>
        <v>46289</v>
      </c>
      <c r="F29" s="9">
        <f t="shared" si="9"/>
        <v>0.33333333333333331</v>
      </c>
      <c r="G29" s="10">
        <f t="shared" si="10"/>
        <v>1</v>
      </c>
      <c r="H29" s="11">
        <f t="shared" si="4"/>
        <v>2401820</v>
      </c>
      <c r="I29" s="11">
        <v>2407296</v>
      </c>
      <c r="J29" s="11">
        <f t="shared" ref="J29" si="58">I29-H29</f>
        <v>5476</v>
      </c>
      <c r="K29" s="27">
        <f t="shared" ref="K29" si="59">J29/24</f>
        <v>228.16666666666666</v>
      </c>
      <c r="L29" s="28"/>
    </row>
    <row r="30" spans="1:12">
      <c r="A30" s="12">
        <f t="shared" ref="A30:B30" si="60">A29+1</f>
        <v>24</v>
      </c>
      <c r="B30" s="8">
        <f t="shared" si="60"/>
        <v>46289</v>
      </c>
      <c r="C30" s="8">
        <f t="shared" si="6"/>
        <v>46289</v>
      </c>
      <c r="D30" s="9">
        <f t="shared" si="7"/>
        <v>0.33333333333333331</v>
      </c>
      <c r="E30" s="8">
        <f t="shared" si="8"/>
        <v>46290</v>
      </c>
      <c r="F30" s="9">
        <f t="shared" si="9"/>
        <v>0.33333333333333331</v>
      </c>
      <c r="G30" s="10">
        <f t="shared" si="10"/>
        <v>1</v>
      </c>
      <c r="H30" s="11">
        <f t="shared" si="4"/>
        <v>2407296</v>
      </c>
      <c r="I30" s="11">
        <v>2407592</v>
      </c>
      <c r="J30" s="11">
        <f t="shared" ref="J30" si="61">I30-H30</f>
        <v>296</v>
      </c>
      <c r="K30" s="27">
        <f t="shared" ref="K30" si="62">J30/24</f>
        <v>12.333333333333334</v>
      </c>
      <c r="L30" s="28"/>
    </row>
    <row r="31" spans="1:12">
      <c r="A31" s="12">
        <f t="shared" ref="A31:B31" si="63">A30+1</f>
        <v>25</v>
      </c>
      <c r="B31" s="8">
        <f t="shared" si="63"/>
        <v>46290</v>
      </c>
      <c r="C31" s="8">
        <f t="shared" si="6"/>
        <v>46290</v>
      </c>
      <c r="D31" s="9">
        <f t="shared" si="7"/>
        <v>0.33333333333333331</v>
      </c>
      <c r="E31" s="8">
        <f t="shared" si="8"/>
        <v>46291</v>
      </c>
      <c r="F31" s="9">
        <f t="shared" si="9"/>
        <v>0.33333333333333331</v>
      </c>
      <c r="G31" s="10">
        <f t="shared" si="10"/>
        <v>1</v>
      </c>
      <c r="H31" s="11">
        <f t="shared" si="4"/>
        <v>2407592</v>
      </c>
      <c r="I31" s="11">
        <v>2407592</v>
      </c>
      <c r="J31" s="11">
        <f t="shared" ref="J31" si="64">I31-H31</f>
        <v>0</v>
      </c>
      <c r="K31" s="27">
        <f t="shared" ref="K31" si="65">J31/24</f>
        <v>0</v>
      </c>
      <c r="L31" s="28"/>
    </row>
    <row r="32" spans="1:12">
      <c r="A32" s="12">
        <f t="shared" ref="A32:B32" si="66">A31+1</f>
        <v>26</v>
      </c>
      <c r="B32" s="8">
        <f t="shared" si="66"/>
        <v>46291</v>
      </c>
      <c r="C32" s="8">
        <f t="shared" si="6"/>
        <v>46291</v>
      </c>
      <c r="D32" s="9">
        <f t="shared" si="7"/>
        <v>0.33333333333333331</v>
      </c>
      <c r="E32" s="8">
        <f t="shared" si="8"/>
        <v>46292</v>
      </c>
      <c r="F32" s="9">
        <f t="shared" si="9"/>
        <v>0.33333333333333331</v>
      </c>
      <c r="G32" s="10">
        <f t="shared" si="10"/>
        <v>1</v>
      </c>
      <c r="H32" s="11">
        <f t="shared" ref="H32" si="67">I31</f>
        <v>2407592</v>
      </c>
      <c r="I32" s="11">
        <v>2407592</v>
      </c>
      <c r="J32" s="11">
        <f t="shared" ref="J32:J33" si="68">I32-H32</f>
        <v>0</v>
      </c>
      <c r="K32" s="27">
        <f t="shared" ref="K32:K33" si="69">J32/24</f>
        <v>0</v>
      </c>
      <c r="L32" s="28"/>
    </row>
    <row r="33" spans="1:12">
      <c r="A33" s="12">
        <f t="shared" ref="A33:B33" si="70">A32+1</f>
        <v>27</v>
      </c>
      <c r="B33" s="8">
        <f t="shared" si="70"/>
        <v>46292</v>
      </c>
      <c r="C33" s="8">
        <f t="shared" si="6"/>
        <v>46292</v>
      </c>
      <c r="D33" s="9">
        <f t="shared" si="7"/>
        <v>0.33333333333333331</v>
      </c>
      <c r="E33" s="8">
        <f t="shared" si="8"/>
        <v>46293</v>
      </c>
      <c r="F33" s="9">
        <f t="shared" si="9"/>
        <v>0.33333333333333331</v>
      </c>
      <c r="G33" s="10">
        <f t="shared" si="10"/>
        <v>1</v>
      </c>
      <c r="H33" s="11"/>
      <c r="I33" s="11"/>
      <c r="J33" s="11">
        <f t="shared" si="68"/>
        <v>0</v>
      </c>
      <c r="K33" s="27">
        <f t="shared" si="69"/>
        <v>0</v>
      </c>
      <c r="L33" s="28"/>
    </row>
    <row r="34" spans="1:12">
      <c r="A34" s="12">
        <f t="shared" ref="A34:B34" si="71">A33+1</f>
        <v>28</v>
      </c>
      <c r="B34" s="8">
        <f t="shared" si="71"/>
        <v>46293</v>
      </c>
      <c r="C34" s="8">
        <f t="shared" si="6"/>
        <v>46293</v>
      </c>
      <c r="D34" s="9">
        <f t="shared" si="7"/>
        <v>0.33333333333333331</v>
      </c>
      <c r="E34" s="8">
        <f t="shared" si="8"/>
        <v>46294</v>
      </c>
      <c r="F34" s="9">
        <f t="shared" si="9"/>
        <v>0.33333333333333331</v>
      </c>
      <c r="G34" s="10">
        <f t="shared" si="10"/>
        <v>1</v>
      </c>
      <c r="H34" s="11"/>
      <c r="I34" s="11"/>
      <c r="J34" s="11">
        <f t="shared" ref="J34" si="72">I34-H34</f>
        <v>0</v>
      </c>
      <c r="K34" s="27">
        <f t="shared" ref="K34" si="73">J34/24</f>
        <v>0</v>
      </c>
      <c r="L34" s="28"/>
    </row>
    <row r="35" spans="1:12">
      <c r="A35" s="12">
        <f t="shared" ref="A35:B35" si="74">A34+1</f>
        <v>29</v>
      </c>
      <c r="B35" s="8">
        <f t="shared" si="74"/>
        <v>46294</v>
      </c>
      <c r="C35" s="8">
        <f t="shared" si="6"/>
        <v>46294</v>
      </c>
      <c r="D35" s="9">
        <f t="shared" si="7"/>
        <v>0.33333333333333331</v>
      </c>
      <c r="E35" s="8">
        <f t="shared" si="8"/>
        <v>46295</v>
      </c>
      <c r="F35" s="9">
        <f t="shared" si="9"/>
        <v>0.33333333333333331</v>
      </c>
      <c r="G35" s="10">
        <f t="shared" si="10"/>
        <v>1</v>
      </c>
      <c r="H35" s="11"/>
      <c r="I35" s="11"/>
      <c r="J35" s="11">
        <f t="shared" ref="J35" si="75">I35-H35</f>
        <v>0</v>
      </c>
      <c r="K35" s="27">
        <f t="shared" ref="K35" si="76">J35/24</f>
        <v>0</v>
      </c>
      <c r="L35" s="28"/>
    </row>
    <row r="36" spans="1:12">
      <c r="A36" s="12">
        <f t="shared" ref="A36:B37" si="77">A35+1</f>
        <v>30</v>
      </c>
      <c r="B36" s="8">
        <f t="shared" si="77"/>
        <v>46295</v>
      </c>
      <c r="C36" s="8">
        <f t="shared" si="6"/>
        <v>46295</v>
      </c>
      <c r="D36" s="9">
        <f t="shared" si="7"/>
        <v>0.33333333333333331</v>
      </c>
      <c r="E36" s="8">
        <f t="shared" si="8"/>
        <v>46296</v>
      </c>
      <c r="F36" s="9">
        <f t="shared" si="9"/>
        <v>0.33333333333333331</v>
      </c>
      <c r="G36" s="10">
        <f t="shared" si="10"/>
        <v>1</v>
      </c>
      <c r="H36" s="11"/>
      <c r="I36" s="11"/>
      <c r="J36" s="11">
        <f t="shared" ref="J36" si="78">I36-H36</f>
        <v>0</v>
      </c>
      <c r="K36" s="27">
        <f t="shared" ref="K36" si="79">J36/24</f>
        <v>0</v>
      </c>
      <c r="L36" s="28"/>
    </row>
    <row r="37" spans="1:12">
      <c r="A37" s="12">
        <f t="shared" si="77"/>
        <v>31</v>
      </c>
      <c r="B37" s="8">
        <f t="shared" si="77"/>
        <v>46296</v>
      </c>
      <c r="C37" s="8">
        <f t="shared" ref="C37" si="80">B37</f>
        <v>46296</v>
      </c>
      <c r="D37" s="9">
        <f t="shared" si="7"/>
        <v>0.33333333333333331</v>
      </c>
      <c r="E37" s="8">
        <f t="shared" ref="E37" si="81">C37+1</f>
        <v>46297</v>
      </c>
      <c r="F37" s="9">
        <f t="shared" si="9"/>
        <v>0.33333333333333331</v>
      </c>
      <c r="G37" s="10">
        <f t="shared" ref="G37" si="82">IFERROR(((E37-C37)+(F37-D37)),"")</f>
        <v>1</v>
      </c>
      <c r="H37" s="11"/>
      <c r="I37" s="11"/>
      <c r="J37" s="11">
        <f t="shared" ref="J37" si="83">I37-H37</f>
        <v>0</v>
      </c>
      <c r="K37" s="27">
        <f t="shared" ref="K37" si="84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38"/>
    </row>
    <row r="39" spans="1:12">
      <c r="A39" s="249"/>
      <c r="B39" s="112"/>
      <c r="C39" s="112"/>
      <c r="D39" s="250"/>
      <c r="E39" s="112"/>
      <c r="F39" s="250"/>
      <c r="G39" s="153"/>
      <c r="H39" s="155"/>
      <c r="I39" s="155"/>
      <c r="J39" s="155"/>
      <c r="K39" s="154"/>
      <c r="L39" s="23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SUM(G7:G37)</f>
        <v>31</v>
      </c>
      <c r="H40" s="20"/>
      <c r="I40" s="20"/>
      <c r="J40" s="32">
        <f>SUM(J7:J37)</f>
        <v>143386.5</v>
      </c>
      <c r="K40" s="32">
        <f>AVERAGE(K7:K37)</f>
        <v>192.72379032258064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G40/SUMPRODUCT((G7:G37&gt;0)*1)</f>
        <v>1</v>
      </c>
      <c r="H41" s="24"/>
      <c r="I41" s="24"/>
      <c r="J41" s="24"/>
      <c r="K41" s="24">
        <f>K40/SUMPRODUCT((K7:K37&gt;0)*1)</f>
        <v>8.0301579301075261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workbookViewId="0">
      <pane xSplit="2" ySplit="6" topLeftCell="C7" activePane="bottomRight" state="frozen"/>
      <selection pane="topRight"/>
      <selection pane="bottomLeft"/>
      <selection pane="bottomRight" activeCell="A8" sqref="A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140625" style="1" customWidth="1"/>
    <col min="5" max="5" width="10.7109375" style="1" customWidth="1"/>
    <col min="6" max="6" width="10.7109375" style="187" customWidth="1"/>
    <col min="7" max="12" width="9.140625" style="187"/>
    <col min="13" max="13" width="20.5703125" style="208" customWidth="1"/>
    <col min="14" max="14" width="23" style="1" customWidth="1"/>
    <col min="15" max="16384" width="9.140625" style="1"/>
  </cols>
  <sheetData>
    <row r="1" spans="1:23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  <c r="M1" s="61"/>
    </row>
    <row r="2" spans="1:23">
      <c r="B2" s="2"/>
      <c r="C2" s="3" t="s">
        <v>159</v>
      </c>
      <c r="D2" s="2"/>
      <c r="E2" s="2"/>
      <c r="F2" s="2"/>
      <c r="G2" s="2"/>
      <c r="H2" s="2"/>
      <c r="I2" s="26"/>
      <c r="J2" s="2"/>
      <c r="K2" s="2"/>
      <c r="L2" s="2"/>
      <c r="M2" s="62" t="s">
        <v>130</v>
      </c>
    </row>
    <row r="3" spans="1:23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  <c r="M3" s="61"/>
    </row>
    <row r="4" spans="1:23">
      <c r="B4" s="4"/>
      <c r="C4" s="4">
        <f>SCI!C4</f>
        <v>46266</v>
      </c>
      <c r="D4" s="44"/>
      <c r="E4" s="167"/>
      <c r="F4" s="167"/>
      <c r="G4" s="2"/>
      <c r="H4" s="2"/>
      <c r="I4" s="2"/>
      <c r="J4" s="2"/>
      <c r="K4" s="2"/>
      <c r="L4" s="2"/>
      <c r="M4" s="61" t="s">
        <v>131</v>
      </c>
    </row>
    <row r="5" spans="1:23" ht="15.75" customHeight="1">
      <c r="A5" s="1005" t="s">
        <v>108</v>
      </c>
      <c r="B5" s="1004" t="s">
        <v>109</v>
      </c>
      <c r="C5" s="1004" t="s">
        <v>160</v>
      </c>
      <c r="D5" s="1004" t="s">
        <v>161</v>
      </c>
      <c r="E5" s="1004" t="s">
        <v>162</v>
      </c>
      <c r="F5" s="1004" t="s">
        <v>163</v>
      </c>
      <c r="G5" s="1039" t="s">
        <v>164</v>
      </c>
      <c r="H5" s="1040"/>
      <c r="I5" s="1040"/>
      <c r="J5" s="1040"/>
      <c r="K5" s="1040"/>
      <c r="L5" s="1040"/>
      <c r="M5" s="1036" t="s">
        <v>136</v>
      </c>
      <c r="N5" s="1002" t="s">
        <v>165</v>
      </c>
    </row>
    <row r="6" spans="1:23" ht="15.75" customHeight="1">
      <c r="A6" s="1032"/>
      <c r="B6" s="1034"/>
      <c r="C6" s="1034"/>
      <c r="D6" s="1034"/>
      <c r="E6" s="1034"/>
      <c r="F6" s="1034"/>
      <c r="G6" s="1041" t="s">
        <v>132</v>
      </c>
      <c r="H6" s="1042"/>
      <c r="I6" s="1041" t="s">
        <v>133</v>
      </c>
      <c r="J6" s="1043"/>
      <c r="K6" s="1041" t="s">
        <v>166</v>
      </c>
      <c r="L6" s="1043"/>
      <c r="M6" s="1037"/>
      <c r="N6" s="1030"/>
    </row>
    <row r="7" spans="1:23" ht="33.75" customHeight="1">
      <c r="A7" s="1006"/>
      <c r="B7" s="1007"/>
      <c r="C7" s="1007"/>
      <c r="D7" s="1007"/>
      <c r="E7" s="1007"/>
      <c r="F7" s="1007"/>
      <c r="G7" s="5" t="s">
        <v>109</v>
      </c>
      <c r="H7" s="5" t="s">
        <v>139</v>
      </c>
      <c r="I7" s="5" t="s">
        <v>109</v>
      </c>
      <c r="J7" s="5" t="s">
        <v>139</v>
      </c>
      <c r="K7" s="5" t="s">
        <v>132</v>
      </c>
      <c r="L7" s="5" t="s">
        <v>133</v>
      </c>
      <c r="M7" s="1049"/>
      <c r="N7" s="1003"/>
    </row>
    <row r="8" spans="1:23">
      <c r="A8" s="47"/>
      <c r="B8" s="48"/>
      <c r="C8" s="173"/>
      <c r="D8" s="171"/>
      <c r="E8" s="8"/>
      <c r="F8" s="222"/>
      <c r="G8" s="223"/>
      <c r="H8" s="264"/>
      <c r="I8" s="223"/>
      <c r="J8" s="264"/>
      <c r="K8" s="265"/>
      <c r="L8" s="265"/>
      <c r="M8" s="266"/>
      <c r="N8" s="267"/>
      <c r="O8" s="42"/>
      <c r="W8" s="270">
        <v>2908.62</v>
      </c>
    </row>
    <row r="9" spans="1:23">
      <c r="A9" s="47">
        <v>1</v>
      </c>
      <c r="B9" s="48">
        <f t="shared" ref="B9:B11" si="0">I9</f>
        <v>0</v>
      </c>
      <c r="C9" s="173"/>
      <c r="D9" s="171"/>
      <c r="E9" s="8"/>
      <c r="F9" s="222"/>
      <c r="G9" s="223"/>
      <c r="H9" s="264"/>
      <c r="I9" s="223"/>
      <c r="J9" s="264"/>
      <c r="K9" s="265"/>
      <c r="L9" s="265"/>
      <c r="M9" s="266"/>
      <c r="N9" s="267"/>
      <c r="O9" s="42"/>
      <c r="W9" s="270">
        <v>2769.23</v>
      </c>
    </row>
    <row r="10" spans="1:23">
      <c r="A10" s="47">
        <f t="shared" ref="A10:A11" si="1">A9+1</f>
        <v>2</v>
      </c>
      <c r="B10" s="48">
        <f t="shared" si="0"/>
        <v>0</v>
      </c>
      <c r="C10" s="173"/>
      <c r="D10" s="174"/>
      <c r="E10" s="8"/>
      <c r="F10" s="222"/>
      <c r="G10" s="223"/>
      <c r="H10" s="264"/>
      <c r="I10" s="223"/>
      <c r="J10" s="264"/>
      <c r="K10" s="265"/>
      <c r="L10" s="265"/>
      <c r="M10" s="217"/>
      <c r="N10" s="267"/>
      <c r="O10" s="42"/>
    </row>
    <row r="11" spans="1:23">
      <c r="A11" s="47">
        <f t="shared" si="1"/>
        <v>3</v>
      </c>
      <c r="B11" s="48">
        <f t="shared" si="0"/>
        <v>0</v>
      </c>
      <c r="C11" s="173"/>
      <c r="D11" s="174"/>
      <c r="E11" s="8"/>
      <c r="F11" s="222"/>
      <c r="G11" s="223"/>
      <c r="H11" s="264"/>
      <c r="I11" s="223"/>
      <c r="J11" s="209"/>
      <c r="K11" s="268"/>
      <c r="L11" s="268"/>
      <c r="M11" s="106"/>
      <c r="N11" s="267"/>
      <c r="O11" s="42"/>
    </row>
    <row r="12" spans="1:23">
      <c r="A12" s="47"/>
      <c r="B12" s="48"/>
      <c r="C12" s="173"/>
      <c r="D12" s="174"/>
      <c r="E12" s="8"/>
      <c r="F12" s="222"/>
      <c r="G12" s="223"/>
      <c r="H12" s="264"/>
      <c r="I12" s="223"/>
      <c r="J12" s="209"/>
      <c r="K12" s="268"/>
      <c r="L12" s="268"/>
      <c r="M12" s="217"/>
      <c r="N12" s="28"/>
      <c r="O12" s="42"/>
    </row>
    <row r="13" spans="1:23">
      <c r="A13" s="47"/>
      <c r="B13" s="48"/>
      <c r="C13" s="173"/>
      <c r="D13" s="174"/>
      <c r="E13" s="8"/>
      <c r="F13" s="222"/>
      <c r="G13" s="223"/>
      <c r="H13" s="264"/>
      <c r="I13" s="223"/>
      <c r="J13" s="209"/>
      <c r="K13" s="268"/>
      <c r="L13" s="268"/>
      <c r="M13" s="217"/>
      <c r="N13" s="104"/>
      <c r="O13" s="42"/>
    </row>
    <row r="14" spans="1:23">
      <c r="A14" s="47"/>
      <c r="B14" s="48"/>
      <c r="C14" s="173"/>
      <c r="D14" s="174"/>
      <c r="E14" s="8"/>
      <c r="F14" s="222"/>
      <c r="G14" s="223"/>
      <c r="H14" s="264"/>
      <c r="I14" s="223"/>
      <c r="J14" s="211"/>
      <c r="K14" s="268"/>
      <c r="L14" s="268"/>
      <c r="M14" s="217"/>
      <c r="N14" s="104"/>
      <c r="O14" s="42"/>
      <c r="P14" s="75"/>
    </row>
    <row r="15" spans="1:23">
      <c r="A15" s="212" t="s">
        <v>3</v>
      </c>
      <c r="B15" s="213"/>
      <c r="C15" s="58"/>
      <c r="D15" s="58"/>
      <c r="E15" s="58"/>
      <c r="F15" s="214"/>
      <c r="G15" s="214"/>
      <c r="H15" s="215"/>
      <c r="I15" s="214"/>
      <c r="J15" s="215"/>
      <c r="K15" s="269"/>
      <c r="L15" s="269"/>
      <c r="M15" s="72">
        <f>SUM(M9:M11)</f>
        <v>0</v>
      </c>
      <c r="N15" s="73"/>
      <c r="R15" s="75"/>
    </row>
  </sheetData>
  <mergeCells count="12">
    <mergeCell ref="F5:F7"/>
    <mergeCell ref="A5:A7"/>
    <mergeCell ref="B5:B7"/>
    <mergeCell ref="C5:C7"/>
    <mergeCell ref="D5:D7"/>
    <mergeCell ref="E5:E7"/>
    <mergeCell ref="M5:M7"/>
    <mergeCell ref="N5:N7"/>
    <mergeCell ref="G5:L5"/>
    <mergeCell ref="G6:H6"/>
    <mergeCell ref="I6:J6"/>
    <mergeCell ref="K6:L6"/>
  </mergeCells>
  <conditionalFormatting sqref="D9:D14">
    <cfRule type="cellIs" dxfId="1" priority="1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zoomScale="80" zoomScaleNormal="80" workbookViewId="0">
      <pane ySplit="6" topLeftCell="A24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" style="1" customWidth="1"/>
    <col min="9" max="9" width="14.5703125" style="1" customWidth="1"/>
    <col min="10" max="10" width="14.28515625" style="1" customWidth="1"/>
    <col min="11" max="11" width="10.5703125" style="1" customWidth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167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'Summary sales'!A3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MAX(K7:K40)</f>
        <v>112.00708333333023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39" t="s">
        <v>135</v>
      </c>
      <c r="I5" s="1047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7">
        <f>B7</f>
        <v>46266</v>
      </c>
      <c r="D7" s="262">
        <v>0.29166666666666702</v>
      </c>
      <c r="E7" s="7">
        <f>C7+1</f>
        <v>46267</v>
      </c>
      <c r="F7" s="262">
        <v>0.29166666666666702</v>
      </c>
      <c r="G7" s="10">
        <f>IFERROR(((E7-C7)+(F7-D7)),"")</f>
        <v>1</v>
      </c>
      <c r="H7" s="11">
        <v>6304180.9299999997</v>
      </c>
      <c r="I7" s="11">
        <v>6306137.6699999999</v>
      </c>
      <c r="J7" s="11">
        <f t="shared" ref="J7:J8" si="0">I7-H7</f>
        <v>1956.7400000002235</v>
      </c>
      <c r="K7" s="27">
        <f t="shared" ref="K7:K8" si="1">J7/24</f>
        <v>81.530833333342642</v>
      </c>
      <c r="L7" s="28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9">
        <v>0.29166666666666702</v>
      </c>
      <c r="E8" s="8">
        <f t="shared" ref="E8:E34" si="3">C8+1</f>
        <v>46268</v>
      </c>
      <c r="F8" s="9">
        <v>0.29166666666666702</v>
      </c>
      <c r="G8" s="10">
        <f>IFERROR(((E8-C8)+(F8-D8)),"")</f>
        <v>1</v>
      </c>
      <c r="H8" s="11">
        <f t="shared" ref="H8:H32" si="4">I7</f>
        <v>6306137.6699999999</v>
      </c>
      <c r="I8" s="689">
        <v>6307815.8499999996</v>
      </c>
      <c r="J8" s="11">
        <f t="shared" si="0"/>
        <v>1678.179999999702</v>
      </c>
      <c r="K8" s="27">
        <f t="shared" si="1"/>
        <v>69.924166666654244</v>
      </c>
      <c r="L8" s="263"/>
    </row>
    <row r="9" spans="1:12">
      <c r="A9" s="12">
        <f t="shared" ref="A9:B15" si="5">A8+1</f>
        <v>3</v>
      </c>
      <c r="B9" s="8">
        <f t="shared" si="5"/>
        <v>46268</v>
      </c>
      <c r="C9" s="8">
        <f t="shared" si="2"/>
        <v>46268</v>
      </c>
      <c r="D9" s="9">
        <v>0.29166666666666702</v>
      </c>
      <c r="E9" s="8">
        <f t="shared" si="3"/>
        <v>46269</v>
      </c>
      <c r="F9" s="9">
        <v>0.29166666666666702</v>
      </c>
      <c r="G9" s="10">
        <f t="shared" ref="G9:G34" si="6">IFERROR(((E9-C9)+(F9-D9)),"")</f>
        <v>1</v>
      </c>
      <c r="H9" s="11">
        <f t="shared" si="4"/>
        <v>6307815.8499999996</v>
      </c>
      <c r="I9" s="11">
        <v>6310034.46</v>
      </c>
      <c r="J9" s="11">
        <f t="shared" ref="J9" si="7">I9-H9</f>
        <v>2218.6100000003353</v>
      </c>
      <c r="K9" s="27">
        <f t="shared" ref="K9" si="8">J9/24</f>
        <v>92.442083333347298</v>
      </c>
      <c r="L9" s="263"/>
    </row>
    <row r="10" spans="1:12">
      <c r="A10" s="12">
        <f t="shared" si="5"/>
        <v>4</v>
      </c>
      <c r="B10" s="8">
        <f t="shared" si="5"/>
        <v>46269</v>
      </c>
      <c r="C10" s="8">
        <f t="shared" si="2"/>
        <v>46269</v>
      </c>
      <c r="D10" s="9">
        <v>0.29166666666666702</v>
      </c>
      <c r="E10" s="8">
        <f t="shared" si="3"/>
        <v>46270</v>
      </c>
      <c r="F10" s="9">
        <v>0.29166666666666702</v>
      </c>
      <c r="G10" s="10">
        <f t="shared" si="6"/>
        <v>1</v>
      </c>
      <c r="H10" s="11">
        <f t="shared" si="4"/>
        <v>6310034.46</v>
      </c>
      <c r="I10" s="11">
        <v>6311980.2999999998</v>
      </c>
      <c r="J10" s="11">
        <f t="shared" ref="J10" si="9">I10-H10</f>
        <v>1945.839999999851</v>
      </c>
      <c r="K10" s="27">
        <f t="shared" ref="K10" si="10">J10/24</f>
        <v>81.076666666660458</v>
      </c>
      <c r="L10" s="263"/>
    </row>
    <row r="11" spans="1:12">
      <c r="A11" s="12">
        <f t="shared" si="5"/>
        <v>5</v>
      </c>
      <c r="B11" s="8">
        <f t="shared" si="5"/>
        <v>46270</v>
      </c>
      <c r="C11" s="8">
        <f t="shared" si="2"/>
        <v>46270</v>
      </c>
      <c r="D11" s="9">
        <v>0.29166666666666702</v>
      </c>
      <c r="E11" s="8">
        <f t="shared" si="3"/>
        <v>46271</v>
      </c>
      <c r="F11" s="9">
        <v>0.29166666666666702</v>
      </c>
      <c r="G11" s="10">
        <f t="shared" si="6"/>
        <v>1</v>
      </c>
      <c r="H11" s="11">
        <f t="shared" si="4"/>
        <v>6311980.2999999998</v>
      </c>
      <c r="I11" s="11">
        <v>6313883.9400000004</v>
      </c>
      <c r="J11" s="11">
        <f t="shared" ref="J11" si="11">I11-H11</f>
        <v>1903.640000000596</v>
      </c>
      <c r="K11" s="27">
        <f t="shared" ref="K11" si="12">J11/24</f>
        <v>79.318333333358169</v>
      </c>
      <c r="L11" s="263"/>
    </row>
    <row r="12" spans="1:12">
      <c r="A12" s="12">
        <f t="shared" si="5"/>
        <v>6</v>
      </c>
      <c r="B12" s="8">
        <f t="shared" si="5"/>
        <v>46271</v>
      </c>
      <c r="C12" s="8">
        <f t="shared" si="2"/>
        <v>46271</v>
      </c>
      <c r="D12" s="9">
        <v>0.29166666666666702</v>
      </c>
      <c r="E12" s="8">
        <f t="shared" si="3"/>
        <v>46272</v>
      </c>
      <c r="F12" s="9">
        <v>0.29166666666666702</v>
      </c>
      <c r="G12" s="10">
        <f t="shared" si="6"/>
        <v>1</v>
      </c>
      <c r="H12" s="11">
        <f t="shared" si="4"/>
        <v>6313883.9400000004</v>
      </c>
      <c r="I12" s="11">
        <v>6313883.9400000004</v>
      </c>
      <c r="J12" s="11">
        <f t="shared" ref="J12" si="13">I12-H12</f>
        <v>0</v>
      </c>
      <c r="K12" s="27">
        <f t="shared" ref="K12" si="14">J12/24</f>
        <v>0</v>
      </c>
      <c r="L12" s="867" t="s">
        <v>152</v>
      </c>
    </row>
    <row r="13" spans="1:12">
      <c r="A13" s="12">
        <f t="shared" si="5"/>
        <v>7</v>
      </c>
      <c r="B13" s="8">
        <f t="shared" si="5"/>
        <v>46272</v>
      </c>
      <c r="C13" s="8">
        <f t="shared" si="2"/>
        <v>46272</v>
      </c>
      <c r="D13" s="9">
        <v>0.29166666666666702</v>
      </c>
      <c r="E13" s="8">
        <f t="shared" si="3"/>
        <v>46273</v>
      </c>
      <c r="F13" s="9">
        <v>0.29166666666666702</v>
      </c>
      <c r="G13" s="10">
        <f t="shared" si="6"/>
        <v>1</v>
      </c>
      <c r="H13" s="11">
        <f t="shared" si="4"/>
        <v>6313883.9400000004</v>
      </c>
      <c r="I13" s="11">
        <v>6315606.8399999999</v>
      </c>
      <c r="J13" s="11">
        <f t="shared" ref="J13:J14" si="15">I13-H13</f>
        <v>1722.8999999994412</v>
      </c>
      <c r="K13" s="27">
        <f t="shared" ref="K13:K14" si="16">J13/24</f>
        <v>71.787499999976717</v>
      </c>
      <c r="L13" s="263"/>
    </row>
    <row r="14" spans="1:12">
      <c r="A14" s="12">
        <f t="shared" si="5"/>
        <v>8</v>
      </c>
      <c r="B14" s="8">
        <f t="shared" si="5"/>
        <v>46273</v>
      </c>
      <c r="C14" s="8">
        <f t="shared" si="2"/>
        <v>46273</v>
      </c>
      <c r="D14" s="9">
        <v>0.29166666666666702</v>
      </c>
      <c r="E14" s="8">
        <f t="shared" si="3"/>
        <v>46274</v>
      </c>
      <c r="F14" s="9">
        <v>0.29166666666666702</v>
      </c>
      <c r="G14" s="10">
        <f t="shared" si="6"/>
        <v>1</v>
      </c>
      <c r="H14" s="11">
        <f t="shared" si="4"/>
        <v>6315606.8399999999</v>
      </c>
      <c r="I14" s="11">
        <v>6317429.0300000003</v>
      </c>
      <c r="J14" s="11">
        <f t="shared" si="15"/>
        <v>1822.1900000004098</v>
      </c>
      <c r="K14" s="27">
        <f t="shared" si="16"/>
        <v>75.924583333350412</v>
      </c>
      <c r="L14" s="263"/>
    </row>
    <row r="15" spans="1:12">
      <c r="A15" s="12">
        <f t="shared" si="5"/>
        <v>9</v>
      </c>
      <c r="B15" s="8">
        <f t="shared" si="5"/>
        <v>46274</v>
      </c>
      <c r="C15" s="8">
        <f t="shared" si="2"/>
        <v>46274</v>
      </c>
      <c r="D15" s="9">
        <v>0.29166666666666702</v>
      </c>
      <c r="E15" s="8">
        <f t="shared" si="3"/>
        <v>46275</v>
      </c>
      <c r="F15" s="9">
        <v>0.29166666666666702</v>
      </c>
      <c r="G15" s="10">
        <f t="shared" si="6"/>
        <v>1</v>
      </c>
      <c r="H15" s="11">
        <f t="shared" si="4"/>
        <v>6317429.0300000003</v>
      </c>
      <c r="I15" s="11">
        <v>6319526.1100000003</v>
      </c>
      <c r="J15" s="11">
        <f t="shared" ref="J15:J18" si="17">I15-H15</f>
        <v>2097.0800000000745</v>
      </c>
      <c r="K15" s="27">
        <f t="shared" ref="K15" si="18">J15/24</f>
        <v>87.378333333336442</v>
      </c>
      <c r="L15" s="740"/>
    </row>
    <row r="16" spans="1:12">
      <c r="A16" s="12">
        <f t="shared" ref="A16:A37" si="19">A15+1</f>
        <v>10</v>
      </c>
      <c r="B16" s="8">
        <f t="shared" ref="B16:B37" si="20">B15+1</f>
        <v>46275</v>
      </c>
      <c r="C16" s="8">
        <f t="shared" si="2"/>
        <v>46275</v>
      </c>
      <c r="D16" s="9">
        <v>0.29166666666666702</v>
      </c>
      <c r="E16" s="8">
        <f t="shared" si="3"/>
        <v>46276</v>
      </c>
      <c r="F16" s="9">
        <v>0.29166666666666702</v>
      </c>
      <c r="G16" s="10">
        <f t="shared" si="6"/>
        <v>1</v>
      </c>
      <c r="H16" s="11">
        <f t="shared" si="4"/>
        <v>6319526.1100000003</v>
      </c>
      <c r="I16" s="11">
        <v>6321469.5499999998</v>
      </c>
      <c r="J16" s="11">
        <f t="shared" si="17"/>
        <v>1943.4399999994785</v>
      </c>
      <c r="K16" s="27">
        <f t="shared" ref="K16:K18" si="21">J16/24</f>
        <v>80.976666666644931</v>
      </c>
      <c r="L16" s="263"/>
    </row>
    <row r="17" spans="1:12">
      <c r="A17" s="12">
        <f t="shared" si="19"/>
        <v>11</v>
      </c>
      <c r="B17" s="8">
        <f t="shared" si="20"/>
        <v>46276</v>
      </c>
      <c r="C17" s="8">
        <f t="shared" si="2"/>
        <v>46276</v>
      </c>
      <c r="D17" s="9">
        <v>0.29166666666666702</v>
      </c>
      <c r="E17" s="8">
        <f t="shared" si="3"/>
        <v>46277</v>
      </c>
      <c r="F17" s="9">
        <v>0.29166666666666702</v>
      </c>
      <c r="G17" s="10">
        <f t="shared" si="6"/>
        <v>1</v>
      </c>
      <c r="H17" s="11">
        <f t="shared" si="4"/>
        <v>6321469.5499999998</v>
      </c>
      <c r="I17" s="11">
        <v>6323818.0499999998</v>
      </c>
      <c r="J17" s="11">
        <f t="shared" si="17"/>
        <v>2348.5</v>
      </c>
      <c r="K17" s="27">
        <f t="shared" si="21"/>
        <v>97.854166666666671</v>
      </c>
      <c r="L17" s="263"/>
    </row>
    <row r="18" spans="1:12">
      <c r="A18" s="12">
        <f t="shared" si="19"/>
        <v>12</v>
      </c>
      <c r="B18" s="8">
        <f t="shared" si="20"/>
        <v>46277</v>
      </c>
      <c r="C18" s="8">
        <f t="shared" si="2"/>
        <v>46277</v>
      </c>
      <c r="D18" s="9">
        <v>0.29166666666666702</v>
      </c>
      <c r="E18" s="8">
        <f t="shared" si="3"/>
        <v>46278</v>
      </c>
      <c r="F18" s="9">
        <v>0.29166666666666702</v>
      </c>
      <c r="G18" s="10">
        <f t="shared" si="6"/>
        <v>1</v>
      </c>
      <c r="H18" s="11">
        <f t="shared" si="4"/>
        <v>6323818.0499999998</v>
      </c>
      <c r="I18" s="11">
        <v>6325787.3300000001</v>
      </c>
      <c r="J18" s="11">
        <f t="shared" si="17"/>
        <v>1969.2800000002608</v>
      </c>
      <c r="K18" s="27">
        <f t="shared" si="21"/>
        <v>82.053333333344199</v>
      </c>
      <c r="L18" s="263"/>
    </row>
    <row r="19" spans="1:12">
      <c r="A19" s="12">
        <f t="shared" si="19"/>
        <v>13</v>
      </c>
      <c r="B19" s="8">
        <f t="shared" si="20"/>
        <v>46278</v>
      </c>
      <c r="C19" s="8">
        <f t="shared" si="2"/>
        <v>46278</v>
      </c>
      <c r="D19" s="9">
        <v>0.29166666666666702</v>
      </c>
      <c r="E19" s="8">
        <f t="shared" si="3"/>
        <v>46279</v>
      </c>
      <c r="F19" s="9">
        <v>0.29166666666666702</v>
      </c>
      <c r="G19" s="10">
        <f t="shared" si="6"/>
        <v>1</v>
      </c>
      <c r="H19" s="11">
        <f t="shared" si="4"/>
        <v>6325787.3300000001</v>
      </c>
      <c r="I19" s="11">
        <v>6327484.9000000004</v>
      </c>
      <c r="J19" s="11">
        <f t="shared" ref="J19" si="22">I19-H19</f>
        <v>1697.570000000298</v>
      </c>
      <c r="K19" s="27">
        <f t="shared" ref="K19" si="23">J19/24</f>
        <v>70.732083333345756</v>
      </c>
      <c r="L19" s="263"/>
    </row>
    <row r="20" spans="1:12">
      <c r="A20" s="12">
        <f t="shared" si="19"/>
        <v>14</v>
      </c>
      <c r="B20" s="8">
        <f t="shared" si="20"/>
        <v>46279</v>
      </c>
      <c r="C20" s="8">
        <f t="shared" si="2"/>
        <v>46279</v>
      </c>
      <c r="D20" s="9">
        <v>0.29166666666666702</v>
      </c>
      <c r="E20" s="8">
        <f t="shared" si="3"/>
        <v>46280</v>
      </c>
      <c r="F20" s="9">
        <v>0.29166666666666702</v>
      </c>
      <c r="G20" s="10">
        <f t="shared" si="6"/>
        <v>1</v>
      </c>
      <c r="H20" s="11">
        <f t="shared" si="4"/>
        <v>6327484.9000000004</v>
      </c>
      <c r="I20" s="11">
        <v>6329553.9500000002</v>
      </c>
      <c r="J20" s="11">
        <f t="shared" ref="J20" si="24">I20-H20</f>
        <v>2069.0499999998137</v>
      </c>
      <c r="K20" s="27">
        <f t="shared" ref="K20" si="25">J20/24</f>
        <v>86.210416666658901</v>
      </c>
      <c r="L20" s="263"/>
    </row>
    <row r="21" spans="1:12">
      <c r="A21" s="12">
        <f t="shared" si="19"/>
        <v>15</v>
      </c>
      <c r="B21" s="8">
        <f t="shared" si="20"/>
        <v>46280</v>
      </c>
      <c r="C21" s="8">
        <f t="shared" si="2"/>
        <v>46280</v>
      </c>
      <c r="D21" s="9">
        <v>0.29166666666666702</v>
      </c>
      <c r="E21" s="8">
        <f t="shared" si="3"/>
        <v>46281</v>
      </c>
      <c r="F21" s="9">
        <v>0.29166666666666702</v>
      </c>
      <c r="G21" s="10">
        <f t="shared" si="6"/>
        <v>1</v>
      </c>
      <c r="H21" s="11">
        <f t="shared" si="4"/>
        <v>6329553.9500000002</v>
      </c>
      <c r="I21" s="11">
        <v>6331515.6600000001</v>
      </c>
      <c r="J21" s="11">
        <f t="shared" ref="J21" si="26">I21-H21</f>
        <v>1961.7099999999627</v>
      </c>
      <c r="K21" s="27">
        <f t="shared" ref="K21" si="27">J21/24</f>
        <v>81.737916666665114</v>
      </c>
      <c r="L21" s="263"/>
    </row>
    <row r="22" spans="1:12">
      <c r="A22" s="12">
        <f t="shared" si="19"/>
        <v>16</v>
      </c>
      <c r="B22" s="8">
        <f t="shared" si="20"/>
        <v>46281</v>
      </c>
      <c r="C22" s="8">
        <f t="shared" si="2"/>
        <v>46281</v>
      </c>
      <c r="D22" s="9">
        <v>0.29166666666666702</v>
      </c>
      <c r="E22" s="8">
        <f t="shared" si="3"/>
        <v>46282</v>
      </c>
      <c r="F22" s="9">
        <v>0.29166666666666702</v>
      </c>
      <c r="G22" s="10">
        <f t="shared" si="6"/>
        <v>1</v>
      </c>
      <c r="H22" s="11">
        <f t="shared" si="4"/>
        <v>6331515.6600000001</v>
      </c>
      <c r="I22" s="11">
        <v>6333270.9500000002</v>
      </c>
      <c r="J22" s="11">
        <f t="shared" ref="J22" si="28">I22-H22</f>
        <v>1755.2900000000373</v>
      </c>
      <c r="K22" s="27">
        <f t="shared" ref="K22" si="29">J22/24</f>
        <v>73.137083333334886</v>
      </c>
      <c r="L22" s="740"/>
    </row>
    <row r="23" spans="1:12">
      <c r="A23" s="12">
        <f t="shared" si="19"/>
        <v>17</v>
      </c>
      <c r="B23" s="8">
        <f t="shared" si="20"/>
        <v>46282</v>
      </c>
      <c r="C23" s="8">
        <f t="shared" si="2"/>
        <v>46282</v>
      </c>
      <c r="D23" s="9">
        <v>0.29166666666666702</v>
      </c>
      <c r="E23" s="8">
        <f t="shared" si="3"/>
        <v>46283</v>
      </c>
      <c r="F23" s="9">
        <v>0.29166666666666702</v>
      </c>
      <c r="G23" s="10">
        <f t="shared" si="6"/>
        <v>1</v>
      </c>
      <c r="H23" s="11">
        <f t="shared" si="4"/>
        <v>6333270.9500000002</v>
      </c>
      <c r="I23" s="11">
        <v>6334844.9800000004</v>
      </c>
      <c r="J23" s="11">
        <f t="shared" ref="J23" si="30">I23-H23</f>
        <v>1574.0300000002608</v>
      </c>
      <c r="K23" s="27">
        <f t="shared" ref="K23" si="31">J23/24</f>
        <v>65.584583333344199</v>
      </c>
      <c r="L23" s="740"/>
    </row>
    <row r="24" spans="1:12">
      <c r="A24" s="12">
        <f t="shared" si="19"/>
        <v>18</v>
      </c>
      <c r="B24" s="8">
        <f t="shared" si="20"/>
        <v>46283</v>
      </c>
      <c r="C24" s="8">
        <f t="shared" si="2"/>
        <v>46283</v>
      </c>
      <c r="D24" s="9">
        <v>0.29166666666666702</v>
      </c>
      <c r="E24" s="8">
        <f t="shared" si="3"/>
        <v>46284</v>
      </c>
      <c r="F24" s="9">
        <v>0.29166666666666702</v>
      </c>
      <c r="G24" s="10">
        <f t="shared" si="6"/>
        <v>1</v>
      </c>
      <c r="H24" s="11">
        <f t="shared" si="4"/>
        <v>6334844.9800000004</v>
      </c>
      <c r="I24" s="11">
        <v>6336866.9900000002</v>
      </c>
      <c r="J24" s="11">
        <f t="shared" ref="J24" si="32">I24-H24</f>
        <v>2022.0099999997765</v>
      </c>
      <c r="K24" s="27">
        <f t="shared" ref="K24" si="33">J24/24</f>
        <v>84.250416666657358</v>
      </c>
      <c r="L24" s="225"/>
    </row>
    <row r="25" spans="1:12">
      <c r="A25" s="12">
        <f t="shared" si="19"/>
        <v>19</v>
      </c>
      <c r="B25" s="8">
        <f t="shared" si="20"/>
        <v>46284</v>
      </c>
      <c r="C25" s="8">
        <f t="shared" si="2"/>
        <v>46284</v>
      </c>
      <c r="D25" s="9">
        <v>0.29166666666666702</v>
      </c>
      <c r="E25" s="8">
        <f t="shared" si="3"/>
        <v>46285</v>
      </c>
      <c r="F25" s="9">
        <v>0.29166666666666702</v>
      </c>
      <c r="G25" s="10">
        <f t="shared" si="6"/>
        <v>1</v>
      </c>
      <c r="H25" s="11">
        <f t="shared" si="4"/>
        <v>6336866.9900000002</v>
      </c>
      <c r="I25" s="11">
        <v>6339041.4000000004</v>
      </c>
      <c r="J25" s="11">
        <f t="shared" ref="J25:J26" si="34">I25-H25</f>
        <v>2174.410000000149</v>
      </c>
      <c r="K25" s="27">
        <f t="shared" ref="K25:K28" si="35">J25/24</f>
        <v>90.600416666672871</v>
      </c>
      <c r="L25" s="662"/>
    </row>
    <row r="26" spans="1:12">
      <c r="A26" s="12">
        <f t="shared" si="19"/>
        <v>20</v>
      </c>
      <c r="B26" s="8">
        <f t="shared" si="20"/>
        <v>46285</v>
      </c>
      <c r="C26" s="8">
        <f t="shared" si="2"/>
        <v>46285</v>
      </c>
      <c r="D26" s="9">
        <v>0.29166666666666702</v>
      </c>
      <c r="E26" s="8">
        <f t="shared" si="3"/>
        <v>46286</v>
      </c>
      <c r="F26" s="9">
        <v>0.29166666666666702</v>
      </c>
      <c r="G26" s="10">
        <f t="shared" si="6"/>
        <v>1</v>
      </c>
      <c r="H26" s="11">
        <f t="shared" si="4"/>
        <v>6339041.4000000004</v>
      </c>
      <c r="I26" s="11">
        <v>6339271.7599999998</v>
      </c>
      <c r="J26" s="11">
        <f t="shared" si="34"/>
        <v>230.35999999940395</v>
      </c>
      <c r="K26" s="27">
        <f t="shared" si="35"/>
        <v>9.5983333333084975</v>
      </c>
      <c r="L26" s="225"/>
    </row>
    <row r="27" spans="1:12">
      <c r="A27" s="12">
        <f t="shared" si="19"/>
        <v>21</v>
      </c>
      <c r="B27" s="8">
        <f t="shared" si="20"/>
        <v>46286</v>
      </c>
      <c r="C27" s="8">
        <f t="shared" si="2"/>
        <v>46286</v>
      </c>
      <c r="D27" s="9">
        <v>0.29166666666666702</v>
      </c>
      <c r="E27" s="8">
        <f t="shared" si="3"/>
        <v>46287</v>
      </c>
      <c r="F27" s="9">
        <v>0.29166666666666702</v>
      </c>
      <c r="G27" s="10">
        <f t="shared" si="6"/>
        <v>1</v>
      </c>
      <c r="H27" s="11">
        <f t="shared" si="4"/>
        <v>6339271.7599999998</v>
      </c>
      <c r="I27" s="11">
        <v>6341108.1600000001</v>
      </c>
      <c r="J27" s="11">
        <f t="shared" ref="J27:J30" si="36">I27-H27</f>
        <v>1836.4000000003725</v>
      </c>
      <c r="K27" s="27">
        <f t="shared" ref="K27" si="37">J27/24</f>
        <v>76.516666666682184</v>
      </c>
      <c r="L27" s="225"/>
    </row>
    <row r="28" spans="1:12">
      <c r="A28" s="12">
        <f t="shared" si="19"/>
        <v>22</v>
      </c>
      <c r="B28" s="8">
        <f t="shared" si="20"/>
        <v>46287</v>
      </c>
      <c r="C28" s="8">
        <f t="shared" si="2"/>
        <v>46287</v>
      </c>
      <c r="D28" s="9">
        <v>0.29166666666666702</v>
      </c>
      <c r="E28" s="8">
        <f t="shared" si="3"/>
        <v>46288</v>
      </c>
      <c r="F28" s="9">
        <v>0.29166666666666702</v>
      </c>
      <c r="G28" s="10">
        <f t="shared" si="6"/>
        <v>1</v>
      </c>
      <c r="H28" s="11">
        <f t="shared" si="4"/>
        <v>6341108.1600000001</v>
      </c>
      <c r="I28" s="11">
        <v>6343180.0599999996</v>
      </c>
      <c r="J28" s="11">
        <f t="shared" si="36"/>
        <v>2071.8999999994412</v>
      </c>
      <c r="K28" s="27">
        <f t="shared" si="35"/>
        <v>86.329166666643388</v>
      </c>
      <c r="L28" s="263"/>
    </row>
    <row r="29" spans="1:12">
      <c r="A29" s="12">
        <f t="shared" si="19"/>
        <v>23</v>
      </c>
      <c r="B29" s="8">
        <f t="shared" si="20"/>
        <v>46288</v>
      </c>
      <c r="C29" s="8">
        <f t="shared" si="2"/>
        <v>46288</v>
      </c>
      <c r="D29" s="9">
        <v>0.29166666666666702</v>
      </c>
      <c r="E29" s="8">
        <f t="shared" si="3"/>
        <v>46289</v>
      </c>
      <c r="F29" s="9">
        <v>0.29166666666666702</v>
      </c>
      <c r="G29" s="10">
        <f t="shared" si="6"/>
        <v>1</v>
      </c>
      <c r="H29" s="11">
        <f t="shared" si="4"/>
        <v>6343180.0599999996</v>
      </c>
      <c r="I29" s="11">
        <v>6345101.6500000004</v>
      </c>
      <c r="J29" s="11">
        <f t="shared" si="36"/>
        <v>1921.5900000007823</v>
      </c>
      <c r="K29" s="27">
        <f t="shared" ref="K29" si="38">J29/24</f>
        <v>80.066250000032596</v>
      </c>
      <c r="L29" s="28"/>
    </row>
    <row r="30" spans="1:12">
      <c r="A30" s="12">
        <f t="shared" si="19"/>
        <v>24</v>
      </c>
      <c r="B30" s="8">
        <f t="shared" si="20"/>
        <v>46289</v>
      </c>
      <c r="C30" s="8">
        <f t="shared" si="2"/>
        <v>46289</v>
      </c>
      <c r="D30" s="9">
        <v>0.29166666666666702</v>
      </c>
      <c r="E30" s="8">
        <f t="shared" si="3"/>
        <v>46290</v>
      </c>
      <c r="F30" s="9">
        <v>0.29166666666666702</v>
      </c>
      <c r="G30" s="10">
        <f t="shared" si="6"/>
        <v>1</v>
      </c>
      <c r="H30" s="11">
        <f t="shared" si="4"/>
        <v>6345101.6500000004</v>
      </c>
      <c r="I30" s="11">
        <v>6347789.8200000003</v>
      </c>
      <c r="J30" s="11">
        <f t="shared" si="36"/>
        <v>2688.1699999999255</v>
      </c>
      <c r="K30" s="27">
        <f t="shared" ref="K30" si="39">J30/24</f>
        <v>112.00708333333023</v>
      </c>
      <c r="L30" s="28"/>
    </row>
    <row r="31" spans="1:12">
      <c r="A31" s="12">
        <f t="shared" si="19"/>
        <v>25</v>
      </c>
      <c r="B31" s="8">
        <f t="shared" si="20"/>
        <v>46290</v>
      </c>
      <c r="C31" s="8">
        <f t="shared" si="2"/>
        <v>46290</v>
      </c>
      <c r="D31" s="9">
        <v>0.29166666666666702</v>
      </c>
      <c r="E31" s="8">
        <f t="shared" si="3"/>
        <v>46291</v>
      </c>
      <c r="F31" s="9">
        <v>0.29166666666666702</v>
      </c>
      <c r="G31" s="10">
        <f t="shared" si="6"/>
        <v>1</v>
      </c>
      <c r="H31" s="11">
        <f t="shared" si="4"/>
        <v>6347789.8200000003</v>
      </c>
      <c r="I31" s="11">
        <v>6350207.0599999996</v>
      </c>
      <c r="J31" s="11">
        <f t="shared" ref="J31" si="40">I31-H31</f>
        <v>2417.2399999992922</v>
      </c>
      <c r="K31" s="27">
        <f t="shared" ref="K31" si="41">J31/24</f>
        <v>100.71833333330385</v>
      </c>
      <c r="L31" s="28"/>
    </row>
    <row r="32" spans="1:12">
      <c r="A32" s="12">
        <f t="shared" si="19"/>
        <v>26</v>
      </c>
      <c r="B32" s="8">
        <f t="shared" si="20"/>
        <v>46291</v>
      </c>
      <c r="C32" s="8">
        <f t="shared" si="2"/>
        <v>46291</v>
      </c>
      <c r="D32" s="9">
        <v>0.29166666666666702</v>
      </c>
      <c r="E32" s="8">
        <f t="shared" si="3"/>
        <v>46292</v>
      </c>
      <c r="F32" s="9">
        <v>0.29166666666666702</v>
      </c>
      <c r="G32" s="10">
        <f t="shared" si="6"/>
        <v>1</v>
      </c>
      <c r="H32" s="11">
        <f t="shared" si="4"/>
        <v>6350207.0599999996</v>
      </c>
      <c r="I32" s="11">
        <v>6352120.96</v>
      </c>
      <c r="J32" s="11">
        <f t="shared" ref="J32" si="42">I32-H32</f>
        <v>1913.9000000003725</v>
      </c>
      <c r="K32" s="27">
        <f t="shared" ref="K32" si="43">J32/24</f>
        <v>79.745833333348855</v>
      </c>
      <c r="L32" s="662"/>
    </row>
    <row r="33" spans="1:12">
      <c r="A33" s="12">
        <f t="shared" si="19"/>
        <v>27</v>
      </c>
      <c r="B33" s="8">
        <f t="shared" si="20"/>
        <v>46292</v>
      </c>
      <c r="C33" s="8">
        <f t="shared" si="2"/>
        <v>46292</v>
      </c>
      <c r="D33" s="9">
        <v>0.29166666666666702</v>
      </c>
      <c r="E33" s="8">
        <f t="shared" si="3"/>
        <v>46293</v>
      </c>
      <c r="F33" s="9">
        <v>0.29166666666666702</v>
      </c>
      <c r="G33" s="10">
        <f t="shared" si="6"/>
        <v>1</v>
      </c>
      <c r="H33" s="11"/>
      <c r="I33" s="11"/>
      <c r="J33" s="11">
        <f t="shared" ref="J33" si="44">I33-H33</f>
        <v>0</v>
      </c>
      <c r="K33" s="27">
        <f t="shared" ref="K33" si="45">J33/24</f>
        <v>0</v>
      </c>
      <c r="L33" s="28"/>
    </row>
    <row r="34" spans="1:12">
      <c r="A34" s="12">
        <f t="shared" si="19"/>
        <v>28</v>
      </c>
      <c r="B34" s="8">
        <f t="shared" si="20"/>
        <v>46293</v>
      </c>
      <c r="C34" s="8">
        <f t="shared" si="2"/>
        <v>46293</v>
      </c>
      <c r="D34" s="9">
        <v>0.29166666666666702</v>
      </c>
      <c r="E34" s="8">
        <f t="shared" si="3"/>
        <v>46294</v>
      </c>
      <c r="F34" s="9">
        <v>0.29166666666666702</v>
      </c>
      <c r="G34" s="10">
        <f t="shared" si="6"/>
        <v>1</v>
      </c>
      <c r="H34" s="11"/>
      <c r="I34" s="11"/>
      <c r="J34" s="11">
        <f t="shared" ref="J34" si="46">I34-H34</f>
        <v>0</v>
      </c>
      <c r="K34" s="27">
        <f t="shared" ref="K34" si="47">J34/24</f>
        <v>0</v>
      </c>
      <c r="L34" s="28"/>
    </row>
    <row r="35" spans="1:12">
      <c r="A35" s="12">
        <f t="shared" si="19"/>
        <v>29</v>
      </c>
      <c r="B35" s="8">
        <f t="shared" si="20"/>
        <v>46294</v>
      </c>
      <c r="C35" s="8">
        <f t="shared" ref="C35:C37" si="48">B35</f>
        <v>46294</v>
      </c>
      <c r="D35" s="9">
        <v>0.29166666666666702</v>
      </c>
      <c r="E35" s="8">
        <f t="shared" ref="E35:E37" si="49">C35+1</f>
        <v>46295</v>
      </c>
      <c r="F35" s="9">
        <v>0.29166666666666702</v>
      </c>
      <c r="G35" s="10">
        <f t="shared" ref="G35:G37" si="50">IFERROR(((E35-C35)+(F35-D35)),"")</f>
        <v>1</v>
      </c>
      <c r="H35" s="11"/>
      <c r="I35" s="11"/>
      <c r="J35" s="11">
        <f t="shared" ref="J35:J37" si="51">I35-H35</f>
        <v>0</v>
      </c>
      <c r="K35" s="27">
        <f t="shared" ref="K35:K37" si="52">J35/24</f>
        <v>0</v>
      </c>
      <c r="L35" s="28"/>
    </row>
    <row r="36" spans="1:12">
      <c r="A36" s="12">
        <f t="shared" si="19"/>
        <v>30</v>
      </c>
      <c r="B36" s="8">
        <f t="shared" si="20"/>
        <v>46295</v>
      </c>
      <c r="C36" s="8">
        <f t="shared" si="48"/>
        <v>46295</v>
      </c>
      <c r="D36" s="9">
        <v>0.29166666666666702</v>
      </c>
      <c r="E36" s="8">
        <f t="shared" si="49"/>
        <v>46296</v>
      </c>
      <c r="F36" s="9">
        <v>0.29166666666666702</v>
      </c>
      <c r="G36" s="10">
        <f t="shared" si="50"/>
        <v>1</v>
      </c>
      <c r="H36" s="11"/>
      <c r="I36" s="11"/>
      <c r="J36" s="11">
        <f t="shared" si="51"/>
        <v>0</v>
      </c>
      <c r="K36" s="27">
        <f t="shared" si="52"/>
        <v>0</v>
      </c>
      <c r="L36" s="28"/>
    </row>
    <row r="37" spans="1:12">
      <c r="A37" s="12">
        <f t="shared" si="19"/>
        <v>31</v>
      </c>
      <c r="B37" s="8">
        <f t="shared" si="20"/>
        <v>46296</v>
      </c>
      <c r="C37" s="8">
        <f t="shared" si="48"/>
        <v>46296</v>
      </c>
      <c r="D37" s="9">
        <v>0.29166666666666702</v>
      </c>
      <c r="E37" s="8">
        <f t="shared" si="49"/>
        <v>46297</v>
      </c>
      <c r="F37" s="9">
        <v>0.29166666666666702</v>
      </c>
      <c r="G37" s="10">
        <f t="shared" si="50"/>
        <v>1</v>
      </c>
      <c r="H37" s="11"/>
      <c r="I37" s="11"/>
      <c r="J37" s="11">
        <f t="shared" si="51"/>
        <v>0</v>
      </c>
      <c r="K37" s="27">
        <f t="shared" si="52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31</v>
      </c>
      <c r="H41" s="20"/>
      <c r="I41" s="20"/>
      <c r="J41" s="32">
        <f>SUM(J7:J40)</f>
        <v>47940.030000000261</v>
      </c>
      <c r="K41" s="32">
        <f>AVERAGE(K7:K40)</f>
        <v>64.435524193548744</v>
      </c>
      <c r="L41" s="33"/>
    </row>
    <row r="42" spans="1:12">
      <c r="A42" s="21" t="s">
        <v>114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2.5774209677419497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xSplit="2" ySplit="6" topLeftCell="C22" activePane="bottomRight" state="frozen"/>
      <selection pane="topRight"/>
      <selection pane="bottomLeft"/>
      <selection pane="bottomRight" activeCell="H33" sqref="H3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140625" style="1" customWidth="1"/>
    <col min="9" max="9" width="13.5703125" style="1" customWidth="1"/>
    <col min="10" max="10" width="15.28515625" style="35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36"/>
      <c r="K1" s="2"/>
      <c r="L1" s="2"/>
    </row>
    <row r="2" spans="1:12">
      <c r="B2" s="2"/>
      <c r="C2" s="3" t="s">
        <v>188</v>
      </c>
      <c r="D2" s="2"/>
      <c r="E2" s="2"/>
      <c r="F2" s="2"/>
      <c r="G2" s="2"/>
      <c r="H2" s="2"/>
      <c r="I2" s="2"/>
      <c r="J2" s="36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36"/>
      <c r="K3" s="2"/>
      <c r="L3" s="2"/>
    </row>
    <row r="4" spans="1:12" hidden="1">
      <c r="B4" s="4"/>
      <c r="C4" s="4">
        <f>SCI!C4</f>
        <v>46266</v>
      </c>
      <c r="D4" s="2"/>
      <c r="E4" s="2"/>
      <c r="F4" s="2"/>
      <c r="G4" s="2"/>
      <c r="H4" s="2"/>
      <c r="I4" s="2"/>
      <c r="J4" s="36" t="s">
        <v>131</v>
      </c>
      <c r="K4" s="26">
        <f>MAX(K8:K35)</f>
        <v>174.74583333331006</v>
      </c>
      <c r="L4" s="2"/>
    </row>
    <row r="5" spans="1:12" ht="15.7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247"/>
      <c r="B7" s="45"/>
      <c r="C7" s="45"/>
      <c r="D7" s="45"/>
      <c r="E7" s="45"/>
      <c r="F7" s="45"/>
      <c r="G7" s="248"/>
      <c r="H7" s="45"/>
      <c r="I7" s="45"/>
      <c r="J7" s="45"/>
      <c r="K7" s="248"/>
      <c r="L7" s="251"/>
    </row>
    <row r="8" spans="1:12">
      <c r="A8" s="249">
        <v>1</v>
      </c>
      <c r="B8" s="112">
        <f>C4</f>
        <v>46266</v>
      </c>
      <c r="C8" s="112">
        <f>B8</f>
        <v>46266</v>
      </c>
      <c r="D8" s="250">
        <v>0.25</v>
      </c>
      <c r="E8" s="112">
        <f>C8+1</f>
        <v>46267</v>
      </c>
      <c r="F8" s="250">
        <v>0.25</v>
      </c>
      <c r="G8" s="153">
        <f>IFERROR(((E8-C8)+(F8-D8)),"")</f>
        <v>1</v>
      </c>
      <c r="H8" s="11">
        <v>6913834</v>
      </c>
      <c r="I8" s="11">
        <v>6917642.0999999996</v>
      </c>
      <c r="J8" s="155">
        <f>I8-H8</f>
        <v>3808.0999999996275</v>
      </c>
      <c r="K8" s="154">
        <f>J8/24</f>
        <v>158.6708333333178</v>
      </c>
      <c r="L8" s="506"/>
    </row>
    <row r="9" spans="1:12">
      <c r="A9" s="12">
        <f>A8+1</f>
        <v>2</v>
      </c>
      <c r="B9" s="8">
        <f>B8+1</f>
        <v>46267</v>
      </c>
      <c r="C9" s="8">
        <f>B9</f>
        <v>46267</v>
      </c>
      <c r="D9" s="250">
        <v>0.25</v>
      </c>
      <c r="E9" s="8">
        <f>C9+1</f>
        <v>46268</v>
      </c>
      <c r="F9" s="250">
        <v>0.25</v>
      </c>
      <c r="G9" s="10">
        <f>IFERROR(((E9-C9)+(F9-D9)),"")</f>
        <v>1</v>
      </c>
      <c r="H9" s="11">
        <f t="shared" ref="H9:H33" si="0">I8</f>
        <v>6917642.0999999996</v>
      </c>
      <c r="I9" s="542">
        <v>6920702.4000000004</v>
      </c>
      <c r="J9" s="11">
        <f t="shared" ref="J9:J23" si="1">I9-H9</f>
        <v>3060.3000000007451</v>
      </c>
      <c r="K9" s="27">
        <f t="shared" ref="K9:K23" si="2">J9/24</f>
        <v>127.51250000003104</v>
      </c>
      <c r="L9" s="506"/>
    </row>
    <row r="10" spans="1:12">
      <c r="A10" s="12">
        <f t="shared" ref="A10:B25" si="3">A9+1</f>
        <v>3</v>
      </c>
      <c r="B10" s="8">
        <f t="shared" si="3"/>
        <v>46268</v>
      </c>
      <c r="C10" s="8">
        <f t="shared" ref="C10:C35" si="4">B10</f>
        <v>46268</v>
      </c>
      <c r="D10" s="250">
        <v>0.25</v>
      </c>
      <c r="E10" s="8">
        <f t="shared" ref="E10:E35" si="5">C10+1</f>
        <v>46269</v>
      </c>
      <c r="F10" s="250">
        <v>0.25</v>
      </c>
      <c r="G10" s="10">
        <f t="shared" ref="G10:G35" si="6">IFERROR(((E10-C10)+(F10-D10)),"")</f>
        <v>1</v>
      </c>
      <c r="H10" s="11">
        <f t="shared" si="0"/>
        <v>6920702.4000000004</v>
      </c>
      <c r="I10" s="11">
        <v>6923629.4000000004</v>
      </c>
      <c r="J10" s="11">
        <f t="shared" ref="J10" si="7">I10-H10</f>
        <v>2927</v>
      </c>
      <c r="K10" s="27">
        <f t="shared" ref="K10" si="8">J10/24</f>
        <v>121.95833333333333</v>
      </c>
      <c r="L10" s="506"/>
    </row>
    <row r="11" spans="1:12">
      <c r="A11" s="12">
        <f t="shared" si="3"/>
        <v>4</v>
      </c>
      <c r="B11" s="8">
        <f t="shared" si="3"/>
        <v>46269</v>
      </c>
      <c r="C11" s="8">
        <f t="shared" si="4"/>
        <v>46269</v>
      </c>
      <c r="D11" s="250">
        <v>0.25</v>
      </c>
      <c r="E11" s="8">
        <f t="shared" si="5"/>
        <v>46270</v>
      </c>
      <c r="F11" s="250">
        <v>0.25</v>
      </c>
      <c r="G11" s="10">
        <f t="shared" si="6"/>
        <v>1</v>
      </c>
      <c r="H11" s="11">
        <f t="shared" si="0"/>
        <v>6923629.4000000004</v>
      </c>
      <c r="I11" s="11">
        <v>6927049.5</v>
      </c>
      <c r="J11" s="11">
        <f t="shared" ref="J11" si="9">I11-H11</f>
        <v>3420.0999999996275</v>
      </c>
      <c r="K11" s="27">
        <f t="shared" ref="K11" si="10">J11/24</f>
        <v>142.50416666665114</v>
      </c>
      <c r="L11" s="506"/>
    </row>
    <row r="12" spans="1:12">
      <c r="A12" s="12">
        <f t="shared" si="3"/>
        <v>5</v>
      </c>
      <c r="B12" s="8">
        <f t="shared" si="3"/>
        <v>46270</v>
      </c>
      <c r="C12" s="8">
        <f t="shared" si="4"/>
        <v>46270</v>
      </c>
      <c r="D12" s="250">
        <v>0.25</v>
      </c>
      <c r="E12" s="8">
        <f t="shared" si="5"/>
        <v>46271</v>
      </c>
      <c r="F12" s="250">
        <v>0.25</v>
      </c>
      <c r="G12" s="10">
        <f t="shared" si="6"/>
        <v>1</v>
      </c>
      <c r="H12" s="11">
        <f t="shared" si="0"/>
        <v>6927049.5</v>
      </c>
      <c r="I12" s="11">
        <v>6928541.5999999996</v>
      </c>
      <c r="J12" s="11">
        <f t="shared" ref="J12" si="11">I12-H12</f>
        <v>1492.0999999996275</v>
      </c>
      <c r="K12" s="27">
        <f t="shared" ref="K12" si="12">J12/24</f>
        <v>62.170833333317809</v>
      </c>
      <c r="L12" s="517"/>
    </row>
    <row r="13" spans="1:12">
      <c r="A13" s="12">
        <f t="shared" si="3"/>
        <v>6</v>
      </c>
      <c r="B13" s="8">
        <f t="shared" si="3"/>
        <v>46271</v>
      </c>
      <c r="C13" s="8">
        <f t="shared" si="4"/>
        <v>46271</v>
      </c>
      <c r="D13" s="250">
        <v>0.25</v>
      </c>
      <c r="E13" s="8">
        <f t="shared" si="5"/>
        <v>46272</v>
      </c>
      <c r="F13" s="250">
        <v>0.25</v>
      </c>
      <c r="G13" s="10">
        <f t="shared" si="6"/>
        <v>1</v>
      </c>
      <c r="H13" s="11">
        <f t="shared" si="0"/>
        <v>6928541.5999999996</v>
      </c>
      <c r="I13" s="11">
        <v>6930827</v>
      </c>
      <c r="J13" s="11">
        <f t="shared" ref="J13" si="13">I13-H13</f>
        <v>2285.4000000003725</v>
      </c>
      <c r="K13" s="27">
        <f t="shared" ref="K13" si="14">J13/24</f>
        <v>95.225000000015527</v>
      </c>
      <c r="L13" s="28"/>
    </row>
    <row r="14" spans="1:12">
      <c r="A14" s="12">
        <f t="shared" si="3"/>
        <v>7</v>
      </c>
      <c r="B14" s="8">
        <f t="shared" si="3"/>
        <v>46272</v>
      </c>
      <c r="C14" s="8">
        <f t="shared" si="4"/>
        <v>46272</v>
      </c>
      <c r="D14" s="250">
        <v>0.25</v>
      </c>
      <c r="E14" s="8">
        <f t="shared" si="5"/>
        <v>46273</v>
      </c>
      <c r="F14" s="250">
        <v>0.25</v>
      </c>
      <c r="G14" s="10">
        <f t="shared" si="6"/>
        <v>1</v>
      </c>
      <c r="H14" s="11">
        <f t="shared" si="0"/>
        <v>6930827</v>
      </c>
      <c r="I14" s="11">
        <v>6934340.5</v>
      </c>
      <c r="J14" s="11">
        <f t="shared" si="1"/>
        <v>3513.5</v>
      </c>
      <c r="K14" s="27">
        <f t="shared" si="2"/>
        <v>146.39583333333334</v>
      </c>
      <c r="L14" s="28"/>
    </row>
    <row r="15" spans="1:12">
      <c r="A15" s="12">
        <f t="shared" si="3"/>
        <v>8</v>
      </c>
      <c r="B15" s="8">
        <f t="shared" si="3"/>
        <v>46273</v>
      </c>
      <c r="C15" s="8">
        <f t="shared" si="4"/>
        <v>46273</v>
      </c>
      <c r="D15" s="250">
        <v>0.25</v>
      </c>
      <c r="E15" s="8">
        <f t="shared" si="5"/>
        <v>46274</v>
      </c>
      <c r="F15" s="250">
        <v>0.25</v>
      </c>
      <c r="G15" s="10">
        <f t="shared" si="6"/>
        <v>1</v>
      </c>
      <c r="H15" s="11">
        <f t="shared" si="0"/>
        <v>6934340.5</v>
      </c>
      <c r="I15" s="11">
        <v>6937721.7999999998</v>
      </c>
      <c r="J15" s="11">
        <f t="shared" ref="J15" si="15">I15-H15</f>
        <v>3381.2999999998137</v>
      </c>
      <c r="K15" s="27">
        <f t="shared" ref="K15" si="16">J15/24</f>
        <v>140.88749999999223</v>
      </c>
      <c r="L15" s="28"/>
    </row>
    <row r="16" spans="1:12">
      <c r="A16" s="12">
        <f t="shared" si="3"/>
        <v>9</v>
      </c>
      <c r="B16" s="8">
        <f t="shared" si="3"/>
        <v>46274</v>
      </c>
      <c r="C16" s="8">
        <f t="shared" si="4"/>
        <v>46274</v>
      </c>
      <c r="D16" s="250">
        <v>0.25</v>
      </c>
      <c r="E16" s="8">
        <f t="shared" si="5"/>
        <v>46275</v>
      </c>
      <c r="F16" s="250">
        <v>0.25</v>
      </c>
      <c r="G16" s="10">
        <f t="shared" si="6"/>
        <v>1</v>
      </c>
      <c r="H16" s="11">
        <f t="shared" si="0"/>
        <v>6937721.7999999998</v>
      </c>
      <c r="I16" s="11">
        <v>6940681.2999999998</v>
      </c>
      <c r="J16" s="11">
        <f t="shared" ref="J16" si="17">I16-H16</f>
        <v>2959.5</v>
      </c>
      <c r="K16" s="27">
        <f t="shared" ref="K16" si="18">J16/24</f>
        <v>123.3125</v>
      </c>
      <c r="L16" s="28"/>
    </row>
    <row r="17" spans="1:14">
      <c r="A17" s="12">
        <f t="shared" si="3"/>
        <v>10</v>
      </c>
      <c r="B17" s="8">
        <f t="shared" si="3"/>
        <v>46275</v>
      </c>
      <c r="C17" s="8">
        <f t="shared" si="4"/>
        <v>46275</v>
      </c>
      <c r="D17" s="250">
        <v>0.25</v>
      </c>
      <c r="E17" s="8">
        <f t="shared" si="5"/>
        <v>46276</v>
      </c>
      <c r="F17" s="250">
        <v>0.25</v>
      </c>
      <c r="G17" s="10">
        <f t="shared" si="6"/>
        <v>1</v>
      </c>
      <c r="H17" s="11">
        <f t="shared" si="0"/>
        <v>6940681.2999999998</v>
      </c>
      <c r="I17" s="224">
        <v>6944415.9000000004</v>
      </c>
      <c r="J17" s="11">
        <f t="shared" ref="J17:J18" si="19">I17-H17</f>
        <v>3734.6000000005588</v>
      </c>
      <c r="K17" s="27">
        <f t="shared" ref="K17:K18" si="20">J17/24</f>
        <v>155.60833333335663</v>
      </c>
      <c r="L17" s="28"/>
    </row>
    <row r="18" spans="1:14">
      <c r="A18" s="12">
        <f t="shared" si="3"/>
        <v>11</v>
      </c>
      <c r="B18" s="8">
        <f t="shared" si="3"/>
        <v>46276</v>
      </c>
      <c r="C18" s="8">
        <f t="shared" si="4"/>
        <v>46276</v>
      </c>
      <c r="D18" s="250">
        <v>0.25</v>
      </c>
      <c r="E18" s="8">
        <f t="shared" si="5"/>
        <v>46277</v>
      </c>
      <c r="F18" s="250">
        <v>0.25</v>
      </c>
      <c r="G18" s="10">
        <f t="shared" si="6"/>
        <v>1</v>
      </c>
      <c r="H18" s="11">
        <f t="shared" si="0"/>
        <v>6944415.9000000004</v>
      </c>
      <c r="I18" s="11">
        <v>6947462.2000000002</v>
      </c>
      <c r="J18" s="11">
        <f t="shared" si="19"/>
        <v>3046.2999999998137</v>
      </c>
      <c r="K18" s="27">
        <f t="shared" si="20"/>
        <v>126.9291666666589</v>
      </c>
      <c r="L18" s="28"/>
    </row>
    <row r="19" spans="1:14">
      <c r="A19" s="12">
        <f t="shared" si="3"/>
        <v>12</v>
      </c>
      <c r="B19" s="8">
        <f t="shared" si="3"/>
        <v>46277</v>
      </c>
      <c r="C19" s="8">
        <f t="shared" si="4"/>
        <v>46277</v>
      </c>
      <c r="D19" s="250">
        <v>0.25</v>
      </c>
      <c r="E19" s="8">
        <f t="shared" si="5"/>
        <v>46278</v>
      </c>
      <c r="F19" s="250">
        <v>0.25</v>
      </c>
      <c r="G19" s="10">
        <f t="shared" si="6"/>
        <v>1</v>
      </c>
      <c r="H19" s="11">
        <f t="shared" si="0"/>
        <v>6947462.2000000002</v>
      </c>
      <c r="I19" s="224">
        <v>6949080.7999999998</v>
      </c>
      <c r="J19" s="11">
        <f t="shared" ref="J19" si="21">I19-H19</f>
        <v>1618.5999999996275</v>
      </c>
      <c r="K19" s="27">
        <f t="shared" ref="K19" si="22">J19/24</f>
        <v>67.441666666651145</v>
      </c>
      <c r="L19" s="28"/>
      <c r="N19" s="29"/>
    </row>
    <row r="20" spans="1:14">
      <c r="A20" s="12">
        <f t="shared" si="3"/>
        <v>13</v>
      </c>
      <c r="B20" s="8">
        <f t="shared" si="3"/>
        <v>46278</v>
      </c>
      <c r="C20" s="8">
        <f t="shared" si="4"/>
        <v>46278</v>
      </c>
      <c r="D20" s="250">
        <v>0.25</v>
      </c>
      <c r="E20" s="8">
        <f t="shared" si="5"/>
        <v>46279</v>
      </c>
      <c r="F20" s="250">
        <v>0.25</v>
      </c>
      <c r="G20" s="10">
        <f t="shared" si="6"/>
        <v>1</v>
      </c>
      <c r="H20" s="11">
        <f t="shared" si="0"/>
        <v>6949080.7999999998</v>
      </c>
      <c r="I20" s="11">
        <v>6951391.9000000004</v>
      </c>
      <c r="J20" s="11">
        <f t="shared" si="1"/>
        <v>2311.1000000005588</v>
      </c>
      <c r="K20" s="27">
        <f t="shared" si="2"/>
        <v>96.295833333356612</v>
      </c>
      <c r="L20" s="28"/>
    </row>
    <row r="21" spans="1:14">
      <c r="A21" s="12">
        <f t="shared" si="3"/>
        <v>14</v>
      </c>
      <c r="B21" s="8">
        <f t="shared" si="3"/>
        <v>46279</v>
      </c>
      <c r="C21" s="8">
        <f t="shared" si="4"/>
        <v>46279</v>
      </c>
      <c r="D21" s="250">
        <v>0.25</v>
      </c>
      <c r="E21" s="8">
        <f t="shared" si="5"/>
        <v>46280</v>
      </c>
      <c r="F21" s="250">
        <v>0.25</v>
      </c>
      <c r="G21" s="10">
        <f t="shared" si="6"/>
        <v>1</v>
      </c>
      <c r="H21" s="11">
        <f t="shared" si="0"/>
        <v>6951391.9000000004</v>
      </c>
      <c r="I21" s="11">
        <v>6955049.4000000004</v>
      </c>
      <c r="J21" s="11">
        <f t="shared" ref="J21" si="23">I21-H21</f>
        <v>3657.5</v>
      </c>
      <c r="K21" s="27">
        <f t="shared" ref="K21" si="24">J21/24</f>
        <v>152.39583333333334</v>
      </c>
      <c r="L21" s="28"/>
    </row>
    <row r="22" spans="1:14">
      <c r="A22" s="12">
        <f t="shared" si="3"/>
        <v>15</v>
      </c>
      <c r="B22" s="8">
        <f t="shared" si="3"/>
        <v>46280</v>
      </c>
      <c r="C22" s="8">
        <f t="shared" si="4"/>
        <v>46280</v>
      </c>
      <c r="D22" s="250">
        <v>0.25</v>
      </c>
      <c r="E22" s="8">
        <f t="shared" si="5"/>
        <v>46281</v>
      </c>
      <c r="F22" s="250">
        <v>0.25</v>
      </c>
      <c r="G22" s="10">
        <f t="shared" si="6"/>
        <v>1</v>
      </c>
      <c r="H22" s="11">
        <f t="shared" si="0"/>
        <v>6955049.4000000004</v>
      </c>
      <c r="I22" s="11">
        <v>6958538.2999999998</v>
      </c>
      <c r="J22" s="11">
        <f t="shared" ref="J22" si="25">I22-H22</f>
        <v>3488.8999999994412</v>
      </c>
      <c r="K22" s="27">
        <f t="shared" ref="K22" si="26">J22/24</f>
        <v>145.37083333331006</v>
      </c>
      <c r="L22" s="28"/>
    </row>
    <row r="23" spans="1:14">
      <c r="A23" s="12">
        <f t="shared" si="3"/>
        <v>16</v>
      </c>
      <c r="B23" s="8">
        <f t="shared" si="3"/>
        <v>46281</v>
      </c>
      <c r="C23" s="8">
        <f t="shared" si="4"/>
        <v>46281</v>
      </c>
      <c r="D23" s="250">
        <v>0.25</v>
      </c>
      <c r="E23" s="8">
        <f t="shared" si="5"/>
        <v>46282</v>
      </c>
      <c r="F23" s="250">
        <v>0.25</v>
      </c>
      <c r="G23" s="10">
        <f t="shared" si="6"/>
        <v>1</v>
      </c>
      <c r="H23" s="11">
        <f t="shared" si="0"/>
        <v>6958538.2999999998</v>
      </c>
      <c r="I23" s="11">
        <v>6962609.9000000004</v>
      </c>
      <c r="J23" s="11">
        <f t="shared" si="1"/>
        <v>4071.6000000005588</v>
      </c>
      <c r="K23" s="27">
        <f t="shared" si="2"/>
        <v>169.65000000002328</v>
      </c>
      <c r="L23" s="527"/>
    </row>
    <row r="24" spans="1:14">
      <c r="A24" s="12">
        <f t="shared" si="3"/>
        <v>17</v>
      </c>
      <c r="B24" s="8">
        <f t="shared" si="3"/>
        <v>46282</v>
      </c>
      <c r="C24" s="8">
        <f t="shared" si="4"/>
        <v>46282</v>
      </c>
      <c r="D24" s="250">
        <v>0.25</v>
      </c>
      <c r="E24" s="8">
        <f t="shared" ref="E24" si="27">C24+1</f>
        <v>46283</v>
      </c>
      <c r="F24" s="250">
        <v>0.25</v>
      </c>
      <c r="G24" s="10">
        <f t="shared" si="6"/>
        <v>1</v>
      </c>
      <c r="H24" s="11">
        <f t="shared" si="0"/>
        <v>6962609.9000000004</v>
      </c>
      <c r="I24" s="11">
        <v>6966350.0999999996</v>
      </c>
      <c r="J24" s="11">
        <f t="shared" ref="J24" si="28">I24-H24</f>
        <v>3740.1999999992549</v>
      </c>
      <c r="K24" s="27">
        <f t="shared" ref="K24" si="29">J24/24</f>
        <v>155.84166666663563</v>
      </c>
      <c r="L24" s="28"/>
      <c r="M24" s="252"/>
    </row>
    <row r="25" spans="1:14">
      <c r="A25" s="12">
        <f t="shared" si="3"/>
        <v>18</v>
      </c>
      <c r="B25" s="8">
        <f t="shared" si="3"/>
        <v>46283</v>
      </c>
      <c r="C25" s="8">
        <f t="shared" si="4"/>
        <v>46283</v>
      </c>
      <c r="D25" s="250">
        <v>0.25</v>
      </c>
      <c r="E25" s="8">
        <f t="shared" si="5"/>
        <v>46284</v>
      </c>
      <c r="F25" s="250">
        <v>0.25</v>
      </c>
      <c r="G25" s="10">
        <f t="shared" si="6"/>
        <v>1</v>
      </c>
      <c r="H25" s="11">
        <f t="shared" si="0"/>
        <v>6966350.0999999996</v>
      </c>
      <c r="I25" s="11">
        <v>6969678.4000000004</v>
      </c>
      <c r="J25" s="11">
        <f t="shared" ref="J25" si="30">I25-H25</f>
        <v>3328.3000000007451</v>
      </c>
      <c r="K25" s="27">
        <f t="shared" ref="K25" si="31">J25/24</f>
        <v>138.67916666669771</v>
      </c>
      <c r="L25" s="28"/>
    </row>
    <row r="26" spans="1:14">
      <c r="A26" s="12">
        <f t="shared" ref="A26:B35" si="32">A25+1</f>
        <v>19</v>
      </c>
      <c r="B26" s="8">
        <f>B25+1</f>
        <v>46284</v>
      </c>
      <c r="C26" s="8">
        <f t="shared" si="4"/>
        <v>46284</v>
      </c>
      <c r="D26" s="250">
        <v>0.25</v>
      </c>
      <c r="E26" s="8">
        <f t="shared" si="5"/>
        <v>46285</v>
      </c>
      <c r="F26" s="250">
        <v>0.25</v>
      </c>
      <c r="G26" s="10">
        <f t="shared" si="6"/>
        <v>1</v>
      </c>
      <c r="H26" s="11">
        <f t="shared" si="0"/>
        <v>6969678.4000000004</v>
      </c>
      <c r="I26" s="11">
        <v>6971895.2999999998</v>
      </c>
      <c r="J26" s="11">
        <f t="shared" ref="J26" si="33">I26-H26</f>
        <v>2216.8999999994412</v>
      </c>
      <c r="K26" s="27">
        <f t="shared" ref="K26" si="34">J26/24</f>
        <v>92.370833333310046</v>
      </c>
      <c r="L26" s="28"/>
    </row>
    <row r="27" spans="1:14">
      <c r="A27" s="12">
        <f t="shared" si="32"/>
        <v>20</v>
      </c>
      <c r="B27" s="8">
        <f>B26+1</f>
        <v>46285</v>
      </c>
      <c r="C27" s="8">
        <f t="shared" si="4"/>
        <v>46285</v>
      </c>
      <c r="D27" s="250">
        <v>0.25</v>
      </c>
      <c r="E27" s="8">
        <f t="shared" si="5"/>
        <v>46286</v>
      </c>
      <c r="F27" s="250">
        <v>0.25</v>
      </c>
      <c r="G27" s="10">
        <f t="shared" si="6"/>
        <v>1</v>
      </c>
      <c r="H27" s="11">
        <f t="shared" si="0"/>
        <v>6971895.2999999998</v>
      </c>
      <c r="I27" s="11">
        <v>6976002.9000000004</v>
      </c>
      <c r="J27" s="11">
        <f t="shared" ref="J27" si="35">I27-H27</f>
        <v>4107.6000000005588</v>
      </c>
      <c r="K27" s="27">
        <f t="shared" ref="K27" si="36">J27/24</f>
        <v>171.15000000002328</v>
      </c>
      <c r="L27" s="28"/>
    </row>
    <row r="28" spans="1:14">
      <c r="A28" s="12">
        <f t="shared" si="32"/>
        <v>21</v>
      </c>
      <c r="B28" s="8">
        <f>B27+1</f>
        <v>46286</v>
      </c>
      <c r="C28" s="8">
        <f t="shared" si="4"/>
        <v>46286</v>
      </c>
      <c r="D28" s="250">
        <v>0.25</v>
      </c>
      <c r="E28" s="8">
        <f t="shared" si="5"/>
        <v>46287</v>
      </c>
      <c r="F28" s="250">
        <v>0.25</v>
      </c>
      <c r="G28" s="10">
        <f t="shared" si="6"/>
        <v>1</v>
      </c>
      <c r="H28" s="11">
        <f t="shared" si="0"/>
        <v>6976002.9000000004</v>
      </c>
      <c r="I28" s="11">
        <v>6979944.9000000004</v>
      </c>
      <c r="J28" s="11">
        <f t="shared" ref="J28" si="37">I28-H28</f>
        <v>3942</v>
      </c>
      <c r="K28" s="27">
        <f t="shared" ref="K28" si="38">J28/24</f>
        <v>164.25</v>
      </c>
      <c r="L28" s="28"/>
    </row>
    <row r="29" spans="1:14">
      <c r="A29" s="12">
        <f t="shared" si="32"/>
        <v>22</v>
      </c>
      <c r="B29" s="8">
        <f t="shared" si="32"/>
        <v>46287</v>
      </c>
      <c r="C29" s="8">
        <f t="shared" si="4"/>
        <v>46287</v>
      </c>
      <c r="D29" s="250">
        <v>0.25</v>
      </c>
      <c r="E29" s="8">
        <f t="shared" si="5"/>
        <v>46288</v>
      </c>
      <c r="F29" s="250">
        <v>0.25</v>
      </c>
      <c r="G29" s="10">
        <f t="shared" si="6"/>
        <v>1</v>
      </c>
      <c r="H29" s="11">
        <f t="shared" si="0"/>
        <v>6979944.9000000004</v>
      </c>
      <c r="I29" s="11">
        <v>6984138.7999999998</v>
      </c>
      <c r="J29" s="11">
        <f t="shared" ref="J29" si="39">I29-H29</f>
        <v>4193.8999999994412</v>
      </c>
      <c r="K29" s="27">
        <f t="shared" ref="K29" si="40">J29/24</f>
        <v>174.74583333331006</v>
      </c>
      <c r="L29" s="28"/>
    </row>
    <row r="30" spans="1:14">
      <c r="A30" s="12">
        <f t="shared" si="32"/>
        <v>23</v>
      </c>
      <c r="B30" s="8">
        <f t="shared" si="32"/>
        <v>46288</v>
      </c>
      <c r="C30" s="8">
        <f t="shared" si="4"/>
        <v>46288</v>
      </c>
      <c r="D30" s="250">
        <v>0.25</v>
      </c>
      <c r="E30" s="8">
        <f t="shared" si="5"/>
        <v>46289</v>
      </c>
      <c r="F30" s="250">
        <v>0.25</v>
      </c>
      <c r="G30" s="10">
        <f t="shared" si="6"/>
        <v>1</v>
      </c>
      <c r="H30" s="11">
        <f t="shared" si="0"/>
        <v>6984138.7999999998</v>
      </c>
      <c r="I30" s="11">
        <v>6987865.2000000002</v>
      </c>
      <c r="J30" s="11">
        <f t="shared" ref="J30" si="41">I30-H30</f>
        <v>3726.4000000003725</v>
      </c>
      <c r="K30" s="27">
        <f t="shared" ref="K30" si="42">J30/24</f>
        <v>155.2666666666822</v>
      </c>
      <c r="L30" s="28"/>
    </row>
    <row r="31" spans="1:14">
      <c r="A31" s="12">
        <f t="shared" si="32"/>
        <v>24</v>
      </c>
      <c r="B31" s="8">
        <f t="shared" si="32"/>
        <v>46289</v>
      </c>
      <c r="C31" s="8">
        <f t="shared" si="4"/>
        <v>46289</v>
      </c>
      <c r="D31" s="250">
        <v>0.25</v>
      </c>
      <c r="E31" s="8">
        <f t="shared" si="5"/>
        <v>46290</v>
      </c>
      <c r="F31" s="250">
        <v>0.25</v>
      </c>
      <c r="G31" s="10">
        <f t="shared" si="6"/>
        <v>1</v>
      </c>
      <c r="H31" s="11">
        <f t="shared" si="0"/>
        <v>6987865.2000000002</v>
      </c>
      <c r="I31" s="11">
        <v>6992015.2000000002</v>
      </c>
      <c r="J31" s="11">
        <f t="shared" ref="J31" si="43">I31-H31</f>
        <v>4150</v>
      </c>
      <c r="K31" s="27">
        <f t="shared" ref="K31" si="44">J31/24</f>
        <v>172.91666666666666</v>
      </c>
      <c r="L31" s="28"/>
    </row>
    <row r="32" spans="1:14">
      <c r="A32" s="12">
        <f t="shared" si="32"/>
        <v>25</v>
      </c>
      <c r="B32" s="8">
        <f t="shared" si="32"/>
        <v>46290</v>
      </c>
      <c r="C32" s="8">
        <f t="shared" si="4"/>
        <v>46290</v>
      </c>
      <c r="D32" s="250">
        <v>0.25</v>
      </c>
      <c r="E32" s="8">
        <f t="shared" si="5"/>
        <v>46291</v>
      </c>
      <c r="F32" s="250">
        <v>0.25</v>
      </c>
      <c r="G32" s="10">
        <f t="shared" si="6"/>
        <v>1</v>
      </c>
      <c r="H32" s="11">
        <f t="shared" si="0"/>
        <v>6992015.2000000002</v>
      </c>
      <c r="I32" s="11">
        <v>6995986.0999999996</v>
      </c>
      <c r="J32" s="11">
        <f t="shared" ref="J32" si="45">I32-H32</f>
        <v>3970.8999999994412</v>
      </c>
      <c r="K32" s="27">
        <f t="shared" ref="K32" si="46">J32/24</f>
        <v>165.45416666664337</v>
      </c>
      <c r="L32" s="28"/>
    </row>
    <row r="33" spans="1:12">
      <c r="A33" s="12">
        <f t="shared" si="32"/>
        <v>26</v>
      </c>
      <c r="B33" s="8">
        <f t="shared" si="32"/>
        <v>46291</v>
      </c>
      <c r="C33" s="8">
        <f t="shared" si="4"/>
        <v>46291</v>
      </c>
      <c r="D33" s="250">
        <v>0.25</v>
      </c>
      <c r="E33" s="8">
        <f t="shared" si="5"/>
        <v>46292</v>
      </c>
      <c r="F33" s="250">
        <v>0.25</v>
      </c>
      <c r="G33" s="10">
        <f t="shared" si="6"/>
        <v>1</v>
      </c>
      <c r="H33" s="11">
        <f t="shared" si="0"/>
        <v>6995986.0999999996</v>
      </c>
      <c r="I33" s="11">
        <v>6997894.9000000004</v>
      </c>
      <c r="J33" s="11">
        <f t="shared" ref="J33" si="47">I33-H33</f>
        <v>1908.8000000007451</v>
      </c>
      <c r="K33" s="27">
        <f t="shared" ref="K33" si="48">J33/24</f>
        <v>79.533333333364382</v>
      </c>
      <c r="L33" s="28"/>
    </row>
    <row r="34" spans="1:12">
      <c r="A34" s="12">
        <f t="shared" si="32"/>
        <v>27</v>
      </c>
      <c r="B34" s="8">
        <f t="shared" si="32"/>
        <v>46292</v>
      </c>
      <c r="C34" s="8">
        <f t="shared" si="4"/>
        <v>46292</v>
      </c>
      <c r="D34" s="250">
        <v>0.25</v>
      </c>
      <c r="E34" s="8">
        <f t="shared" si="5"/>
        <v>46293</v>
      </c>
      <c r="F34" s="250">
        <v>0.25</v>
      </c>
      <c r="G34" s="10">
        <f t="shared" si="6"/>
        <v>1</v>
      </c>
      <c r="H34" s="11"/>
      <c r="I34" s="11"/>
      <c r="J34" s="11">
        <f t="shared" ref="J34" si="49">I34-H34</f>
        <v>0</v>
      </c>
      <c r="K34" s="27">
        <f t="shared" ref="K34" si="50">J34/24</f>
        <v>0</v>
      </c>
      <c r="L34" s="28"/>
    </row>
    <row r="35" spans="1:12">
      <c r="A35" s="12">
        <f t="shared" si="32"/>
        <v>28</v>
      </c>
      <c r="B35" s="8">
        <f t="shared" si="32"/>
        <v>46293</v>
      </c>
      <c r="C35" s="8">
        <f t="shared" si="4"/>
        <v>46293</v>
      </c>
      <c r="D35" s="250">
        <v>0.25</v>
      </c>
      <c r="E35" s="8">
        <f t="shared" si="5"/>
        <v>46294</v>
      </c>
      <c r="F35" s="250">
        <v>0.25</v>
      </c>
      <c r="G35" s="10">
        <f t="shared" si="6"/>
        <v>1</v>
      </c>
      <c r="H35" s="11"/>
      <c r="I35" s="11"/>
      <c r="J35" s="11">
        <f t="shared" ref="J35" si="51">I35-H35</f>
        <v>0</v>
      </c>
      <c r="K35" s="27">
        <f t="shared" ref="K35" si="52">J35/24</f>
        <v>0</v>
      </c>
      <c r="L35" s="28"/>
    </row>
    <row r="36" spans="1:12">
      <c r="A36" s="12">
        <f t="shared" ref="A36:B36" si="53">A35+1</f>
        <v>29</v>
      </c>
      <c r="B36" s="8">
        <f t="shared" si="53"/>
        <v>46294</v>
      </c>
      <c r="C36" s="8">
        <f t="shared" ref="C36:C37" si="54">B36</f>
        <v>46294</v>
      </c>
      <c r="D36" s="250">
        <v>0.25</v>
      </c>
      <c r="E36" s="8">
        <f t="shared" ref="E36:E37" si="55">C36+1</f>
        <v>46295</v>
      </c>
      <c r="F36" s="250">
        <v>0.25</v>
      </c>
      <c r="G36" s="10">
        <f t="shared" ref="G36:G37" si="56">IFERROR(((E36-C36)+(F36-D36)),"")</f>
        <v>1</v>
      </c>
      <c r="H36" s="11"/>
      <c r="I36" s="11"/>
      <c r="J36" s="11">
        <f t="shared" ref="J36:J37" si="57">I36-H36</f>
        <v>0</v>
      </c>
      <c r="K36" s="27">
        <f t="shared" ref="K36:K37" si="58">J36/24</f>
        <v>0</v>
      </c>
      <c r="L36" s="28"/>
    </row>
    <row r="37" spans="1:12">
      <c r="A37" s="12">
        <f t="shared" ref="A37:B38" si="59">A36+1</f>
        <v>30</v>
      </c>
      <c r="B37" s="8">
        <f t="shared" si="59"/>
        <v>46295</v>
      </c>
      <c r="C37" s="8">
        <f t="shared" si="54"/>
        <v>46295</v>
      </c>
      <c r="D37" s="250">
        <v>0.25</v>
      </c>
      <c r="E37" s="8">
        <f t="shared" si="55"/>
        <v>46296</v>
      </c>
      <c r="F37" s="250">
        <v>0.25</v>
      </c>
      <c r="G37" s="10">
        <f t="shared" si="56"/>
        <v>1</v>
      </c>
      <c r="H37" s="11"/>
      <c r="I37" s="11"/>
      <c r="J37" s="11">
        <f t="shared" si="57"/>
        <v>0</v>
      </c>
      <c r="K37" s="27">
        <f t="shared" si="58"/>
        <v>0</v>
      </c>
      <c r="L37" s="28"/>
    </row>
    <row r="38" spans="1:12">
      <c r="A38" s="12">
        <f t="shared" si="59"/>
        <v>31</v>
      </c>
      <c r="B38" s="8">
        <f t="shared" si="59"/>
        <v>46296</v>
      </c>
      <c r="C38" s="8">
        <f t="shared" ref="C38" si="60">B38</f>
        <v>46296</v>
      </c>
      <c r="D38" s="250">
        <v>0.25</v>
      </c>
      <c r="E38" s="8">
        <f t="shared" ref="E38" si="61">C38+1</f>
        <v>46297</v>
      </c>
      <c r="F38" s="250">
        <v>0.25</v>
      </c>
      <c r="G38" s="10">
        <f t="shared" ref="G38" si="62">IFERROR(((E38-C38)+(F38-D38)),"")</f>
        <v>1</v>
      </c>
      <c r="H38" s="11"/>
      <c r="I38" s="11"/>
      <c r="J38" s="11">
        <f t="shared" ref="J38" si="63">I38-H38</f>
        <v>0</v>
      </c>
      <c r="K38" s="27">
        <f t="shared" ref="K38" si="64">J38/24</f>
        <v>0</v>
      </c>
      <c r="L38" s="28"/>
    </row>
    <row r="39" spans="1:12">
      <c r="A39" s="12"/>
      <c r="B39" s="8"/>
      <c r="C39" s="8"/>
      <c r="D39" s="250"/>
      <c r="E39" s="8"/>
      <c r="F39" s="250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SUM(G8:G40)</f>
        <v>31</v>
      </c>
      <c r="H41" s="20"/>
      <c r="I41" s="20"/>
      <c r="J41" s="32">
        <f>SUM(J8:J40)</f>
        <v>84060.900000000373</v>
      </c>
      <c r="K41" s="32">
        <f>AVERAGE(K8:K40)</f>
        <v>112.98508064516177</v>
      </c>
      <c r="L41" s="33"/>
    </row>
    <row r="42" spans="1:12">
      <c r="A42" s="21" t="s">
        <v>114</v>
      </c>
      <c r="B42" s="22"/>
      <c r="C42" s="22"/>
      <c r="D42" s="22"/>
      <c r="E42" s="22"/>
      <c r="F42" s="22"/>
      <c r="G42" s="23">
        <f>G41/SUMPRODUCT((G8:G40&gt;0)*1)</f>
        <v>1</v>
      </c>
      <c r="H42" s="24"/>
      <c r="I42" s="24"/>
      <c r="J42" s="24"/>
      <c r="K42" s="24">
        <f>K41/SUMPRODUCT((K8:K40&gt;0)*1)</f>
        <v>4.3455800248139145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42578125" style="1" customWidth="1"/>
    <col min="10" max="10" width="14.85546875" style="1" customWidth="1"/>
    <col min="11" max="11" width="10.42578125" style="1" customWidth="1"/>
    <col min="12" max="12" width="40.8554687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183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MAX(K7:K34)</f>
        <v>174.91666666666666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0.33333333333333298</v>
      </c>
      <c r="E7" s="8">
        <f>C7+1</f>
        <v>46267</v>
      </c>
      <c r="F7" s="9">
        <v>0.33333333333333298</v>
      </c>
      <c r="G7" s="10">
        <f>IFERROR(((E7-C7)+(F7-D7)),"")</f>
        <v>1</v>
      </c>
      <c r="H7" s="11">
        <v>2793240.4</v>
      </c>
      <c r="I7" s="11">
        <v>2795611.2</v>
      </c>
      <c r="J7" s="11">
        <f t="shared" ref="J7" si="0">I7-H7</f>
        <v>2370.8000000002794</v>
      </c>
      <c r="K7" s="27">
        <f t="shared" ref="K7" si="1">J7/24</f>
        <v>98.78333333334497</v>
      </c>
      <c r="L7" s="10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0.33333333333333298</v>
      </c>
      <c r="E8" s="8">
        <f>C8+1</f>
        <v>46268</v>
      </c>
      <c r="F8" s="9">
        <v>0.33333333333333298</v>
      </c>
      <c r="G8" s="10">
        <f>IFERROR(((E8-C8)+(F8-D8)),"")</f>
        <v>1</v>
      </c>
      <c r="H8" s="11">
        <f t="shared" ref="H8:H32" si="2">I7</f>
        <v>2795611.2</v>
      </c>
      <c r="I8" s="11">
        <v>2799299.3</v>
      </c>
      <c r="J8" s="11">
        <f t="shared" ref="J8:J12" si="3">I8-H8</f>
        <v>3688.0999999996275</v>
      </c>
      <c r="K8" s="27">
        <f t="shared" ref="K8:K12" si="4">J8/24</f>
        <v>153.6708333333178</v>
      </c>
      <c r="L8" s="28"/>
    </row>
    <row r="9" spans="1:12">
      <c r="A9" s="12">
        <f t="shared" ref="A9:B24" si="5">A8+1</f>
        <v>3</v>
      </c>
      <c r="B9" s="8">
        <f t="shared" si="5"/>
        <v>46268</v>
      </c>
      <c r="C9" s="8">
        <f t="shared" ref="C9:C34" si="6">B9</f>
        <v>46268</v>
      </c>
      <c r="D9" s="9">
        <v>0.33333333333333298</v>
      </c>
      <c r="E9" s="8">
        <f t="shared" ref="E9:E34" si="7">C9+1</f>
        <v>46269</v>
      </c>
      <c r="F9" s="9">
        <v>0.33333333333333298</v>
      </c>
      <c r="G9" s="10">
        <f t="shared" ref="G9:G34" si="8">IFERROR(((E9-C9)+(F9-D9)),"")</f>
        <v>1</v>
      </c>
      <c r="H9" s="11">
        <f t="shared" si="2"/>
        <v>2799299.3</v>
      </c>
      <c r="I9" s="11">
        <v>2802440.8</v>
      </c>
      <c r="J9" s="11">
        <f t="shared" ref="J9" si="9">I9-H9</f>
        <v>3141.5</v>
      </c>
      <c r="K9" s="27">
        <f t="shared" ref="K9" si="10">J9/24</f>
        <v>130.89583333333334</v>
      </c>
      <c r="L9" s="28"/>
    </row>
    <row r="10" spans="1:12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v>0.33333333333333298</v>
      </c>
      <c r="E10" s="8">
        <f t="shared" si="7"/>
        <v>46270</v>
      </c>
      <c r="F10" s="9">
        <v>0.33333333333333298</v>
      </c>
      <c r="G10" s="10">
        <f t="shared" si="8"/>
        <v>1</v>
      </c>
      <c r="H10" s="11">
        <f t="shared" si="2"/>
        <v>2802440.8</v>
      </c>
      <c r="I10" s="11">
        <v>2805306.5</v>
      </c>
      <c r="J10" s="11">
        <f t="shared" ref="J10" si="11">I10-H10</f>
        <v>2865.7000000001863</v>
      </c>
      <c r="K10" s="27">
        <f t="shared" ref="K10" si="12">J10/24</f>
        <v>119.40416666667443</v>
      </c>
      <c r="L10" s="28"/>
    </row>
    <row r="11" spans="1:12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v>0.33333333333333298</v>
      </c>
      <c r="E11" s="8">
        <f t="shared" si="7"/>
        <v>46271</v>
      </c>
      <c r="F11" s="9">
        <v>0.33333333333333298</v>
      </c>
      <c r="G11" s="10">
        <f t="shared" si="8"/>
        <v>1</v>
      </c>
      <c r="H11" s="11">
        <f t="shared" si="2"/>
        <v>2805306.5</v>
      </c>
      <c r="I11" s="11">
        <v>2809087.6</v>
      </c>
      <c r="J11" s="11">
        <f t="shared" si="3"/>
        <v>3781.1000000000931</v>
      </c>
      <c r="K11" s="27">
        <f t="shared" si="4"/>
        <v>157.54583333333721</v>
      </c>
      <c r="L11" s="28"/>
    </row>
    <row r="12" spans="1:12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v>0.33333333333333298</v>
      </c>
      <c r="E12" s="8">
        <f t="shared" si="7"/>
        <v>46272</v>
      </c>
      <c r="F12" s="9">
        <v>0.33333333333333298</v>
      </c>
      <c r="G12" s="10">
        <f t="shared" si="8"/>
        <v>1</v>
      </c>
      <c r="H12" s="11">
        <f t="shared" si="2"/>
        <v>2809087.6</v>
      </c>
      <c r="I12" s="11">
        <v>2809349.7</v>
      </c>
      <c r="J12" s="11">
        <f t="shared" si="3"/>
        <v>262.10000000009313</v>
      </c>
      <c r="K12" s="27">
        <f t="shared" si="4"/>
        <v>10.920833333337214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v>0.33333333333333298</v>
      </c>
      <c r="E13" s="8">
        <f t="shared" si="7"/>
        <v>46273</v>
      </c>
      <c r="F13" s="9">
        <v>0.33333333333333298</v>
      </c>
      <c r="G13" s="10">
        <f t="shared" si="8"/>
        <v>1</v>
      </c>
      <c r="H13" s="11">
        <f t="shared" si="2"/>
        <v>2809349.7</v>
      </c>
      <c r="I13" s="11">
        <v>2813547.7</v>
      </c>
      <c r="J13" s="11">
        <f t="shared" ref="J13" si="13">I13-H13</f>
        <v>4198</v>
      </c>
      <c r="K13" s="27">
        <f t="shared" ref="K13" si="14">J13/24</f>
        <v>174.91666666666666</v>
      </c>
      <c r="L13" s="28"/>
    </row>
    <row r="14" spans="1:12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v>0.33333333333333298</v>
      </c>
      <c r="E14" s="8">
        <f t="shared" si="7"/>
        <v>46274</v>
      </c>
      <c r="F14" s="9">
        <v>0.33333333333333298</v>
      </c>
      <c r="G14" s="10">
        <f t="shared" si="8"/>
        <v>1</v>
      </c>
      <c r="H14" s="11">
        <f t="shared" si="2"/>
        <v>2813547.7</v>
      </c>
      <c r="I14" s="11">
        <v>2816704</v>
      </c>
      <c r="J14" s="11">
        <f t="shared" ref="J14" si="15">I14-H14</f>
        <v>3156.2999999998137</v>
      </c>
      <c r="K14" s="27">
        <f t="shared" ref="K14" si="16">J14/24</f>
        <v>131.51249999999223</v>
      </c>
      <c r="L14" s="28"/>
    </row>
    <row r="15" spans="1:12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v>0.33333333333333298</v>
      </c>
      <c r="E15" s="8">
        <f t="shared" si="7"/>
        <v>46275</v>
      </c>
      <c r="F15" s="9">
        <v>0.33333333333333298</v>
      </c>
      <c r="G15" s="10">
        <f t="shared" si="8"/>
        <v>1</v>
      </c>
      <c r="H15" s="11">
        <f t="shared" si="2"/>
        <v>2816704</v>
      </c>
      <c r="I15" s="11">
        <v>2819425.9</v>
      </c>
      <c r="J15" s="11">
        <f t="shared" ref="J15" si="17">I15-H15</f>
        <v>2721.8999999999069</v>
      </c>
      <c r="K15" s="27">
        <f t="shared" ref="K15" si="18">J15/24</f>
        <v>113.41249999999611</v>
      </c>
      <c r="L15" s="739"/>
    </row>
    <row r="16" spans="1:12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v>0.33333333333333298</v>
      </c>
      <c r="E16" s="8">
        <f t="shared" si="7"/>
        <v>46276</v>
      </c>
      <c r="F16" s="9">
        <v>0.33333333333333298</v>
      </c>
      <c r="G16" s="10">
        <f t="shared" si="8"/>
        <v>1</v>
      </c>
      <c r="H16" s="11">
        <f t="shared" si="2"/>
        <v>2819425.9</v>
      </c>
      <c r="I16" s="11">
        <v>2822920.5</v>
      </c>
      <c r="J16" s="11">
        <f t="shared" ref="J16" si="19">I16-H16</f>
        <v>3494.6000000000931</v>
      </c>
      <c r="K16" s="27">
        <f t="shared" ref="K16" si="20">J16/24</f>
        <v>145.60833333333721</v>
      </c>
      <c r="L16" s="28"/>
    </row>
    <row r="17" spans="1:14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v>0.33333333333333298</v>
      </c>
      <c r="E17" s="8">
        <f t="shared" si="7"/>
        <v>46277</v>
      </c>
      <c r="F17" s="9">
        <v>0.33333333333333298</v>
      </c>
      <c r="G17" s="10">
        <f t="shared" si="8"/>
        <v>1</v>
      </c>
      <c r="H17" s="11">
        <f t="shared" si="2"/>
        <v>2822920.5</v>
      </c>
      <c r="I17" s="11">
        <v>2825475.5</v>
      </c>
      <c r="J17" s="11">
        <f t="shared" ref="J17" si="21">I17-H17</f>
        <v>2555</v>
      </c>
      <c r="K17" s="27">
        <f t="shared" ref="K17" si="22">J17/24</f>
        <v>106.45833333333333</v>
      </c>
      <c r="L17" s="28"/>
    </row>
    <row r="18" spans="1:14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v>0.33333333333333298</v>
      </c>
      <c r="E18" s="8">
        <f t="shared" si="7"/>
        <v>46278</v>
      </c>
      <c r="F18" s="9">
        <v>0.33333333333333298</v>
      </c>
      <c r="G18" s="10">
        <f t="shared" si="8"/>
        <v>1</v>
      </c>
      <c r="H18" s="11">
        <f t="shared" si="2"/>
        <v>2825475.5</v>
      </c>
      <c r="I18" s="11">
        <v>2829169.8</v>
      </c>
      <c r="J18" s="11">
        <f t="shared" ref="J18" si="23">I18-H18</f>
        <v>3694.2999999998137</v>
      </c>
      <c r="K18" s="27">
        <f t="shared" ref="K18" si="24">J18/24</f>
        <v>153.92916666665892</v>
      </c>
      <c r="L18" s="28"/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6"/>
        <v>46278</v>
      </c>
      <c r="D19" s="9">
        <v>0.33333333333333298</v>
      </c>
      <c r="E19" s="8">
        <f t="shared" si="7"/>
        <v>46279</v>
      </c>
      <c r="F19" s="9">
        <v>0.33333333333333298</v>
      </c>
      <c r="G19" s="10">
        <f t="shared" si="8"/>
        <v>1</v>
      </c>
      <c r="H19" s="11">
        <f t="shared" si="2"/>
        <v>2829169.8</v>
      </c>
      <c r="I19" s="11">
        <v>2829431.4</v>
      </c>
      <c r="J19" s="11">
        <f t="shared" ref="J19" si="25">I19-H19</f>
        <v>261.60000000009313</v>
      </c>
      <c r="K19" s="27">
        <f t="shared" ref="K19" si="26">J19/24</f>
        <v>10.90000000000388</v>
      </c>
      <c r="L19" s="28"/>
    </row>
    <row r="20" spans="1:14">
      <c r="A20" s="12">
        <f t="shared" si="5"/>
        <v>14</v>
      </c>
      <c r="B20" s="8">
        <f t="shared" si="5"/>
        <v>46279</v>
      </c>
      <c r="C20" s="8">
        <f t="shared" si="6"/>
        <v>46279</v>
      </c>
      <c r="D20" s="9">
        <v>0.33333333333333298</v>
      </c>
      <c r="E20" s="8">
        <f t="shared" si="7"/>
        <v>46280</v>
      </c>
      <c r="F20" s="9">
        <v>0.33333333333333298</v>
      </c>
      <c r="G20" s="10">
        <f t="shared" si="8"/>
        <v>1</v>
      </c>
      <c r="H20" s="11">
        <f t="shared" si="2"/>
        <v>2829431.4</v>
      </c>
      <c r="I20" s="11">
        <v>2832898.6</v>
      </c>
      <c r="J20" s="11">
        <f t="shared" ref="J20" si="27">I20-H20</f>
        <v>3467.2000000001863</v>
      </c>
      <c r="K20" s="27">
        <f t="shared" ref="K20" si="28">J20/24</f>
        <v>144.46666666667443</v>
      </c>
      <c r="L20" s="28"/>
    </row>
    <row r="21" spans="1:14">
      <c r="A21" s="12">
        <f t="shared" si="5"/>
        <v>15</v>
      </c>
      <c r="B21" s="8">
        <f t="shared" si="5"/>
        <v>46280</v>
      </c>
      <c r="C21" s="8">
        <f t="shared" si="6"/>
        <v>46280</v>
      </c>
      <c r="D21" s="9">
        <v>0.33333333333333298</v>
      </c>
      <c r="E21" s="8">
        <f t="shared" si="7"/>
        <v>46281</v>
      </c>
      <c r="F21" s="9">
        <v>0.33333333333333298</v>
      </c>
      <c r="G21" s="10">
        <f t="shared" si="8"/>
        <v>1</v>
      </c>
      <c r="H21" s="11">
        <f t="shared" si="2"/>
        <v>2832898.6</v>
      </c>
      <c r="I21" s="11">
        <v>2836753.4</v>
      </c>
      <c r="J21" s="11">
        <f t="shared" ref="J21" si="29">I21-H21</f>
        <v>3854.7999999998137</v>
      </c>
      <c r="K21" s="27">
        <f t="shared" ref="K21" si="30">J21/24</f>
        <v>160.61666666665892</v>
      </c>
      <c r="L21" s="28"/>
    </row>
    <row r="22" spans="1:14">
      <c r="A22" s="12">
        <f t="shared" si="5"/>
        <v>16</v>
      </c>
      <c r="B22" s="8">
        <f t="shared" si="5"/>
        <v>46281</v>
      </c>
      <c r="C22" s="8">
        <f t="shared" si="6"/>
        <v>46281</v>
      </c>
      <c r="D22" s="9">
        <v>0.33333333333333298</v>
      </c>
      <c r="E22" s="8">
        <f t="shared" si="7"/>
        <v>46282</v>
      </c>
      <c r="F22" s="9">
        <v>0.33333333333333298</v>
      </c>
      <c r="G22" s="10">
        <f t="shared" si="8"/>
        <v>1</v>
      </c>
      <c r="H22" s="11">
        <f t="shared" si="2"/>
        <v>2836753.4</v>
      </c>
      <c r="I22" s="11">
        <v>2840429.9</v>
      </c>
      <c r="J22" s="11">
        <f t="shared" ref="J22" si="31">I22-H22</f>
        <v>3676.5</v>
      </c>
      <c r="K22" s="27">
        <f t="shared" ref="K22" si="32">J22/24</f>
        <v>153.1875</v>
      </c>
      <c r="L22" s="739"/>
    </row>
    <row r="23" spans="1:14">
      <c r="A23" s="12">
        <f t="shared" si="5"/>
        <v>17</v>
      </c>
      <c r="B23" s="8">
        <f t="shared" si="5"/>
        <v>46282</v>
      </c>
      <c r="C23" s="8">
        <f t="shared" si="6"/>
        <v>46282</v>
      </c>
      <c r="D23" s="9">
        <v>0.33333333333333298</v>
      </c>
      <c r="E23" s="8">
        <f t="shared" si="7"/>
        <v>46283</v>
      </c>
      <c r="F23" s="9">
        <v>0.33333333333333298</v>
      </c>
      <c r="G23" s="10">
        <f t="shared" si="8"/>
        <v>1</v>
      </c>
      <c r="H23" s="11">
        <f t="shared" si="2"/>
        <v>2840429.9</v>
      </c>
      <c r="I23" s="11">
        <v>2844281.8</v>
      </c>
      <c r="J23" s="11">
        <f t="shared" ref="J23" si="33">I23-H23</f>
        <v>3851.8999999999069</v>
      </c>
      <c r="K23" s="27">
        <f t="shared" ref="K23" si="34">J23/24</f>
        <v>160.49583333332944</v>
      </c>
      <c r="L23" s="656"/>
    </row>
    <row r="24" spans="1:14">
      <c r="A24" s="12">
        <f t="shared" si="5"/>
        <v>18</v>
      </c>
      <c r="B24" s="8">
        <f t="shared" si="5"/>
        <v>46283</v>
      </c>
      <c r="C24" s="8">
        <f t="shared" si="6"/>
        <v>46283</v>
      </c>
      <c r="D24" s="9">
        <v>0.33333333333333298</v>
      </c>
      <c r="E24" s="8">
        <f t="shared" si="7"/>
        <v>46284</v>
      </c>
      <c r="F24" s="9">
        <v>0.33333333333333298</v>
      </c>
      <c r="G24" s="10">
        <f t="shared" si="8"/>
        <v>1</v>
      </c>
      <c r="H24" s="11">
        <f t="shared" si="2"/>
        <v>2844281.8</v>
      </c>
      <c r="I24" s="11">
        <v>2847210.7</v>
      </c>
      <c r="J24" s="11">
        <f t="shared" ref="J24" si="35">I24-H24</f>
        <v>2928.9000000003725</v>
      </c>
      <c r="K24" s="27">
        <f t="shared" ref="K24" si="36">J24/24</f>
        <v>122.03750000001553</v>
      </c>
      <c r="L24" s="656"/>
    </row>
    <row r="25" spans="1:14">
      <c r="A25" s="12">
        <f t="shared" ref="A25:B34" si="37">A24+1</f>
        <v>19</v>
      </c>
      <c r="B25" s="8">
        <f>B24+1</f>
        <v>46284</v>
      </c>
      <c r="C25" s="8">
        <f t="shared" si="6"/>
        <v>46284</v>
      </c>
      <c r="D25" s="9">
        <v>0.33333333333333298</v>
      </c>
      <c r="E25" s="8">
        <f t="shared" si="7"/>
        <v>46285</v>
      </c>
      <c r="F25" s="9">
        <v>0.33333333333333298</v>
      </c>
      <c r="G25" s="10">
        <f t="shared" si="8"/>
        <v>1</v>
      </c>
      <c r="H25" s="11">
        <f t="shared" si="2"/>
        <v>2847210.7</v>
      </c>
      <c r="I25" s="11">
        <v>2847210.7</v>
      </c>
      <c r="J25" s="11">
        <f t="shared" ref="J25:J26" si="38">I25-H25</f>
        <v>0</v>
      </c>
      <c r="K25" s="27">
        <f t="shared" ref="K25" si="39">J25/24</f>
        <v>0</v>
      </c>
      <c r="L25" s="886" t="s">
        <v>152</v>
      </c>
    </row>
    <row r="26" spans="1:14">
      <c r="A26" s="12">
        <f t="shared" si="37"/>
        <v>20</v>
      </c>
      <c r="B26" s="8">
        <f>B25+1</f>
        <v>46285</v>
      </c>
      <c r="C26" s="8">
        <f t="shared" si="6"/>
        <v>46285</v>
      </c>
      <c r="D26" s="9">
        <v>0.33333333333333298</v>
      </c>
      <c r="E26" s="8">
        <f t="shared" si="7"/>
        <v>46286</v>
      </c>
      <c r="F26" s="9">
        <v>0.33333333333333298</v>
      </c>
      <c r="G26" s="10">
        <f t="shared" si="8"/>
        <v>1</v>
      </c>
      <c r="H26" s="11">
        <f t="shared" si="2"/>
        <v>2847210.7</v>
      </c>
      <c r="I26" s="11">
        <v>2847466.9</v>
      </c>
      <c r="J26" s="11">
        <f t="shared" si="38"/>
        <v>256.1999999997206</v>
      </c>
      <c r="K26" s="27">
        <f t="shared" ref="K26" si="40">J26/24</f>
        <v>10.674999999988358</v>
      </c>
      <c r="L26" s="28"/>
    </row>
    <row r="27" spans="1:14">
      <c r="A27" s="12">
        <f t="shared" si="37"/>
        <v>21</v>
      </c>
      <c r="B27" s="8">
        <f>B26+1</f>
        <v>46286</v>
      </c>
      <c r="C27" s="8">
        <f t="shared" si="6"/>
        <v>46286</v>
      </c>
      <c r="D27" s="9">
        <v>0.33333333333333298</v>
      </c>
      <c r="E27" s="8">
        <f t="shared" si="7"/>
        <v>46287</v>
      </c>
      <c r="F27" s="9">
        <v>0.33333333333333298</v>
      </c>
      <c r="G27" s="10">
        <f t="shared" si="8"/>
        <v>1</v>
      </c>
      <c r="H27" s="11">
        <f t="shared" si="2"/>
        <v>2847466.9</v>
      </c>
      <c r="I27" s="11">
        <v>2850896</v>
      </c>
      <c r="J27" s="11">
        <f t="shared" ref="J27" si="41">I27-H27</f>
        <v>3429.1000000000931</v>
      </c>
      <c r="K27" s="27">
        <f t="shared" ref="K27" si="42">J27/24</f>
        <v>142.87916666667056</v>
      </c>
      <c r="L27" s="28"/>
    </row>
    <row r="28" spans="1:14">
      <c r="A28" s="12">
        <f t="shared" si="37"/>
        <v>22</v>
      </c>
      <c r="B28" s="8">
        <f t="shared" si="37"/>
        <v>46287</v>
      </c>
      <c r="C28" s="8">
        <f t="shared" si="6"/>
        <v>46287</v>
      </c>
      <c r="D28" s="9">
        <v>0.33333333333333298</v>
      </c>
      <c r="E28" s="8">
        <f t="shared" si="7"/>
        <v>46288</v>
      </c>
      <c r="F28" s="9">
        <v>0.33333333333333298</v>
      </c>
      <c r="G28" s="10">
        <f t="shared" si="8"/>
        <v>1</v>
      </c>
      <c r="H28" s="11">
        <f t="shared" si="2"/>
        <v>2850896</v>
      </c>
      <c r="I28" s="11">
        <v>2854773.8</v>
      </c>
      <c r="J28" s="11">
        <f t="shared" ref="J28" si="43">I28-H28</f>
        <v>3877.7999999998137</v>
      </c>
      <c r="K28" s="27">
        <f t="shared" ref="K28" si="44">J28/24</f>
        <v>161.57499999999223</v>
      </c>
      <c r="L28" s="28"/>
    </row>
    <row r="29" spans="1:14">
      <c r="A29" s="12">
        <f t="shared" si="37"/>
        <v>23</v>
      </c>
      <c r="B29" s="8">
        <f t="shared" si="37"/>
        <v>46288</v>
      </c>
      <c r="C29" s="8">
        <f t="shared" si="6"/>
        <v>46288</v>
      </c>
      <c r="D29" s="9">
        <v>0.33333333333333298</v>
      </c>
      <c r="E29" s="8">
        <f t="shared" si="7"/>
        <v>46289</v>
      </c>
      <c r="F29" s="9">
        <v>0.33333333333333298</v>
      </c>
      <c r="G29" s="10">
        <f t="shared" si="8"/>
        <v>1</v>
      </c>
      <c r="H29" s="11">
        <f t="shared" si="2"/>
        <v>2854773.8</v>
      </c>
      <c r="I29" s="11">
        <v>2858620.8</v>
      </c>
      <c r="J29" s="11">
        <f t="shared" ref="J29" si="45">I29-H29</f>
        <v>3847</v>
      </c>
      <c r="K29" s="27">
        <f t="shared" ref="K29" si="46">J29/24</f>
        <v>160.29166666666666</v>
      </c>
      <c r="L29" s="28"/>
    </row>
    <row r="30" spans="1:14">
      <c r="A30" s="12">
        <f t="shared" si="37"/>
        <v>24</v>
      </c>
      <c r="B30" s="8">
        <f t="shared" si="37"/>
        <v>46289</v>
      </c>
      <c r="C30" s="8">
        <f t="shared" si="6"/>
        <v>46289</v>
      </c>
      <c r="D30" s="9">
        <v>0.33333333333333298</v>
      </c>
      <c r="E30" s="8">
        <f t="shared" si="7"/>
        <v>46290</v>
      </c>
      <c r="F30" s="9">
        <v>0.33333333333333298</v>
      </c>
      <c r="G30" s="10">
        <f t="shared" si="8"/>
        <v>1</v>
      </c>
      <c r="H30" s="11">
        <f t="shared" si="2"/>
        <v>2858620.8</v>
      </c>
      <c r="I30" s="11">
        <v>2858729.1</v>
      </c>
      <c r="J30" s="11">
        <f t="shared" ref="J30" si="47">I30-H30</f>
        <v>108.3000000002794</v>
      </c>
      <c r="K30" s="27">
        <f t="shared" ref="K30" si="48">J30/24</f>
        <v>4.5125000000116415</v>
      </c>
      <c r="L30" s="898" t="s">
        <v>463</v>
      </c>
    </row>
    <row r="31" spans="1:14">
      <c r="A31" s="12">
        <f t="shared" si="37"/>
        <v>25</v>
      </c>
      <c r="B31" s="8">
        <f t="shared" si="37"/>
        <v>46290</v>
      </c>
      <c r="C31" s="8">
        <f t="shared" si="6"/>
        <v>46290</v>
      </c>
      <c r="D31" s="9">
        <v>0.33333333333333298</v>
      </c>
      <c r="E31" s="8">
        <f t="shared" si="7"/>
        <v>46291</v>
      </c>
      <c r="F31" s="9">
        <v>0.33333333333333298</v>
      </c>
      <c r="G31" s="10">
        <f t="shared" si="8"/>
        <v>1</v>
      </c>
      <c r="H31" s="11">
        <f t="shared" si="2"/>
        <v>2858729.1</v>
      </c>
      <c r="I31" s="11">
        <v>2861195.7</v>
      </c>
      <c r="J31" s="11">
        <f t="shared" ref="J31" si="49">I31-H31</f>
        <v>2466.6000000000931</v>
      </c>
      <c r="K31" s="27">
        <f t="shared" ref="K31" si="50">J31/24</f>
        <v>102.77500000000389</v>
      </c>
      <c r="L31" s="28"/>
    </row>
    <row r="32" spans="1:14">
      <c r="A32" s="12">
        <f t="shared" si="37"/>
        <v>26</v>
      </c>
      <c r="B32" s="8">
        <f t="shared" si="37"/>
        <v>46291</v>
      </c>
      <c r="C32" s="8">
        <f t="shared" si="6"/>
        <v>46291</v>
      </c>
      <c r="D32" s="9">
        <v>0.33333333333333298</v>
      </c>
      <c r="E32" s="8">
        <f t="shared" si="7"/>
        <v>46292</v>
      </c>
      <c r="F32" s="9">
        <v>0.33333333333333298</v>
      </c>
      <c r="G32" s="10">
        <f t="shared" si="8"/>
        <v>1</v>
      </c>
      <c r="H32" s="11">
        <f t="shared" si="2"/>
        <v>2861195.7</v>
      </c>
      <c r="I32" s="11">
        <v>2865005.8</v>
      </c>
      <c r="J32" s="11">
        <f t="shared" ref="J32:J33" si="51">I32-H32</f>
        <v>3810.0999999996275</v>
      </c>
      <c r="K32" s="27">
        <f t="shared" ref="K32:K33" si="52">J32/24</f>
        <v>158.75416666665114</v>
      </c>
      <c r="L32" s="28"/>
    </row>
    <row r="33" spans="1:12">
      <c r="A33" s="12">
        <f t="shared" si="37"/>
        <v>27</v>
      </c>
      <c r="B33" s="8">
        <f t="shared" si="37"/>
        <v>46292</v>
      </c>
      <c r="C33" s="8">
        <f t="shared" si="6"/>
        <v>46292</v>
      </c>
      <c r="D33" s="9">
        <v>0.33333333333333298</v>
      </c>
      <c r="E33" s="8">
        <f t="shared" si="7"/>
        <v>46293</v>
      </c>
      <c r="F33" s="9">
        <v>0.33333333333333298</v>
      </c>
      <c r="G33" s="10">
        <f t="shared" si="8"/>
        <v>1</v>
      </c>
      <c r="H33" s="11"/>
      <c r="I33" s="11"/>
      <c r="J33" s="11">
        <f t="shared" si="51"/>
        <v>0</v>
      </c>
      <c r="K33" s="27">
        <f t="shared" si="52"/>
        <v>0</v>
      </c>
      <c r="L33" s="28"/>
    </row>
    <row r="34" spans="1:12">
      <c r="A34" s="12">
        <f t="shared" si="37"/>
        <v>28</v>
      </c>
      <c r="B34" s="8">
        <f t="shared" si="37"/>
        <v>46293</v>
      </c>
      <c r="C34" s="8">
        <f t="shared" si="6"/>
        <v>46293</v>
      </c>
      <c r="D34" s="9">
        <v>0.33333333333333298</v>
      </c>
      <c r="E34" s="8">
        <f t="shared" si="7"/>
        <v>46294</v>
      </c>
      <c r="F34" s="9">
        <v>0.33333333333333298</v>
      </c>
      <c r="G34" s="10">
        <f t="shared" si="8"/>
        <v>1</v>
      </c>
      <c r="H34" s="11"/>
      <c r="I34" s="11"/>
      <c r="J34" s="11">
        <f t="shared" ref="J34" si="53">I34-H34</f>
        <v>0</v>
      </c>
      <c r="K34" s="27">
        <f t="shared" ref="K34" si="54">J34/24</f>
        <v>0</v>
      </c>
      <c r="L34" s="28"/>
    </row>
    <row r="35" spans="1:12">
      <c r="A35" s="12">
        <f t="shared" ref="A35:B35" si="55">A34+1</f>
        <v>29</v>
      </c>
      <c r="B35" s="8">
        <f t="shared" si="55"/>
        <v>46294</v>
      </c>
      <c r="C35" s="8">
        <f t="shared" ref="C35:C36" si="56">B35</f>
        <v>46294</v>
      </c>
      <c r="D35" s="9">
        <v>0.33333333333333298</v>
      </c>
      <c r="E35" s="8">
        <f t="shared" ref="E35:E36" si="57">C35+1</f>
        <v>46295</v>
      </c>
      <c r="F35" s="9">
        <v>0.33333333333333298</v>
      </c>
      <c r="G35" s="10">
        <f t="shared" ref="G35:G36" si="58">IFERROR(((E35-C35)+(F35-D35)),"")</f>
        <v>1</v>
      </c>
      <c r="H35" s="11"/>
      <c r="I35" s="11"/>
      <c r="J35" s="11">
        <f t="shared" ref="J35:J36" si="59">I35-H35</f>
        <v>0</v>
      </c>
      <c r="K35" s="27">
        <f t="shared" ref="K35:K36" si="60">J35/24</f>
        <v>0</v>
      </c>
      <c r="L35" s="28"/>
    </row>
    <row r="36" spans="1:12">
      <c r="A36" s="12">
        <f t="shared" ref="A36:B37" si="61">A35+1</f>
        <v>30</v>
      </c>
      <c r="B36" s="8">
        <f t="shared" si="61"/>
        <v>46295</v>
      </c>
      <c r="C36" s="8">
        <f t="shared" si="56"/>
        <v>46295</v>
      </c>
      <c r="D36" s="9">
        <v>0.33333333333333298</v>
      </c>
      <c r="E36" s="8">
        <f t="shared" si="57"/>
        <v>46296</v>
      </c>
      <c r="F36" s="9">
        <v>0.33333333333333298</v>
      </c>
      <c r="G36" s="10">
        <f t="shared" si="58"/>
        <v>1</v>
      </c>
      <c r="H36" s="11"/>
      <c r="I36" s="11"/>
      <c r="J36" s="11">
        <f t="shared" si="59"/>
        <v>0</v>
      </c>
      <c r="K36" s="27">
        <f t="shared" si="60"/>
        <v>0</v>
      </c>
      <c r="L36" s="28"/>
    </row>
    <row r="37" spans="1:12">
      <c r="A37" s="12">
        <f t="shared" si="61"/>
        <v>31</v>
      </c>
      <c r="B37" s="8">
        <f t="shared" si="61"/>
        <v>46296</v>
      </c>
      <c r="C37" s="8">
        <f t="shared" ref="C37" si="62">B37</f>
        <v>46296</v>
      </c>
      <c r="D37" s="9">
        <v>0.33333333333333298</v>
      </c>
      <c r="E37" s="8">
        <f t="shared" ref="E37" si="63">C37+1</f>
        <v>46297</v>
      </c>
      <c r="F37" s="9">
        <v>0.33333333333333298</v>
      </c>
      <c r="G37" s="10">
        <f t="shared" ref="G37" si="64">IFERROR(((E37-C37)+(F37-D37)),"")</f>
        <v>1</v>
      </c>
      <c r="H37" s="11"/>
      <c r="I37" s="11"/>
      <c r="J37" s="11">
        <f t="shared" ref="J37" si="65">I37-H37</f>
        <v>0</v>
      </c>
      <c r="K37" s="27">
        <f t="shared" ref="K37" si="66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71765.399999999907</v>
      </c>
      <c r="K39" s="32">
        <f>AVERAGE(K7:K38)</f>
        <v>96.458870967741788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3.8583548387096713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9.28515625" style="1" hidden="1" customWidth="1"/>
    <col min="2" max="2" width="10.7109375" style="1" hidden="1" customWidth="1"/>
    <col min="3" max="6" width="9.140625" style="1"/>
    <col min="7" max="7" width="13.140625" style="1" customWidth="1"/>
    <col min="8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 ht="0.75" customHeight="1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184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3.5969999999997526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0.33333333333333298</v>
      </c>
      <c r="E7" s="8">
        <f>C7+1</f>
        <v>46267</v>
      </c>
      <c r="F7" s="9">
        <v>0.33333333333333298</v>
      </c>
      <c r="G7" s="10">
        <f>IFERROR(((E7-C7)+(F7-D7)),"")</f>
        <v>1</v>
      </c>
      <c r="H7" s="11">
        <v>85880.277000000002</v>
      </c>
      <c r="I7" s="11">
        <v>85947.168000000005</v>
      </c>
      <c r="J7" s="11">
        <f t="shared" ref="J7:J8" si="0">I7-H7</f>
        <v>66.89100000000326</v>
      </c>
      <c r="K7" s="27">
        <f t="shared" ref="K7:K8" si="1">J7/24</f>
        <v>2.787125000000136</v>
      </c>
      <c r="L7" s="10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0.33333333333333298</v>
      </c>
      <c r="E8" s="8">
        <f>E7+1</f>
        <v>46268</v>
      </c>
      <c r="F8" s="9">
        <v>0.33333333333333298</v>
      </c>
      <c r="G8" s="10">
        <f>IFERROR(((E8-C8)+(F8-D8)),"")</f>
        <v>1</v>
      </c>
      <c r="H8" s="11">
        <f t="shared" ref="H8:H19" si="2">I7</f>
        <v>85947.168000000005</v>
      </c>
      <c r="I8" s="11">
        <v>86022.29</v>
      </c>
      <c r="J8" s="11">
        <f t="shared" si="0"/>
        <v>75.121999999988475</v>
      </c>
      <c r="K8" s="27">
        <f t="shared" si="1"/>
        <v>3.1300833333328533</v>
      </c>
      <c r="L8" s="28"/>
    </row>
    <row r="9" spans="1:12">
      <c r="A9" s="12">
        <f t="shared" ref="A9:B24" si="3">A8+1</f>
        <v>3</v>
      </c>
      <c r="B9" s="8">
        <f t="shared" si="3"/>
        <v>46268</v>
      </c>
      <c r="C9" s="8">
        <f t="shared" ref="C9:C34" si="4">B9</f>
        <v>46268</v>
      </c>
      <c r="D9" s="9">
        <v>0.33333333333333298</v>
      </c>
      <c r="E9" s="8">
        <f t="shared" ref="E9:E37" si="5">E8+1</f>
        <v>46269</v>
      </c>
      <c r="F9" s="9">
        <v>0.33333333333333298</v>
      </c>
      <c r="G9" s="10">
        <f t="shared" ref="G9:G33" si="6">IFERROR(((E9-C9)+(F9-D9)),"")</f>
        <v>1</v>
      </c>
      <c r="H9" s="11">
        <f t="shared" si="2"/>
        <v>86022.29</v>
      </c>
      <c r="I9" s="11">
        <v>86091.917000000001</v>
      </c>
      <c r="J9" s="11">
        <f t="shared" ref="J9:J34" si="7">I9-H9</f>
        <v>69.627000000007683</v>
      </c>
      <c r="K9" s="27">
        <f t="shared" ref="K9:K34" si="8">J9/24</f>
        <v>2.9011250000003201</v>
      </c>
      <c r="L9" s="28"/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0.33333333333333298</v>
      </c>
      <c r="E10" s="8">
        <f t="shared" si="5"/>
        <v>46270</v>
      </c>
      <c r="F10" s="9">
        <v>0.33333333333333298</v>
      </c>
      <c r="G10" s="10">
        <f t="shared" si="6"/>
        <v>1</v>
      </c>
      <c r="H10" s="11">
        <f t="shared" si="2"/>
        <v>86091.917000000001</v>
      </c>
      <c r="I10" s="11">
        <v>86173.092000000004</v>
      </c>
      <c r="J10" s="11">
        <f t="shared" si="7"/>
        <v>81.17500000000291</v>
      </c>
      <c r="K10" s="27">
        <f t="shared" si="8"/>
        <v>3.3822916666667879</v>
      </c>
      <c r="L10" s="28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0.33333333333333298</v>
      </c>
      <c r="E11" s="8">
        <f t="shared" si="5"/>
        <v>46271</v>
      </c>
      <c r="F11" s="9">
        <v>0.33333333333333298</v>
      </c>
      <c r="G11" s="10">
        <f t="shared" si="6"/>
        <v>1</v>
      </c>
      <c r="H11" s="11">
        <f t="shared" si="2"/>
        <v>86173.092000000004</v>
      </c>
      <c r="I11" s="11">
        <v>86259.42</v>
      </c>
      <c r="J11" s="11">
        <f t="shared" si="7"/>
        <v>86.327999999994063</v>
      </c>
      <c r="K11" s="27">
        <f t="shared" si="8"/>
        <v>3.5969999999997526</v>
      </c>
      <c r="L11" s="28"/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0.33333333333333298</v>
      </c>
      <c r="E12" s="8">
        <f t="shared" si="5"/>
        <v>46272</v>
      </c>
      <c r="F12" s="9">
        <v>0.33333333333333298</v>
      </c>
      <c r="G12" s="10">
        <f t="shared" si="6"/>
        <v>1</v>
      </c>
      <c r="H12" s="11">
        <f t="shared" si="2"/>
        <v>86259.42</v>
      </c>
      <c r="I12" s="11">
        <v>86333.793999999994</v>
      </c>
      <c r="J12" s="11">
        <f t="shared" ref="J12" si="9">I12-H12</f>
        <v>74.373999999996158</v>
      </c>
      <c r="K12" s="27">
        <f t="shared" ref="K12" si="10">J12/24</f>
        <v>3.0989166666665064</v>
      </c>
      <c r="L12" s="28"/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0.33333333333333298</v>
      </c>
      <c r="E13" s="8">
        <f t="shared" si="5"/>
        <v>46273</v>
      </c>
      <c r="F13" s="9">
        <v>0.33333333333333298</v>
      </c>
      <c r="G13" s="10">
        <f t="shared" si="6"/>
        <v>1</v>
      </c>
      <c r="H13" s="11">
        <f t="shared" si="2"/>
        <v>86333.793999999994</v>
      </c>
      <c r="I13" s="11">
        <v>86397.284</v>
      </c>
      <c r="J13" s="11">
        <f t="shared" si="7"/>
        <v>63.490000000005239</v>
      </c>
      <c r="K13" s="27">
        <f t="shared" si="8"/>
        <v>2.6454166666668848</v>
      </c>
      <c r="L13" s="28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0.33333333333333298</v>
      </c>
      <c r="E14" s="8">
        <f t="shared" si="5"/>
        <v>46274</v>
      </c>
      <c r="F14" s="9">
        <v>0.33333333333333298</v>
      </c>
      <c r="G14" s="10">
        <f t="shared" si="6"/>
        <v>1</v>
      </c>
      <c r="H14" s="11">
        <f t="shared" si="2"/>
        <v>86397.284</v>
      </c>
      <c r="I14" s="11">
        <v>86469.41</v>
      </c>
      <c r="J14" s="11">
        <f t="shared" si="7"/>
        <v>72.126000000003842</v>
      </c>
      <c r="K14" s="27">
        <f t="shared" si="8"/>
        <v>3.0052500000001601</v>
      </c>
      <c r="L14" s="28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0.33333333333333298</v>
      </c>
      <c r="E15" s="8">
        <f t="shared" si="5"/>
        <v>46275</v>
      </c>
      <c r="F15" s="9">
        <v>0.33333333333333298</v>
      </c>
      <c r="G15" s="10">
        <f t="shared" si="6"/>
        <v>1</v>
      </c>
      <c r="H15" s="11">
        <f t="shared" si="2"/>
        <v>86469.41</v>
      </c>
      <c r="I15" s="11">
        <v>86543.32</v>
      </c>
      <c r="J15" s="11">
        <f t="shared" si="7"/>
        <v>73.910000000003492</v>
      </c>
      <c r="K15" s="27">
        <f t="shared" si="8"/>
        <v>3.079583333333479</v>
      </c>
      <c r="L15" s="28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0.33333333333333298</v>
      </c>
      <c r="E16" s="8">
        <f t="shared" si="5"/>
        <v>46276</v>
      </c>
      <c r="F16" s="9">
        <v>0.33333333333333298</v>
      </c>
      <c r="G16" s="10">
        <f t="shared" si="6"/>
        <v>1</v>
      </c>
      <c r="H16" s="11">
        <f t="shared" si="2"/>
        <v>86543.32</v>
      </c>
      <c r="I16" s="11">
        <v>86614.41</v>
      </c>
      <c r="J16" s="11">
        <f t="shared" si="7"/>
        <v>71.089999999996508</v>
      </c>
      <c r="K16" s="27">
        <f t="shared" si="8"/>
        <v>2.962083333333188</v>
      </c>
      <c r="L16" s="28"/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0.33333333333333298</v>
      </c>
      <c r="E17" s="8">
        <f t="shared" si="5"/>
        <v>46277</v>
      </c>
      <c r="F17" s="9">
        <v>0.33333333333333298</v>
      </c>
      <c r="G17" s="10">
        <f t="shared" ref="G17" si="11">IFERROR(((E17-C17)+(F17-D17)),"")</f>
        <v>1</v>
      </c>
      <c r="H17" s="11">
        <f t="shared" si="2"/>
        <v>86614.41</v>
      </c>
      <c r="I17" s="11">
        <v>86694.18</v>
      </c>
      <c r="J17" s="11">
        <f t="shared" si="7"/>
        <v>79.769999999989523</v>
      </c>
      <c r="K17" s="27">
        <f t="shared" si="8"/>
        <v>3.3237499999995634</v>
      </c>
      <c r="L17" s="28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0.33333333333333298</v>
      </c>
      <c r="E18" s="8">
        <f t="shared" si="5"/>
        <v>46278</v>
      </c>
      <c r="F18" s="9">
        <v>0.33333333333333298</v>
      </c>
      <c r="G18" s="10">
        <f t="shared" ref="G18" si="12">IFERROR(((E18-C18)+(F18-D18)),"")</f>
        <v>1</v>
      </c>
      <c r="H18" s="11">
        <f t="shared" si="2"/>
        <v>86694.18</v>
      </c>
      <c r="I18" s="11">
        <v>86775.64</v>
      </c>
      <c r="J18" s="11">
        <f t="shared" si="7"/>
        <v>81.460000000006403</v>
      </c>
      <c r="K18" s="27">
        <f t="shared" si="8"/>
        <v>3.3941666666669335</v>
      </c>
      <c r="L18" s="28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0.33333333333333298</v>
      </c>
      <c r="E19" s="8">
        <f t="shared" si="5"/>
        <v>46279</v>
      </c>
      <c r="F19" s="9">
        <v>0.33333333333333298</v>
      </c>
      <c r="G19" s="10">
        <f t="shared" si="6"/>
        <v>1</v>
      </c>
      <c r="H19" s="11">
        <f t="shared" si="2"/>
        <v>86775.64</v>
      </c>
      <c r="I19" s="11">
        <f>I18+75</f>
        <v>86850.64</v>
      </c>
      <c r="J19" s="11">
        <f t="shared" si="7"/>
        <v>75</v>
      </c>
      <c r="K19" s="27">
        <f t="shared" si="8"/>
        <v>3.125</v>
      </c>
      <c r="L19" s="28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0.33333333333333298</v>
      </c>
      <c r="E20" s="8">
        <f t="shared" si="5"/>
        <v>46280</v>
      </c>
      <c r="F20" s="9">
        <v>0.33333333333333298</v>
      </c>
      <c r="G20" s="10">
        <f t="shared" ref="G20" si="13">IFERROR(((E20-C20)+(F20-D20)),"")</f>
        <v>1</v>
      </c>
      <c r="H20" s="11">
        <f t="shared" ref="H20:H32" si="14">I19</f>
        <v>86850.64</v>
      </c>
      <c r="I20" s="11">
        <f>I19+72</f>
        <v>86922.64</v>
      </c>
      <c r="J20" s="11">
        <f t="shared" si="7"/>
        <v>72</v>
      </c>
      <c r="K20" s="27">
        <f t="shared" si="8"/>
        <v>3</v>
      </c>
      <c r="L20" s="28"/>
    </row>
    <row r="21" spans="1:14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v>0.33333333333333298</v>
      </c>
      <c r="E21" s="8">
        <f t="shared" si="5"/>
        <v>46281</v>
      </c>
      <c r="F21" s="9">
        <v>0.33333333333333298</v>
      </c>
      <c r="G21" s="10">
        <f t="shared" ref="G21" si="15">IFERROR(((E21-C21)+(F21-D21)),"")</f>
        <v>1</v>
      </c>
      <c r="H21" s="11">
        <f t="shared" si="14"/>
        <v>86922.64</v>
      </c>
      <c r="I21" s="11">
        <v>86977</v>
      </c>
      <c r="J21" s="11">
        <f t="shared" si="7"/>
        <v>54.360000000000582</v>
      </c>
      <c r="K21" s="27">
        <f t="shared" si="8"/>
        <v>2.2650000000000241</v>
      </c>
      <c r="L21" s="28"/>
    </row>
    <row r="22" spans="1:14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v>0.33333333333333298</v>
      </c>
      <c r="E22" s="8">
        <f t="shared" si="5"/>
        <v>46282</v>
      </c>
      <c r="F22" s="9">
        <v>0.33333333333333298</v>
      </c>
      <c r="G22" s="10">
        <f t="shared" si="6"/>
        <v>1</v>
      </c>
      <c r="H22" s="11">
        <f t="shared" si="14"/>
        <v>86977</v>
      </c>
      <c r="I22" s="11">
        <v>87032</v>
      </c>
      <c r="J22" s="11">
        <f t="shared" si="7"/>
        <v>55</v>
      </c>
      <c r="K22" s="27">
        <f t="shared" si="8"/>
        <v>2.2916666666666665</v>
      </c>
      <c r="L22" s="28"/>
    </row>
    <row r="23" spans="1:14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v>0.33333333333333298</v>
      </c>
      <c r="E23" s="8">
        <f t="shared" si="5"/>
        <v>46283</v>
      </c>
      <c r="F23" s="9">
        <v>0.33333333333333298</v>
      </c>
      <c r="G23" s="10">
        <f t="shared" ref="G23" si="16">IFERROR(((E23-C23)+(F23-D23)),"")</f>
        <v>1</v>
      </c>
      <c r="H23" s="11">
        <f t="shared" si="14"/>
        <v>87032</v>
      </c>
      <c r="I23" s="11">
        <v>87097</v>
      </c>
      <c r="J23" s="11">
        <f t="shared" si="7"/>
        <v>65</v>
      </c>
      <c r="K23" s="27">
        <f t="shared" si="8"/>
        <v>2.7083333333333335</v>
      </c>
      <c r="L23" s="28"/>
    </row>
    <row r="24" spans="1:14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v>0.33333333333333298</v>
      </c>
      <c r="E24" s="8">
        <f t="shared" si="5"/>
        <v>46284</v>
      </c>
      <c r="F24" s="9">
        <v>0.33333333333333298</v>
      </c>
      <c r="G24" s="10">
        <f t="shared" si="6"/>
        <v>1</v>
      </c>
      <c r="H24" s="11">
        <f t="shared" si="14"/>
        <v>87097</v>
      </c>
      <c r="I24" s="11">
        <v>87158.987999999998</v>
      </c>
      <c r="J24" s="11">
        <f t="shared" si="7"/>
        <v>61.987999999997555</v>
      </c>
      <c r="K24" s="27">
        <f t="shared" si="8"/>
        <v>2.5828333333332316</v>
      </c>
      <c r="L24" s="28"/>
    </row>
    <row r="25" spans="1:14">
      <c r="A25" s="12">
        <f t="shared" ref="A25:B34" si="17">A24+1</f>
        <v>19</v>
      </c>
      <c r="B25" s="8">
        <f>B24+1</f>
        <v>46284</v>
      </c>
      <c r="C25" s="8">
        <f t="shared" si="4"/>
        <v>46284</v>
      </c>
      <c r="D25" s="9">
        <v>0.33333333333333298</v>
      </c>
      <c r="E25" s="8">
        <f t="shared" si="5"/>
        <v>46285</v>
      </c>
      <c r="F25" s="9">
        <v>0.33333333333333298</v>
      </c>
      <c r="G25" s="10">
        <f t="shared" si="6"/>
        <v>1</v>
      </c>
      <c r="H25" s="11">
        <f t="shared" si="14"/>
        <v>87158.987999999998</v>
      </c>
      <c r="I25" s="11">
        <v>87237.37</v>
      </c>
      <c r="J25" s="11">
        <f t="shared" si="7"/>
        <v>78.381999999997788</v>
      </c>
      <c r="K25" s="27">
        <f t="shared" si="8"/>
        <v>3.2659166666665747</v>
      </c>
      <c r="L25" s="28"/>
    </row>
    <row r="26" spans="1:14">
      <c r="A26" s="12">
        <f t="shared" si="17"/>
        <v>20</v>
      </c>
      <c r="B26" s="8">
        <f>B25+1</f>
        <v>46285</v>
      </c>
      <c r="C26" s="8">
        <f t="shared" si="4"/>
        <v>46285</v>
      </c>
      <c r="D26" s="9">
        <v>0.33333333333333298</v>
      </c>
      <c r="E26" s="8">
        <f t="shared" si="5"/>
        <v>46286</v>
      </c>
      <c r="F26" s="9">
        <v>0.33333333333333298</v>
      </c>
      <c r="G26" s="10">
        <f t="shared" si="6"/>
        <v>1</v>
      </c>
      <c r="H26" s="11">
        <f t="shared" si="14"/>
        <v>87237.37</v>
      </c>
      <c r="I26" s="224">
        <v>87315.02</v>
      </c>
      <c r="J26" s="11">
        <f t="shared" si="7"/>
        <v>77.650000000008731</v>
      </c>
      <c r="K26" s="27">
        <f t="shared" si="8"/>
        <v>3.2354166666670303</v>
      </c>
      <c r="L26" s="28"/>
    </row>
    <row r="27" spans="1:14">
      <c r="A27" s="12">
        <f t="shared" si="17"/>
        <v>21</v>
      </c>
      <c r="B27" s="8">
        <f>B26+1</f>
        <v>46286</v>
      </c>
      <c r="C27" s="8">
        <f t="shared" si="4"/>
        <v>46286</v>
      </c>
      <c r="D27" s="9">
        <v>0.33333333333333298</v>
      </c>
      <c r="E27" s="8">
        <f t="shared" si="5"/>
        <v>46287</v>
      </c>
      <c r="F27" s="9">
        <v>0.33333333333333298</v>
      </c>
      <c r="G27" s="10">
        <f t="shared" ref="G27" si="18">IFERROR(((E27-C27)+(F27-D27)),"")</f>
        <v>1</v>
      </c>
      <c r="H27" s="11">
        <f t="shared" si="14"/>
        <v>87315.02</v>
      </c>
      <c r="I27" s="224">
        <v>87371</v>
      </c>
      <c r="J27" s="11">
        <f t="shared" si="7"/>
        <v>55.979999999995925</v>
      </c>
      <c r="K27" s="27">
        <f t="shared" si="8"/>
        <v>2.3324999999998304</v>
      </c>
      <c r="L27" s="28"/>
    </row>
    <row r="28" spans="1:14">
      <c r="A28" s="12">
        <f t="shared" si="17"/>
        <v>22</v>
      </c>
      <c r="B28" s="8">
        <f t="shared" si="17"/>
        <v>46287</v>
      </c>
      <c r="C28" s="8">
        <f t="shared" si="4"/>
        <v>46287</v>
      </c>
      <c r="D28" s="9">
        <v>0.33333333333333298</v>
      </c>
      <c r="E28" s="8">
        <f t="shared" si="5"/>
        <v>46288</v>
      </c>
      <c r="F28" s="9">
        <v>0.33333333333333298</v>
      </c>
      <c r="G28" s="10">
        <f t="shared" si="6"/>
        <v>1</v>
      </c>
      <c r="H28" s="11">
        <f t="shared" si="14"/>
        <v>87371</v>
      </c>
      <c r="I28" s="224">
        <v>87435.08</v>
      </c>
      <c r="J28" s="11">
        <f t="shared" si="7"/>
        <v>64.080000000001746</v>
      </c>
      <c r="K28" s="27">
        <f t="shared" si="8"/>
        <v>2.6700000000000728</v>
      </c>
      <c r="L28" s="28"/>
    </row>
    <row r="29" spans="1:14">
      <c r="A29" s="12">
        <f t="shared" si="17"/>
        <v>23</v>
      </c>
      <c r="B29" s="8">
        <f t="shared" si="17"/>
        <v>46288</v>
      </c>
      <c r="C29" s="8">
        <f t="shared" si="4"/>
        <v>46288</v>
      </c>
      <c r="D29" s="9">
        <v>0.33333333333333298</v>
      </c>
      <c r="E29" s="8">
        <f t="shared" si="5"/>
        <v>46289</v>
      </c>
      <c r="F29" s="9">
        <v>0.33333333333333298</v>
      </c>
      <c r="G29" s="10">
        <f t="shared" ref="G29" si="19">IFERROR(((E29-C29)+(F29-D29)),"")</f>
        <v>1</v>
      </c>
      <c r="H29" s="11">
        <f t="shared" si="14"/>
        <v>87435.08</v>
      </c>
      <c r="I29" s="11">
        <v>87485.955000000002</v>
      </c>
      <c r="J29" s="11">
        <f t="shared" si="7"/>
        <v>50.875</v>
      </c>
      <c r="K29" s="27">
        <f t="shared" si="8"/>
        <v>2.1197916666666665</v>
      </c>
      <c r="L29" s="896" t="s">
        <v>459</v>
      </c>
    </row>
    <row r="30" spans="1:14">
      <c r="A30" s="12">
        <f t="shared" si="17"/>
        <v>24</v>
      </c>
      <c r="B30" s="8">
        <f t="shared" si="17"/>
        <v>46289</v>
      </c>
      <c r="C30" s="8">
        <f t="shared" si="4"/>
        <v>46289</v>
      </c>
      <c r="D30" s="9">
        <v>0.33333333333333298</v>
      </c>
      <c r="E30" s="8">
        <f t="shared" si="5"/>
        <v>46290</v>
      </c>
      <c r="F30" s="9">
        <v>0.33333333333333298</v>
      </c>
      <c r="G30" s="10">
        <f t="shared" si="6"/>
        <v>1</v>
      </c>
      <c r="H30" s="11">
        <f t="shared" si="14"/>
        <v>87485.955000000002</v>
      </c>
      <c r="I30" s="11">
        <v>87569.270999999993</v>
      </c>
      <c r="J30" s="11">
        <f t="shared" si="7"/>
        <v>83.315999999991618</v>
      </c>
      <c r="K30" s="27">
        <f t="shared" si="8"/>
        <v>3.4714999999996508</v>
      </c>
      <c r="L30" s="898" t="s">
        <v>464</v>
      </c>
    </row>
    <row r="31" spans="1:14">
      <c r="A31" s="12">
        <f t="shared" si="17"/>
        <v>25</v>
      </c>
      <c r="B31" s="8">
        <f t="shared" si="17"/>
        <v>46290</v>
      </c>
      <c r="C31" s="8">
        <f t="shared" si="4"/>
        <v>46290</v>
      </c>
      <c r="D31" s="9">
        <v>0.33333333333333298</v>
      </c>
      <c r="E31" s="8">
        <f t="shared" si="5"/>
        <v>46291</v>
      </c>
      <c r="F31" s="9">
        <v>0.33333333333333298</v>
      </c>
      <c r="G31" s="10">
        <f t="shared" ref="G31" si="20">IFERROR(((E31-C31)+(F31-D31)),"")</f>
        <v>1</v>
      </c>
      <c r="H31" s="11">
        <f t="shared" si="14"/>
        <v>87569.270999999993</v>
      </c>
      <c r="I31" s="224">
        <v>87638.27</v>
      </c>
      <c r="J31" s="11">
        <f t="shared" si="7"/>
        <v>68.99900000001071</v>
      </c>
      <c r="K31" s="27">
        <f t="shared" si="8"/>
        <v>2.8749583333337796</v>
      </c>
      <c r="L31" s="28"/>
    </row>
    <row r="32" spans="1:14">
      <c r="A32" s="12">
        <f t="shared" si="17"/>
        <v>26</v>
      </c>
      <c r="B32" s="8">
        <f t="shared" si="17"/>
        <v>46291</v>
      </c>
      <c r="C32" s="8">
        <f t="shared" si="4"/>
        <v>46291</v>
      </c>
      <c r="D32" s="9">
        <v>0.33333333333333298</v>
      </c>
      <c r="E32" s="8">
        <f t="shared" si="5"/>
        <v>46292</v>
      </c>
      <c r="F32" s="9">
        <v>0.33333333333333298</v>
      </c>
      <c r="G32" s="10">
        <f t="shared" si="6"/>
        <v>1</v>
      </c>
      <c r="H32" s="11">
        <f t="shared" si="14"/>
        <v>87638.27</v>
      </c>
      <c r="I32" s="224">
        <v>87722.48</v>
      </c>
      <c r="J32" s="11">
        <f t="shared" si="7"/>
        <v>84.209999999991851</v>
      </c>
      <c r="K32" s="27">
        <f t="shared" si="8"/>
        <v>3.5087499999996603</v>
      </c>
      <c r="L32" s="28"/>
    </row>
    <row r="33" spans="1:12">
      <c r="A33" s="12">
        <f t="shared" si="17"/>
        <v>27</v>
      </c>
      <c r="B33" s="8">
        <f t="shared" si="17"/>
        <v>46292</v>
      </c>
      <c r="C33" s="8">
        <f t="shared" si="4"/>
        <v>46292</v>
      </c>
      <c r="D33" s="9">
        <v>0.33333333333333298</v>
      </c>
      <c r="E33" s="8">
        <f t="shared" si="5"/>
        <v>46293</v>
      </c>
      <c r="F33" s="9">
        <v>0.33333333333333298</v>
      </c>
      <c r="G33" s="10">
        <f t="shared" si="6"/>
        <v>1</v>
      </c>
      <c r="H33" s="11"/>
      <c r="I33" s="11"/>
      <c r="J33" s="11">
        <f t="shared" si="7"/>
        <v>0</v>
      </c>
      <c r="K33" s="27">
        <f t="shared" si="8"/>
        <v>0</v>
      </c>
      <c r="L33" s="28"/>
    </row>
    <row r="34" spans="1:12">
      <c r="A34" s="12">
        <f t="shared" si="17"/>
        <v>28</v>
      </c>
      <c r="B34" s="8">
        <f t="shared" si="17"/>
        <v>46293</v>
      </c>
      <c r="C34" s="8">
        <f t="shared" si="4"/>
        <v>46293</v>
      </c>
      <c r="D34" s="9">
        <v>0.33333333333333298</v>
      </c>
      <c r="E34" s="8">
        <f t="shared" si="5"/>
        <v>46294</v>
      </c>
      <c r="F34" s="9">
        <v>0.33333333333333298</v>
      </c>
      <c r="G34" s="10">
        <f t="shared" ref="G34" si="21">IFERROR(((E34-C34)+(F34-D34)),"")</f>
        <v>1</v>
      </c>
      <c r="H34" s="11"/>
      <c r="I34" s="11"/>
      <c r="J34" s="11">
        <f t="shared" si="7"/>
        <v>0</v>
      </c>
      <c r="K34" s="27">
        <f t="shared" si="8"/>
        <v>0</v>
      </c>
      <c r="L34" s="28"/>
    </row>
    <row r="35" spans="1:12">
      <c r="A35" s="12">
        <f t="shared" ref="A35:B35" si="22">A34+1</f>
        <v>29</v>
      </c>
      <c r="B35" s="8">
        <f t="shared" si="22"/>
        <v>46294</v>
      </c>
      <c r="C35" s="8">
        <f t="shared" ref="C35:C37" si="23">B35</f>
        <v>46294</v>
      </c>
      <c r="D35" s="9">
        <v>0.33333333333333298</v>
      </c>
      <c r="E35" s="8">
        <f t="shared" si="5"/>
        <v>46295</v>
      </c>
      <c r="F35" s="9">
        <v>0.33333333333333298</v>
      </c>
      <c r="G35" s="10">
        <f t="shared" ref="G35:G37" si="24">IFERROR(((E35-C35)+(F35-D35)),"")</f>
        <v>1</v>
      </c>
      <c r="H35" s="11"/>
      <c r="I35" s="11"/>
      <c r="J35" s="11">
        <f t="shared" ref="J35:J37" si="25">I35-H35</f>
        <v>0</v>
      </c>
      <c r="K35" s="27">
        <f t="shared" ref="K35:K37" si="26">J35/24</f>
        <v>0</v>
      </c>
      <c r="L35" s="28"/>
    </row>
    <row r="36" spans="1:12">
      <c r="A36" s="12">
        <f t="shared" ref="A36:B36" si="27">A35+1</f>
        <v>30</v>
      </c>
      <c r="B36" s="8">
        <f t="shared" si="27"/>
        <v>46295</v>
      </c>
      <c r="C36" s="8">
        <f t="shared" si="23"/>
        <v>46295</v>
      </c>
      <c r="D36" s="9">
        <v>0.33333333333333298</v>
      </c>
      <c r="E36" s="8">
        <f t="shared" si="5"/>
        <v>46296</v>
      </c>
      <c r="F36" s="9">
        <v>0.33333333333333298</v>
      </c>
      <c r="G36" s="10">
        <f t="shared" si="24"/>
        <v>1</v>
      </c>
      <c r="H36" s="11"/>
      <c r="I36" s="11"/>
      <c r="J36" s="11">
        <f t="shared" si="25"/>
        <v>0</v>
      </c>
      <c r="K36" s="27">
        <f t="shared" si="26"/>
        <v>0</v>
      </c>
      <c r="L36" s="28"/>
    </row>
    <row r="37" spans="1:12">
      <c r="A37" s="12">
        <f t="shared" ref="A37:B37" si="28">A36+1</f>
        <v>31</v>
      </c>
      <c r="B37" s="8">
        <f t="shared" si="28"/>
        <v>46296</v>
      </c>
      <c r="C37" s="8">
        <f t="shared" si="23"/>
        <v>46296</v>
      </c>
      <c r="D37" s="9">
        <v>0.33333333333333298</v>
      </c>
      <c r="E37" s="8">
        <f t="shared" si="5"/>
        <v>46297</v>
      </c>
      <c r="F37" s="9">
        <v>0.33333333333333298</v>
      </c>
      <c r="G37" s="10">
        <f t="shared" si="24"/>
        <v>1</v>
      </c>
      <c r="H37" s="11"/>
      <c r="I37" s="11"/>
      <c r="J37" s="11">
        <f t="shared" si="25"/>
        <v>0</v>
      </c>
      <c r="K37" s="27">
        <f t="shared" si="26"/>
        <v>0</v>
      </c>
      <c r="L37" s="28"/>
    </row>
    <row r="38" spans="1:12">
      <c r="A38" s="12">
        <f>A36+1</f>
        <v>31</v>
      </c>
      <c r="B38" s="8">
        <f>B36+1</f>
        <v>46296</v>
      </c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1842.2029999999941</v>
      </c>
      <c r="K39" s="32">
        <f>AVERAGE(K7:K38)</f>
        <v>2.4760793010752611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9.5233819272125431E-2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22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168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MAX(K7:K40)</f>
        <v>504.45291666666162</v>
      </c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 thickBo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 ht="15.75" thickTop="1">
      <c r="A7" s="6">
        <v>1</v>
      </c>
      <c r="B7" s="7">
        <f>C4</f>
        <v>46266</v>
      </c>
      <c r="C7" s="7">
        <f>C4</f>
        <v>46266</v>
      </c>
      <c r="D7" s="259">
        <v>0.33333333333333331</v>
      </c>
      <c r="E7" s="8">
        <f>C7+1</f>
        <v>46267</v>
      </c>
      <c r="F7" s="259">
        <v>0.33333333333333331</v>
      </c>
      <c r="G7" s="10">
        <f>IFERROR(((E7-C7)+(F7-D7)),"")</f>
        <v>1</v>
      </c>
      <c r="H7" s="11">
        <v>1536935.22</v>
      </c>
      <c r="I7" s="11">
        <v>1546005.72</v>
      </c>
      <c r="J7" s="11">
        <f t="shared" ref="J7:J20" si="0">I7-H7</f>
        <v>9070.5</v>
      </c>
      <c r="K7" s="27">
        <f t="shared" ref="K7:K20" si="1">J7/24</f>
        <v>377.9375</v>
      </c>
      <c r="L7" s="532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259">
        <v>0.33333333333333331</v>
      </c>
      <c r="E8" s="8">
        <f>C8+1</f>
        <v>46268</v>
      </c>
      <c r="F8" s="259">
        <v>0.33333333333333331</v>
      </c>
      <c r="G8" s="10">
        <f>IFERROR(((E8-C8)+(F8-D8)),"")</f>
        <v>1</v>
      </c>
      <c r="H8" s="11">
        <f t="shared" ref="H8:H32" si="3">I7</f>
        <v>1546005.72</v>
      </c>
      <c r="I8" s="11">
        <v>1556437.46</v>
      </c>
      <c r="J8" s="11">
        <f t="shared" ref="J8" si="4">I8-H8</f>
        <v>10431.739999999991</v>
      </c>
      <c r="K8" s="27">
        <f t="shared" ref="K8" si="5">J8/24</f>
        <v>434.65583333333296</v>
      </c>
      <c r="L8" s="28"/>
    </row>
    <row r="9" spans="1:12">
      <c r="A9" s="12">
        <f t="shared" ref="A9:B24" si="6">A8+1</f>
        <v>3</v>
      </c>
      <c r="B9" s="8">
        <f t="shared" si="6"/>
        <v>46268</v>
      </c>
      <c r="C9" s="8">
        <f t="shared" si="2"/>
        <v>46268</v>
      </c>
      <c r="D9" s="259">
        <v>0.33333333333333331</v>
      </c>
      <c r="E9" s="8">
        <f>C9+1</f>
        <v>46269</v>
      </c>
      <c r="F9" s="259">
        <v>0.33333333333333331</v>
      </c>
      <c r="G9" s="10">
        <f>IFERROR(((E9-C9)+(F9-D9)),"")</f>
        <v>1</v>
      </c>
      <c r="H9" s="11">
        <f t="shared" si="3"/>
        <v>1556437.46</v>
      </c>
      <c r="I9" s="11">
        <v>1565808.62</v>
      </c>
      <c r="J9" s="11">
        <f t="shared" ref="J9" si="7">I9-H9</f>
        <v>9371.160000000149</v>
      </c>
      <c r="K9" s="27">
        <f t="shared" ref="K9" si="8">J9/24</f>
        <v>390.46500000000623</v>
      </c>
      <c r="L9" s="531"/>
    </row>
    <row r="10" spans="1:12">
      <c r="A10" s="12">
        <f t="shared" si="6"/>
        <v>4</v>
      </c>
      <c r="B10" s="8">
        <f t="shared" si="6"/>
        <v>46269</v>
      </c>
      <c r="C10" s="8">
        <f t="shared" si="2"/>
        <v>46269</v>
      </c>
      <c r="D10" s="259">
        <v>0.33333333333333331</v>
      </c>
      <c r="E10" s="8">
        <f t="shared" ref="E10:E11" si="9">C10+1</f>
        <v>46270</v>
      </c>
      <c r="F10" s="259">
        <v>0.33333333333333331</v>
      </c>
      <c r="G10" s="10">
        <f>IFERROR(((E10-C10)+(F10-D10)),"")</f>
        <v>1</v>
      </c>
      <c r="H10" s="11">
        <f t="shared" si="3"/>
        <v>1565808.62</v>
      </c>
      <c r="I10" s="11">
        <v>1573220.24</v>
      </c>
      <c r="J10" s="11">
        <f t="shared" ref="J10" si="10">I10-H10</f>
        <v>7411.6199999998789</v>
      </c>
      <c r="K10" s="27">
        <f t="shared" ref="K10" si="11">J10/24</f>
        <v>308.81749999999494</v>
      </c>
      <c r="L10" s="655"/>
    </row>
    <row r="11" spans="1:12">
      <c r="A11" s="12">
        <f t="shared" si="6"/>
        <v>5</v>
      </c>
      <c r="B11" s="8">
        <f t="shared" si="6"/>
        <v>46270</v>
      </c>
      <c r="C11" s="8">
        <f t="shared" si="2"/>
        <v>46270</v>
      </c>
      <c r="D11" s="259">
        <v>0.33333333333333331</v>
      </c>
      <c r="E11" s="8">
        <f t="shared" si="9"/>
        <v>46271</v>
      </c>
      <c r="F11" s="259">
        <v>0.33333333333333331</v>
      </c>
      <c r="G11" s="10">
        <f t="shared" ref="G11:G34" si="12">IFERROR(((E11-C11)+(F11-D11)),"")</f>
        <v>1</v>
      </c>
      <c r="H11" s="11">
        <f t="shared" si="3"/>
        <v>1573220.24</v>
      </c>
      <c r="I11" s="11">
        <v>1578920.53</v>
      </c>
      <c r="J11" s="11">
        <f t="shared" si="0"/>
        <v>5700.2900000000373</v>
      </c>
      <c r="K11" s="27">
        <f t="shared" si="1"/>
        <v>237.51208333333489</v>
      </c>
      <c r="L11" s="655"/>
    </row>
    <row r="12" spans="1:12">
      <c r="A12" s="12">
        <f t="shared" si="6"/>
        <v>6</v>
      </c>
      <c r="B12" s="8">
        <f t="shared" si="6"/>
        <v>46271</v>
      </c>
      <c r="C12" s="8">
        <f t="shared" si="2"/>
        <v>46271</v>
      </c>
      <c r="D12" s="259">
        <v>0.33333333333333331</v>
      </c>
      <c r="E12" s="8">
        <f t="shared" ref="E12:E34" si="13">C12+1</f>
        <v>46272</v>
      </c>
      <c r="F12" s="259">
        <v>0.33333333333333331</v>
      </c>
      <c r="G12" s="10">
        <f t="shared" si="12"/>
        <v>1</v>
      </c>
      <c r="H12" s="11">
        <f t="shared" si="3"/>
        <v>1578920.53</v>
      </c>
      <c r="I12" s="11">
        <v>1587481.01</v>
      </c>
      <c r="J12" s="11">
        <f t="shared" si="0"/>
        <v>8560.4799999999814</v>
      </c>
      <c r="K12" s="27">
        <f t="shared" si="1"/>
        <v>356.68666666666587</v>
      </c>
      <c r="L12" s="28"/>
    </row>
    <row r="13" spans="1:12">
      <c r="A13" s="12">
        <f t="shared" si="6"/>
        <v>7</v>
      </c>
      <c r="B13" s="8">
        <f t="shared" si="6"/>
        <v>46272</v>
      </c>
      <c r="C13" s="8">
        <f t="shared" si="2"/>
        <v>46272</v>
      </c>
      <c r="D13" s="259">
        <v>0.33333333333333331</v>
      </c>
      <c r="E13" s="8">
        <f t="shared" si="13"/>
        <v>46273</v>
      </c>
      <c r="F13" s="259">
        <v>0.33333333333333331</v>
      </c>
      <c r="G13" s="10">
        <f t="shared" si="12"/>
        <v>1</v>
      </c>
      <c r="H13" s="11">
        <f t="shared" si="3"/>
        <v>1587481.01</v>
      </c>
      <c r="I13" s="224">
        <v>1595155.58</v>
      </c>
      <c r="J13" s="11">
        <f t="shared" ref="J13" si="14">I13-H13</f>
        <v>7674.5700000000652</v>
      </c>
      <c r="K13" s="27">
        <f t="shared" si="1"/>
        <v>319.77375000000274</v>
      </c>
      <c r="L13" s="28"/>
    </row>
    <row r="14" spans="1:12">
      <c r="A14" s="12">
        <f t="shared" si="6"/>
        <v>8</v>
      </c>
      <c r="B14" s="8">
        <f t="shared" si="6"/>
        <v>46273</v>
      </c>
      <c r="C14" s="8">
        <f t="shared" si="2"/>
        <v>46273</v>
      </c>
      <c r="D14" s="259">
        <v>0.33333333333333331</v>
      </c>
      <c r="E14" s="8">
        <f t="shared" si="13"/>
        <v>46274</v>
      </c>
      <c r="F14" s="259">
        <v>0.33333333333333331</v>
      </c>
      <c r="G14" s="10">
        <f t="shared" si="12"/>
        <v>1</v>
      </c>
      <c r="H14" s="11">
        <f t="shared" si="3"/>
        <v>1595155.58</v>
      </c>
      <c r="I14" s="224">
        <v>1605944.09</v>
      </c>
      <c r="J14" s="11">
        <f t="shared" si="0"/>
        <v>10788.510000000009</v>
      </c>
      <c r="K14" s="27">
        <f t="shared" si="1"/>
        <v>449.52125000000041</v>
      </c>
      <c r="L14" s="28"/>
    </row>
    <row r="15" spans="1:12">
      <c r="A15" s="12">
        <f t="shared" si="6"/>
        <v>9</v>
      </c>
      <c r="B15" s="8">
        <f t="shared" si="6"/>
        <v>46274</v>
      </c>
      <c r="C15" s="8">
        <f t="shared" si="2"/>
        <v>46274</v>
      </c>
      <c r="D15" s="259">
        <v>0.33333333333333331</v>
      </c>
      <c r="E15" s="8">
        <f t="shared" si="13"/>
        <v>46275</v>
      </c>
      <c r="F15" s="259">
        <v>0.33333333333333331</v>
      </c>
      <c r="G15" s="10">
        <f t="shared" si="12"/>
        <v>1</v>
      </c>
      <c r="H15" s="11">
        <f t="shared" si="3"/>
        <v>1605944.09</v>
      </c>
      <c r="I15" s="224">
        <v>1618050.96</v>
      </c>
      <c r="J15" s="11">
        <f t="shared" si="0"/>
        <v>12106.869999999879</v>
      </c>
      <c r="K15" s="27">
        <f t="shared" si="1"/>
        <v>504.45291666666162</v>
      </c>
      <c r="L15" s="28"/>
    </row>
    <row r="16" spans="1:12">
      <c r="A16" s="12">
        <f t="shared" si="6"/>
        <v>10</v>
      </c>
      <c r="B16" s="8">
        <f t="shared" si="6"/>
        <v>46275</v>
      </c>
      <c r="C16" s="8">
        <f t="shared" si="2"/>
        <v>46275</v>
      </c>
      <c r="D16" s="259">
        <v>0.33333333333333331</v>
      </c>
      <c r="E16" s="8">
        <f t="shared" si="13"/>
        <v>46276</v>
      </c>
      <c r="F16" s="259">
        <v>0.33333333333333331</v>
      </c>
      <c r="G16" s="10">
        <f t="shared" ref="G16:G17" si="15">IFERROR(((E16-C16)+(F16-D16)),"")</f>
        <v>1</v>
      </c>
      <c r="H16" s="11">
        <f t="shared" si="3"/>
        <v>1618050.96</v>
      </c>
      <c r="I16" s="224">
        <v>1629346.66</v>
      </c>
      <c r="J16" s="11">
        <f t="shared" ref="J16" si="16">I16-H16</f>
        <v>11295.699999999953</v>
      </c>
      <c r="K16" s="27">
        <f t="shared" ref="K16" si="17">J16/24</f>
        <v>470.65416666666471</v>
      </c>
      <c r="L16" s="28"/>
    </row>
    <row r="17" spans="1:14">
      <c r="A17" s="12">
        <f t="shared" si="6"/>
        <v>11</v>
      </c>
      <c r="B17" s="8">
        <f t="shared" si="6"/>
        <v>46276</v>
      </c>
      <c r="C17" s="8">
        <f t="shared" si="2"/>
        <v>46276</v>
      </c>
      <c r="D17" s="259">
        <v>0.33333333333333331</v>
      </c>
      <c r="E17" s="8">
        <f t="shared" si="13"/>
        <v>46277</v>
      </c>
      <c r="F17" s="259">
        <v>0.33333333333333331</v>
      </c>
      <c r="G17" s="10">
        <f t="shared" si="15"/>
        <v>1</v>
      </c>
      <c r="H17" s="11">
        <f t="shared" si="3"/>
        <v>1629346.66</v>
      </c>
      <c r="I17" s="11">
        <v>1640172.79</v>
      </c>
      <c r="J17" s="11">
        <f t="shared" si="0"/>
        <v>10826.130000000121</v>
      </c>
      <c r="K17" s="27">
        <f t="shared" si="1"/>
        <v>451.08875000000506</v>
      </c>
      <c r="L17" s="655"/>
    </row>
    <row r="18" spans="1:14">
      <c r="A18" s="12">
        <f t="shared" si="6"/>
        <v>12</v>
      </c>
      <c r="B18" s="8">
        <f t="shared" si="6"/>
        <v>46277</v>
      </c>
      <c r="C18" s="8">
        <f t="shared" si="2"/>
        <v>46277</v>
      </c>
      <c r="D18" s="259">
        <v>0.33333333333333331</v>
      </c>
      <c r="E18" s="8">
        <f t="shared" si="13"/>
        <v>46278</v>
      </c>
      <c r="F18" s="259">
        <v>0.33333333333333331</v>
      </c>
      <c r="G18" s="10">
        <f t="shared" si="12"/>
        <v>1</v>
      </c>
      <c r="H18" s="11">
        <f t="shared" si="3"/>
        <v>1640172.79</v>
      </c>
      <c r="I18" s="11">
        <v>1643583.07</v>
      </c>
      <c r="J18" s="11">
        <f t="shared" si="0"/>
        <v>3410.2800000000279</v>
      </c>
      <c r="K18" s="27">
        <f t="shared" si="1"/>
        <v>142.09500000000116</v>
      </c>
      <c r="L18" s="28"/>
      <c r="N18" s="29"/>
    </row>
    <row r="19" spans="1:14">
      <c r="A19" s="12">
        <f t="shared" si="6"/>
        <v>13</v>
      </c>
      <c r="B19" s="8">
        <f t="shared" si="6"/>
        <v>46278</v>
      </c>
      <c r="C19" s="8">
        <f t="shared" si="2"/>
        <v>46278</v>
      </c>
      <c r="D19" s="259">
        <v>0.33333333333333331</v>
      </c>
      <c r="E19" s="8">
        <f t="shared" si="13"/>
        <v>46279</v>
      </c>
      <c r="F19" s="259">
        <v>0.33333333333333331</v>
      </c>
      <c r="G19" s="10">
        <f t="shared" si="12"/>
        <v>1</v>
      </c>
      <c r="H19" s="11">
        <f t="shared" si="3"/>
        <v>1643583.07</v>
      </c>
      <c r="I19" s="11">
        <v>1643944.3</v>
      </c>
      <c r="J19" s="11">
        <f t="shared" ref="J19" si="18">I19-H19</f>
        <v>361.22999999998137</v>
      </c>
      <c r="K19" s="27">
        <f t="shared" ref="K19" si="19">J19/24</f>
        <v>15.051249999999223</v>
      </c>
      <c r="L19" s="28"/>
    </row>
    <row r="20" spans="1:14">
      <c r="A20" s="12">
        <f t="shared" si="6"/>
        <v>14</v>
      </c>
      <c r="B20" s="8">
        <f t="shared" si="6"/>
        <v>46279</v>
      </c>
      <c r="C20" s="8">
        <f t="shared" si="2"/>
        <v>46279</v>
      </c>
      <c r="D20" s="259">
        <v>0.33333333333333331</v>
      </c>
      <c r="E20" s="8">
        <f t="shared" si="13"/>
        <v>46280</v>
      </c>
      <c r="F20" s="259">
        <v>0.33333333333333331</v>
      </c>
      <c r="G20" s="10">
        <f t="shared" si="12"/>
        <v>1</v>
      </c>
      <c r="H20" s="11">
        <f t="shared" si="3"/>
        <v>1643944.3</v>
      </c>
      <c r="I20" s="11">
        <v>1649861.29</v>
      </c>
      <c r="J20" s="11">
        <f t="shared" si="0"/>
        <v>5916.9899999999907</v>
      </c>
      <c r="K20" s="27">
        <f t="shared" si="1"/>
        <v>246.54124999999962</v>
      </c>
      <c r="L20" s="28"/>
    </row>
    <row r="21" spans="1:14">
      <c r="A21" s="12">
        <f t="shared" si="6"/>
        <v>15</v>
      </c>
      <c r="B21" s="8">
        <f t="shared" si="6"/>
        <v>46280</v>
      </c>
      <c r="C21" s="8">
        <f t="shared" si="2"/>
        <v>46280</v>
      </c>
      <c r="D21" s="259">
        <v>0.33333333333333331</v>
      </c>
      <c r="E21" s="8">
        <f t="shared" si="13"/>
        <v>46281</v>
      </c>
      <c r="F21" s="259">
        <v>0.33333333333333331</v>
      </c>
      <c r="G21" s="10">
        <f t="shared" si="12"/>
        <v>1</v>
      </c>
      <c r="H21" s="11">
        <f t="shared" si="3"/>
        <v>1649861.29</v>
      </c>
      <c r="I21" s="11">
        <v>1659379.67</v>
      </c>
      <c r="J21" s="11">
        <f t="shared" ref="J21" si="20">I21-H21</f>
        <v>9518.3799999998882</v>
      </c>
      <c r="K21" s="27">
        <f t="shared" ref="K21" si="21">J21/24</f>
        <v>396.59916666666203</v>
      </c>
      <c r="L21" s="28"/>
    </row>
    <row r="22" spans="1:14">
      <c r="A22" s="12">
        <f t="shared" si="6"/>
        <v>16</v>
      </c>
      <c r="B22" s="8">
        <f t="shared" si="6"/>
        <v>46281</v>
      </c>
      <c r="C22" s="8">
        <f t="shared" si="2"/>
        <v>46281</v>
      </c>
      <c r="D22" s="259">
        <v>0.33333333333333331</v>
      </c>
      <c r="E22" s="8">
        <f t="shared" si="13"/>
        <v>46282</v>
      </c>
      <c r="F22" s="259">
        <v>0.33333333333333331</v>
      </c>
      <c r="G22" s="10">
        <f t="shared" si="12"/>
        <v>1</v>
      </c>
      <c r="H22" s="11">
        <f t="shared" si="3"/>
        <v>1659379.67</v>
      </c>
      <c r="I22" s="11">
        <v>1667503.86</v>
      </c>
      <c r="J22" s="11">
        <f t="shared" ref="J22" si="22">I22-H22</f>
        <v>8124.190000000177</v>
      </c>
      <c r="K22" s="27">
        <f t="shared" ref="K22" si="23">J22/24</f>
        <v>338.50791666667402</v>
      </c>
      <c r="L22" s="28"/>
    </row>
    <row r="23" spans="1:14">
      <c r="A23" s="12">
        <f t="shared" si="6"/>
        <v>17</v>
      </c>
      <c r="B23" s="8">
        <f t="shared" si="6"/>
        <v>46282</v>
      </c>
      <c r="C23" s="8">
        <f t="shared" si="2"/>
        <v>46282</v>
      </c>
      <c r="D23" s="259">
        <v>0.33333333333333331</v>
      </c>
      <c r="E23" s="8">
        <f t="shared" si="13"/>
        <v>46283</v>
      </c>
      <c r="F23" s="259">
        <v>0.33333333333333331</v>
      </c>
      <c r="G23" s="10">
        <f t="shared" si="12"/>
        <v>1</v>
      </c>
      <c r="H23" s="11">
        <f t="shared" si="3"/>
        <v>1667503.86</v>
      </c>
      <c r="I23" s="11">
        <v>1674718.94</v>
      </c>
      <c r="J23" s="11">
        <f t="shared" ref="J23" si="24">I23-H23</f>
        <v>7215.0799999998417</v>
      </c>
      <c r="K23" s="27">
        <f t="shared" ref="K23" si="25">J23/24</f>
        <v>300.62833333332674</v>
      </c>
      <c r="L23" s="761"/>
    </row>
    <row r="24" spans="1:14">
      <c r="A24" s="12">
        <f t="shared" si="6"/>
        <v>18</v>
      </c>
      <c r="B24" s="8">
        <f t="shared" si="6"/>
        <v>46283</v>
      </c>
      <c r="C24" s="8">
        <f t="shared" si="2"/>
        <v>46283</v>
      </c>
      <c r="D24" s="259">
        <v>0.33333333333333331</v>
      </c>
      <c r="E24" s="8">
        <f t="shared" si="13"/>
        <v>46284</v>
      </c>
      <c r="F24" s="259">
        <v>0.33333333333333331</v>
      </c>
      <c r="G24" s="10">
        <f t="shared" si="12"/>
        <v>1</v>
      </c>
      <c r="H24" s="11">
        <f t="shared" si="3"/>
        <v>1674718.94</v>
      </c>
      <c r="I24" s="11">
        <v>1679749.95</v>
      </c>
      <c r="J24" s="11">
        <f t="shared" ref="J24" si="26">I24-H24</f>
        <v>5031.0100000000093</v>
      </c>
      <c r="K24" s="27">
        <f t="shared" ref="K24" si="27">J24/24</f>
        <v>209.62541666666706</v>
      </c>
      <c r="L24" s="531"/>
    </row>
    <row r="25" spans="1:14">
      <c r="A25" s="12">
        <f t="shared" ref="A25:B34" si="28">A24+1</f>
        <v>19</v>
      </c>
      <c r="B25" s="8">
        <f t="shared" si="28"/>
        <v>46284</v>
      </c>
      <c r="C25" s="8">
        <f t="shared" si="2"/>
        <v>46284</v>
      </c>
      <c r="D25" s="259">
        <v>0.33333333333333331</v>
      </c>
      <c r="E25" s="8">
        <f t="shared" si="13"/>
        <v>46285</v>
      </c>
      <c r="F25" s="259">
        <v>0.33333333333333331</v>
      </c>
      <c r="G25" s="10">
        <f t="shared" si="12"/>
        <v>1</v>
      </c>
      <c r="H25" s="11">
        <f t="shared" si="3"/>
        <v>1679749.95</v>
      </c>
      <c r="I25" s="11">
        <v>1683803.95</v>
      </c>
      <c r="J25" s="11">
        <f t="shared" ref="J25" si="29">I25-H25</f>
        <v>4054</v>
      </c>
      <c r="K25" s="27">
        <f t="shared" ref="K25" si="30">J25/24</f>
        <v>168.91666666666666</v>
      </c>
      <c r="L25" s="663"/>
    </row>
    <row r="26" spans="1:14">
      <c r="A26" s="12">
        <f t="shared" si="28"/>
        <v>20</v>
      </c>
      <c r="B26" s="8">
        <f t="shared" si="28"/>
        <v>46285</v>
      </c>
      <c r="C26" s="8">
        <f t="shared" si="2"/>
        <v>46285</v>
      </c>
      <c r="D26" s="259">
        <v>0.33333333333333331</v>
      </c>
      <c r="E26" s="8">
        <f t="shared" si="13"/>
        <v>46286</v>
      </c>
      <c r="F26" s="259">
        <v>0.33333333333333331</v>
      </c>
      <c r="G26" s="10">
        <f t="shared" si="12"/>
        <v>1</v>
      </c>
      <c r="H26" s="11">
        <f t="shared" si="3"/>
        <v>1683803.95</v>
      </c>
      <c r="I26" s="11">
        <v>1688114.84</v>
      </c>
      <c r="J26" s="11">
        <f t="shared" ref="J26:J27" si="31">I26-H26</f>
        <v>4310.8900000001304</v>
      </c>
      <c r="K26" s="27">
        <f t="shared" ref="K26:K27" si="32">J26/24</f>
        <v>179.6204166666721</v>
      </c>
      <c r="L26" s="28"/>
    </row>
    <row r="27" spans="1:14">
      <c r="A27" s="12">
        <f t="shared" si="28"/>
        <v>21</v>
      </c>
      <c r="B27" s="8">
        <f t="shared" si="28"/>
        <v>46286</v>
      </c>
      <c r="C27" s="8">
        <f t="shared" si="2"/>
        <v>46286</v>
      </c>
      <c r="D27" s="259">
        <v>0.33333333333333331</v>
      </c>
      <c r="E27" s="8">
        <f t="shared" si="13"/>
        <v>46287</v>
      </c>
      <c r="F27" s="259">
        <v>0.33333333333333331</v>
      </c>
      <c r="G27" s="10">
        <f t="shared" si="12"/>
        <v>1</v>
      </c>
      <c r="H27" s="11">
        <f t="shared" si="3"/>
        <v>1688114.84</v>
      </c>
      <c r="I27" s="11">
        <v>1696602.75</v>
      </c>
      <c r="J27" s="11">
        <f t="shared" si="31"/>
        <v>8487.9099999999162</v>
      </c>
      <c r="K27" s="27">
        <f t="shared" si="32"/>
        <v>353.66291666666319</v>
      </c>
      <c r="L27" s="28"/>
    </row>
    <row r="28" spans="1:14">
      <c r="A28" s="12">
        <f t="shared" si="28"/>
        <v>22</v>
      </c>
      <c r="B28" s="8">
        <f t="shared" si="28"/>
        <v>46287</v>
      </c>
      <c r="C28" s="8">
        <f t="shared" si="2"/>
        <v>46287</v>
      </c>
      <c r="D28" s="259">
        <v>0.33333333333333331</v>
      </c>
      <c r="E28" s="8">
        <f t="shared" si="13"/>
        <v>46288</v>
      </c>
      <c r="F28" s="259">
        <v>0.33333333333333331</v>
      </c>
      <c r="G28" s="10">
        <f t="shared" si="12"/>
        <v>1</v>
      </c>
      <c r="H28" s="11">
        <f t="shared" si="3"/>
        <v>1696602.75</v>
      </c>
      <c r="I28" s="11">
        <v>1703652.63</v>
      </c>
      <c r="J28" s="11">
        <f t="shared" ref="J28" si="33">I28-H28</f>
        <v>7049.8799999998882</v>
      </c>
      <c r="K28" s="27">
        <f t="shared" ref="K28" si="34">J28/24</f>
        <v>293.74499999999534</v>
      </c>
      <c r="L28" s="28"/>
    </row>
    <row r="29" spans="1:14">
      <c r="A29" s="12">
        <f t="shared" si="28"/>
        <v>23</v>
      </c>
      <c r="B29" s="8">
        <f t="shared" si="28"/>
        <v>46288</v>
      </c>
      <c r="C29" s="8">
        <f t="shared" si="2"/>
        <v>46288</v>
      </c>
      <c r="D29" s="259">
        <v>0.33333333333333331</v>
      </c>
      <c r="E29" s="8">
        <f t="shared" si="13"/>
        <v>46289</v>
      </c>
      <c r="F29" s="259">
        <v>0.33333333333333331</v>
      </c>
      <c r="G29" s="10">
        <f t="shared" si="12"/>
        <v>1</v>
      </c>
      <c r="H29" s="11">
        <f t="shared" si="3"/>
        <v>1703652.63</v>
      </c>
      <c r="I29" s="11">
        <v>1712816.2</v>
      </c>
      <c r="J29" s="11">
        <f t="shared" ref="J29" si="35">I29-H29</f>
        <v>9163.5700000000652</v>
      </c>
      <c r="K29" s="27">
        <f t="shared" ref="K29" si="36">J29/24</f>
        <v>381.81541666666936</v>
      </c>
      <c r="L29" s="28"/>
    </row>
    <row r="30" spans="1:14">
      <c r="A30" s="12">
        <f t="shared" si="28"/>
        <v>24</v>
      </c>
      <c r="B30" s="8">
        <f t="shared" si="28"/>
        <v>46289</v>
      </c>
      <c r="C30" s="8">
        <f t="shared" si="2"/>
        <v>46289</v>
      </c>
      <c r="D30" s="259">
        <v>0.33333333333333331</v>
      </c>
      <c r="E30" s="8">
        <f t="shared" si="13"/>
        <v>46290</v>
      </c>
      <c r="F30" s="259">
        <v>0.33333333333333331</v>
      </c>
      <c r="G30" s="10">
        <f t="shared" ref="G30:G31" si="37">IFERROR(((E30-C30)+(F30-D30)),"")</f>
        <v>1</v>
      </c>
      <c r="H30" s="11">
        <f t="shared" si="3"/>
        <v>1712816.2</v>
      </c>
      <c r="I30" s="11">
        <v>1721797.04</v>
      </c>
      <c r="J30" s="11">
        <f t="shared" ref="J30" si="38">I30-H30</f>
        <v>8980.8400000000838</v>
      </c>
      <c r="K30" s="27">
        <f t="shared" ref="K30" si="39">J30/24</f>
        <v>374.20166666667018</v>
      </c>
      <c r="L30" s="28"/>
    </row>
    <row r="31" spans="1:14">
      <c r="A31" s="12">
        <f t="shared" si="28"/>
        <v>25</v>
      </c>
      <c r="B31" s="8">
        <f t="shared" si="28"/>
        <v>46290</v>
      </c>
      <c r="C31" s="8">
        <f t="shared" si="2"/>
        <v>46290</v>
      </c>
      <c r="D31" s="259">
        <v>0.33333333333333331</v>
      </c>
      <c r="E31" s="8">
        <f t="shared" si="13"/>
        <v>46291</v>
      </c>
      <c r="F31" s="259">
        <v>0.33333333333333331</v>
      </c>
      <c r="G31" s="10">
        <f t="shared" si="37"/>
        <v>1</v>
      </c>
      <c r="H31" s="11">
        <f t="shared" si="3"/>
        <v>1721797.04</v>
      </c>
      <c r="I31" s="11">
        <v>1726603.68</v>
      </c>
      <c r="J31" s="11">
        <f t="shared" ref="J31" si="40">I31-H31</f>
        <v>4806.6399999998976</v>
      </c>
      <c r="K31" s="27">
        <f t="shared" ref="K31" si="41">J31/24</f>
        <v>200.27666666666241</v>
      </c>
      <c r="L31" s="761"/>
    </row>
    <row r="32" spans="1:14">
      <c r="A32" s="12">
        <f t="shared" si="28"/>
        <v>26</v>
      </c>
      <c r="B32" s="8">
        <f t="shared" si="28"/>
        <v>46291</v>
      </c>
      <c r="C32" s="8">
        <f t="shared" si="2"/>
        <v>46291</v>
      </c>
      <c r="D32" s="259">
        <v>0.33333333333333331</v>
      </c>
      <c r="E32" s="8">
        <f t="shared" si="13"/>
        <v>46292</v>
      </c>
      <c r="F32" s="259">
        <v>0.33333333333333331</v>
      </c>
      <c r="G32" s="10">
        <f t="shared" ref="G32:G33" si="42">IFERROR(((E32-C32)+(F32-D32)),"")</f>
        <v>1</v>
      </c>
      <c r="H32" s="11">
        <f t="shared" si="3"/>
        <v>1726603.68</v>
      </c>
      <c r="I32" s="11">
        <v>1730497.13</v>
      </c>
      <c r="J32" s="11">
        <f t="shared" ref="J32" si="43">I32-H32</f>
        <v>3893.4499999999534</v>
      </c>
      <c r="K32" s="27">
        <f t="shared" ref="K32" si="44">J32/24</f>
        <v>162.22708333333139</v>
      </c>
      <c r="L32" s="28"/>
    </row>
    <row r="33" spans="1:12">
      <c r="A33" s="12">
        <f t="shared" si="28"/>
        <v>27</v>
      </c>
      <c r="B33" s="8">
        <f t="shared" si="28"/>
        <v>46292</v>
      </c>
      <c r="C33" s="8">
        <f t="shared" si="2"/>
        <v>46292</v>
      </c>
      <c r="D33" s="259">
        <v>0.33333333333333331</v>
      </c>
      <c r="E33" s="8">
        <f t="shared" si="13"/>
        <v>46293</v>
      </c>
      <c r="F33" s="259">
        <v>0.33333333333333331</v>
      </c>
      <c r="G33" s="10">
        <f t="shared" si="42"/>
        <v>1</v>
      </c>
      <c r="H33" s="11"/>
      <c r="I33" s="11"/>
      <c r="J33" s="11">
        <f t="shared" ref="J33" si="45">I33-H33</f>
        <v>0</v>
      </c>
      <c r="K33" s="27">
        <f t="shared" ref="K33" si="46">J33/24</f>
        <v>0</v>
      </c>
      <c r="L33" s="28"/>
    </row>
    <row r="34" spans="1:12">
      <c r="A34" s="12">
        <f t="shared" si="28"/>
        <v>28</v>
      </c>
      <c r="B34" s="8">
        <f t="shared" si="28"/>
        <v>46293</v>
      </c>
      <c r="C34" s="8">
        <f t="shared" si="2"/>
        <v>46293</v>
      </c>
      <c r="D34" s="259">
        <v>0.33333333333333331</v>
      </c>
      <c r="E34" s="8">
        <f t="shared" si="13"/>
        <v>46294</v>
      </c>
      <c r="F34" s="259">
        <v>0.33333333333333331</v>
      </c>
      <c r="G34" s="10">
        <f t="shared" si="12"/>
        <v>1</v>
      </c>
      <c r="H34" s="11"/>
      <c r="I34" s="11"/>
      <c r="J34" s="11">
        <f t="shared" ref="J34" si="47">I34-H34</f>
        <v>0</v>
      </c>
      <c r="K34" s="27">
        <f t="shared" ref="K34" si="48">J34/24</f>
        <v>0</v>
      </c>
      <c r="L34" s="28"/>
    </row>
    <row r="35" spans="1:12">
      <c r="A35" s="12">
        <f t="shared" ref="A35:B35" si="49">A34+1</f>
        <v>29</v>
      </c>
      <c r="B35" s="8">
        <f t="shared" si="49"/>
        <v>46294</v>
      </c>
      <c r="C35" s="8">
        <f t="shared" ref="C35:C36" si="50">B35</f>
        <v>46294</v>
      </c>
      <c r="D35" s="259">
        <v>0.33333333333333331</v>
      </c>
      <c r="E35" s="8">
        <f t="shared" ref="E35:E36" si="51">C35+1</f>
        <v>46295</v>
      </c>
      <c r="F35" s="259">
        <v>0.33333333333333331</v>
      </c>
      <c r="G35" s="10">
        <f t="shared" ref="G35:G36" si="52">IFERROR(((E35-C35)+(F35-D35)),"")</f>
        <v>1</v>
      </c>
      <c r="H35" s="11"/>
      <c r="I35" s="11"/>
      <c r="J35" s="11">
        <f t="shared" ref="J35:J36" si="53">I35-H35</f>
        <v>0</v>
      </c>
      <c r="K35" s="27">
        <f t="shared" ref="K35:K36" si="54">J35/24</f>
        <v>0</v>
      </c>
      <c r="L35" s="28"/>
    </row>
    <row r="36" spans="1:12">
      <c r="A36" s="12">
        <f t="shared" ref="A36:B37" si="55">A35+1</f>
        <v>30</v>
      </c>
      <c r="B36" s="8">
        <f t="shared" si="55"/>
        <v>46295</v>
      </c>
      <c r="C36" s="8">
        <f t="shared" si="50"/>
        <v>46295</v>
      </c>
      <c r="D36" s="259">
        <v>0.33333333333333331</v>
      </c>
      <c r="E36" s="8">
        <f t="shared" si="51"/>
        <v>46296</v>
      </c>
      <c r="F36" s="259">
        <v>0.33333333333333331</v>
      </c>
      <c r="G36" s="10">
        <f t="shared" si="52"/>
        <v>1</v>
      </c>
      <c r="H36" s="11"/>
      <c r="I36" s="11"/>
      <c r="J36" s="11">
        <f t="shared" si="53"/>
        <v>0</v>
      </c>
      <c r="K36" s="27">
        <f t="shared" si="54"/>
        <v>0</v>
      </c>
      <c r="L36" s="28"/>
    </row>
    <row r="37" spans="1:12">
      <c r="A37" s="12">
        <f t="shared" si="55"/>
        <v>31</v>
      </c>
      <c r="B37" s="8">
        <f t="shared" si="55"/>
        <v>46296</v>
      </c>
      <c r="C37" s="8">
        <f t="shared" ref="C37" si="56">B37</f>
        <v>46296</v>
      </c>
      <c r="D37" s="259">
        <v>0.33333333333333331</v>
      </c>
      <c r="E37" s="8">
        <f t="shared" ref="E37" si="57">C37+1</f>
        <v>46297</v>
      </c>
      <c r="F37" s="259">
        <v>0.33333333333333331</v>
      </c>
      <c r="G37" s="10">
        <f t="shared" ref="G37" si="58">IFERROR(((E37-C37)+(F37-D37)),"")</f>
        <v>1</v>
      </c>
      <c r="H37" s="11"/>
      <c r="I37" s="11"/>
      <c r="J37" s="11">
        <f t="shared" ref="J37" si="59">I37-H37</f>
        <v>0</v>
      </c>
      <c r="K37" s="27">
        <f t="shared" ref="K37" si="60">J37/24</f>
        <v>0</v>
      </c>
      <c r="L37" s="28"/>
    </row>
    <row r="38" spans="1:12">
      <c r="A38" s="12"/>
      <c r="B38" s="8"/>
      <c r="C38" s="8"/>
      <c r="D38" s="259"/>
      <c r="E38" s="8"/>
      <c r="F38" s="25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259"/>
      <c r="E39" s="8"/>
      <c r="F39" s="259"/>
      <c r="G39" s="10"/>
      <c r="H39" s="11"/>
      <c r="I39" s="11"/>
      <c r="J39" s="11"/>
      <c r="K39" s="27"/>
      <c r="L39" s="28"/>
    </row>
    <row r="40" spans="1:12" ht="15.75" thickBot="1">
      <c r="A40" s="12"/>
      <c r="B40" s="8"/>
      <c r="C40" s="8"/>
      <c r="D40" s="259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31</v>
      </c>
      <c r="H41" s="20"/>
      <c r="I41" s="20"/>
      <c r="J41" s="32">
        <f>SUM(J7:J40)</f>
        <v>193561.90999999992</v>
      </c>
      <c r="K41" s="32">
        <f>AVERAGE(K7:K40)</f>
        <v>260.1638575268816</v>
      </c>
      <c r="L41" s="33"/>
    </row>
    <row r="42" spans="1:12">
      <c r="A42" s="21" t="s">
        <v>114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10.006302212572368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22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142</v>
      </c>
      <c r="D2" s="2"/>
      <c r="E2" s="2"/>
      <c r="F2" s="2"/>
      <c r="L2" s="98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MAX(K7:K39)</f>
        <v>250.98624999999689</v>
      </c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7">
        <f>C4</f>
        <v>46266</v>
      </c>
      <c r="D7" s="9">
        <v>0.33333333333333331</v>
      </c>
      <c r="E7" s="7">
        <f>C7+1</f>
        <v>46267</v>
      </c>
      <c r="F7" s="9">
        <v>0.33333333333333331</v>
      </c>
      <c r="G7" s="10">
        <f>IFERROR(((E7-C7)+(F7-D7)),"")</f>
        <v>1</v>
      </c>
      <c r="H7" s="11">
        <v>1276923.56</v>
      </c>
      <c r="I7" s="11">
        <v>1281615.99</v>
      </c>
      <c r="J7" s="11">
        <f t="shared" ref="J7:J34" si="0">I7-H7</f>
        <v>4692.4299999999348</v>
      </c>
      <c r="K7" s="27">
        <f t="shared" ref="K7:K34" si="1">J7/24</f>
        <v>195.51791666666395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9">
        <v>0.33333333333333331</v>
      </c>
      <c r="E8" s="8">
        <f t="shared" ref="E8:E34" si="3">C8+1</f>
        <v>46268</v>
      </c>
      <c r="F8" s="9">
        <v>0.33333333333333331</v>
      </c>
      <c r="G8" s="10">
        <f>IFERROR(((E8-C8)+(F8-D8)),"")</f>
        <v>1</v>
      </c>
      <c r="H8" s="11">
        <f t="shared" ref="H8:H32" si="4">I7</f>
        <v>1281615.99</v>
      </c>
      <c r="I8" s="11">
        <v>1287639.6599999999</v>
      </c>
      <c r="J8" s="11">
        <f t="shared" si="0"/>
        <v>6023.6699999999255</v>
      </c>
      <c r="K8" s="27">
        <f t="shared" si="1"/>
        <v>250.98624999999689</v>
      </c>
      <c r="L8" s="28"/>
    </row>
    <row r="9" spans="1:12">
      <c r="A9" s="12">
        <f t="shared" ref="A9:B24" si="5">A8+1</f>
        <v>3</v>
      </c>
      <c r="B9" s="8">
        <f t="shared" si="5"/>
        <v>46268</v>
      </c>
      <c r="C9" s="8">
        <f t="shared" si="2"/>
        <v>46268</v>
      </c>
      <c r="D9" s="9">
        <v>0.33333333333333331</v>
      </c>
      <c r="E9" s="8">
        <f t="shared" si="3"/>
        <v>46269</v>
      </c>
      <c r="F9" s="9">
        <v>0.33333333333333331</v>
      </c>
      <c r="G9" s="10">
        <f>IFERROR(((E9-C9)+(F9-D9)),"")</f>
        <v>1</v>
      </c>
      <c r="H9" s="11">
        <f t="shared" si="4"/>
        <v>1287639.6599999999</v>
      </c>
      <c r="I9" s="11">
        <v>1293559.95</v>
      </c>
      <c r="J9" s="11">
        <f t="shared" si="0"/>
        <v>5920.2900000000373</v>
      </c>
      <c r="K9" s="27">
        <f t="shared" si="1"/>
        <v>246.67875000000154</v>
      </c>
      <c r="L9" s="28"/>
    </row>
    <row r="10" spans="1:12">
      <c r="A10" s="12">
        <f t="shared" si="5"/>
        <v>4</v>
      </c>
      <c r="B10" s="8">
        <f t="shared" si="5"/>
        <v>46269</v>
      </c>
      <c r="C10" s="8">
        <f t="shared" si="2"/>
        <v>46269</v>
      </c>
      <c r="D10" s="9">
        <v>0.33333333333333331</v>
      </c>
      <c r="E10" s="8">
        <f t="shared" si="3"/>
        <v>46270</v>
      </c>
      <c r="F10" s="9">
        <v>0.33333333333333331</v>
      </c>
      <c r="G10" s="10">
        <f>IFERROR(((E10-C10)+(F10-D10)),"")</f>
        <v>1</v>
      </c>
      <c r="H10" s="11">
        <f t="shared" si="4"/>
        <v>1293559.95</v>
      </c>
      <c r="I10" s="11">
        <v>1298549.95</v>
      </c>
      <c r="J10" s="11">
        <f t="shared" si="0"/>
        <v>4990</v>
      </c>
      <c r="K10" s="27">
        <f t="shared" si="1"/>
        <v>207.91666666666666</v>
      </c>
      <c r="L10" s="28"/>
    </row>
    <row r="11" spans="1:12">
      <c r="A11" s="12">
        <f t="shared" si="5"/>
        <v>5</v>
      </c>
      <c r="B11" s="8">
        <f t="shared" si="5"/>
        <v>46270</v>
      </c>
      <c r="C11" s="8">
        <f t="shared" si="2"/>
        <v>46270</v>
      </c>
      <c r="D11" s="9">
        <v>0.33333333333333331</v>
      </c>
      <c r="E11" s="8">
        <f t="shared" si="3"/>
        <v>46271</v>
      </c>
      <c r="F11" s="9">
        <v>0.33333333333333331</v>
      </c>
      <c r="G11" s="10">
        <f t="shared" ref="G11:G34" si="6">IFERROR(((E11-C11)+(F11-D11)),"")</f>
        <v>1</v>
      </c>
      <c r="H11" s="11">
        <f t="shared" si="4"/>
        <v>1298549.95</v>
      </c>
      <c r="I11" s="11">
        <v>1302725.02</v>
      </c>
      <c r="J11" s="11">
        <f t="shared" si="0"/>
        <v>4175.0700000000652</v>
      </c>
      <c r="K11" s="27">
        <f t="shared" si="1"/>
        <v>173.96125000000271</v>
      </c>
      <c r="L11" s="28"/>
    </row>
    <row r="12" spans="1:12">
      <c r="A12" s="12">
        <f t="shared" si="5"/>
        <v>6</v>
      </c>
      <c r="B12" s="8">
        <f t="shared" si="5"/>
        <v>46271</v>
      </c>
      <c r="C12" s="8">
        <f t="shared" si="2"/>
        <v>46271</v>
      </c>
      <c r="D12" s="9">
        <v>0.33333333333333331</v>
      </c>
      <c r="E12" s="8">
        <f t="shared" si="3"/>
        <v>46272</v>
      </c>
      <c r="F12" s="9">
        <v>0.33333333333333331</v>
      </c>
      <c r="G12" s="10">
        <f t="shared" si="6"/>
        <v>1</v>
      </c>
      <c r="H12" s="11">
        <f t="shared" si="4"/>
        <v>1302725.02</v>
      </c>
      <c r="I12" s="11">
        <v>1308117.47</v>
      </c>
      <c r="J12" s="11">
        <f t="shared" si="0"/>
        <v>5392.4499999999534</v>
      </c>
      <c r="K12" s="27">
        <f t="shared" si="1"/>
        <v>224.68541666666474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2"/>
        <v>46272</v>
      </c>
      <c r="D13" s="9">
        <v>0.33333333333333331</v>
      </c>
      <c r="E13" s="8">
        <f t="shared" si="3"/>
        <v>46273</v>
      </c>
      <c r="F13" s="9">
        <v>0.33333333333333331</v>
      </c>
      <c r="G13" s="10">
        <f t="shared" si="6"/>
        <v>1</v>
      </c>
      <c r="H13" s="11">
        <f t="shared" si="4"/>
        <v>1308117.47</v>
      </c>
      <c r="I13" s="11">
        <v>1312902.95</v>
      </c>
      <c r="J13" s="11">
        <f t="shared" si="0"/>
        <v>4785.4799999999814</v>
      </c>
      <c r="K13" s="27">
        <f t="shared" si="1"/>
        <v>199.39499999999921</v>
      </c>
      <c r="L13" s="28"/>
    </row>
    <row r="14" spans="1:12">
      <c r="A14" s="12">
        <f t="shared" si="5"/>
        <v>8</v>
      </c>
      <c r="B14" s="8">
        <f t="shared" si="5"/>
        <v>46273</v>
      </c>
      <c r="C14" s="8">
        <f t="shared" si="2"/>
        <v>46273</v>
      </c>
      <c r="D14" s="9">
        <v>0.33333333333333331</v>
      </c>
      <c r="E14" s="8">
        <f t="shared" si="3"/>
        <v>46274</v>
      </c>
      <c r="F14" s="9">
        <v>0.33333333333333331</v>
      </c>
      <c r="G14" s="10">
        <f t="shared" si="6"/>
        <v>1</v>
      </c>
      <c r="H14" s="11">
        <f t="shared" si="4"/>
        <v>1312902.95</v>
      </c>
      <c r="I14" s="258">
        <v>1317469.94</v>
      </c>
      <c r="J14" s="11">
        <f t="shared" si="0"/>
        <v>4566.9899999999907</v>
      </c>
      <c r="K14" s="27">
        <f t="shared" si="1"/>
        <v>190.29124999999962</v>
      </c>
      <c r="L14" s="28"/>
    </row>
    <row r="15" spans="1:12">
      <c r="A15" s="12">
        <f t="shared" si="5"/>
        <v>9</v>
      </c>
      <c r="B15" s="8">
        <f t="shared" si="5"/>
        <v>46274</v>
      </c>
      <c r="C15" s="8">
        <f t="shared" si="2"/>
        <v>46274</v>
      </c>
      <c r="D15" s="9">
        <v>0.33333333333333331</v>
      </c>
      <c r="E15" s="8">
        <f t="shared" si="3"/>
        <v>46275</v>
      </c>
      <c r="F15" s="9">
        <v>0.33333333333333331</v>
      </c>
      <c r="G15" s="10">
        <f t="shared" si="6"/>
        <v>1</v>
      </c>
      <c r="H15" s="11">
        <f t="shared" si="4"/>
        <v>1317469.94</v>
      </c>
      <c r="I15" s="258">
        <v>1321920.92</v>
      </c>
      <c r="J15" s="11">
        <f t="shared" si="0"/>
        <v>4450.9799999999814</v>
      </c>
      <c r="K15" s="27">
        <f t="shared" si="1"/>
        <v>185.45749999999921</v>
      </c>
      <c r="L15" s="28"/>
    </row>
    <row r="16" spans="1:12">
      <c r="A16" s="12">
        <f t="shared" si="5"/>
        <v>10</v>
      </c>
      <c r="B16" s="8">
        <f t="shared" si="5"/>
        <v>46275</v>
      </c>
      <c r="C16" s="8">
        <f t="shared" si="2"/>
        <v>46275</v>
      </c>
      <c r="D16" s="9">
        <v>0.33333333333333331</v>
      </c>
      <c r="E16" s="8">
        <f t="shared" si="3"/>
        <v>46276</v>
      </c>
      <c r="F16" s="9">
        <v>0.33333333333333331</v>
      </c>
      <c r="G16" s="10">
        <f t="shared" si="6"/>
        <v>1</v>
      </c>
      <c r="H16" s="11">
        <f t="shared" si="4"/>
        <v>1321920.92</v>
      </c>
      <c r="I16" s="258">
        <v>1326150.81</v>
      </c>
      <c r="J16" s="11">
        <f t="shared" si="0"/>
        <v>4229.8900000001304</v>
      </c>
      <c r="K16" s="27">
        <f t="shared" si="1"/>
        <v>176.2454166666721</v>
      </c>
      <c r="L16" s="28"/>
    </row>
    <row r="17" spans="1:14">
      <c r="A17" s="12">
        <f t="shared" si="5"/>
        <v>11</v>
      </c>
      <c r="B17" s="8">
        <f t="shared" si="5"/>
        <v>46276</v>
      </c>
      <c r="C17" s="8">
        <f t="shared" si="2"/>
        <v>46276</v>
      </c>
      <c r="D17" s="9">
        <v>0.33333333333333331</v>
      </c>
      <c r="E17" s="8">
        <f t="shared" si="3"/>
        <v>46277</v>
      </c>
      <c r="F17" s="9">
        <v>0.33333333333333331</v>
      </c>
      <c r="G17" s="10">
        <f t="shared" si="6"/>
        <v>1</v>
      </c>
      <c r="H17" s="11">
        <f t="shared" si="4"/>
        <v>1326150.81</v>
      </c>
      <c r="I17" s="11">
        <v>1330288.68</v>
      </c>
      <c r="J17" s="11">
        <f t="shared" si="0"/>
        <v>4137.8699999998789</v>
      </c>
      <c r="K17" s="27">
        <f t="shared" si="1"/>
        <v>172.41124999999496</v>
      </c>
      <c r="L17" s="28"/>
    </row>
    <row r="18" spans="1:14">
      <c r="A18" s="12">
        <f t="shared" si="5"/>
        <v>12</v>
      </c>
      <c r="B18" s="8">
        <f t="shared" si="5"/>
        <v>46277</v>
      </c>
      <c r="C18" s="8">
        <f t="shared" si="2"/>
        <v>46277</v>
      </c>
      <c r="D18" s="9">
        <v>0.33333333333333331</v>
      </c>
      <c r="E18" s="8">
        <f t="shared" si="3"/>
        <v>46278</v>
      </c>
      <c r="F18" s="9">
        <v>0.33333333333333331</v>
      </c>
      <c r="G18" s="10">
        <f t="shared" si="6"/>
        <v>1</v>
      </c>
      <c r="H18" s="11">
        <f t="shared" si="4"/>
        <v>1330288.68</v>
      </c>
      <c r="I18" s="42">
        <v>1334605.9099999999</v>
      </c>
      <c r="J18" s="11">
        <f t="shared" si="0"/>
        <v>4317.2299999999814</v>
      </c>
      <c r="K18" s="27">
        <f t="shared" si="1"/>
        <v>179.88458333333256</v>
      </c>
      <c r="L18" s="104"/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2"/>
        <v>46278</v>
      </c>
      <c r="D19" s="9">
        <v>0.33333333333333331</v>
      </c>
      <c r="E19" s="8">
        <f t="shared" si="3"/>
        <v>46279</v>
      </c>
      <c r="F19" s="9">
        <v>0.33333333333333331</v>
      </c>
      <c r="G19" s="10">
        <f t="shared" si="6"/>
        <v>1</v>
      </c>
      <c r="H19" s="11">
        <f t="shared" si="4"/>
        <v>1334605.9099999999</v>
      </c>
      <c r="I19" s="42">
        <v>1337089.1000000001</v>
      </c>
      <c r="J19" s="11">
        <f t="shared" si="0"/>
        <v>2483.190000000177</v>
      </c>
      <c r="K19" s="27">
        <f t="shared" si="1"/>
        <v>103.46625000000738</v>
      </c>
      <c r="L19" s="104"/>
    </row>
    <row r="20" spans="1:14">
      <c r="A20" s="12">
        <f t="shared" si="5"/>
        <v>14</v>
      </c>
      <c r="B20" s="8">
        <f t="shared" si="5"/>
        <v>46279</v>
      </c>
      <c r="C20" s="8">
        <f t="shared" si="2"/>
        <v>46279</v>
      </c>
      <c r="D20" s="9">
        <v>0.33333333333333331</v>
      </c>
      <c r="E20" s="8">
        <f t="shared" si="3"/>
        <v>46280</v>
      </c>
      <c r="F20" s="9">
        <v>0.33333333333333331</v>
      </c>
      <c r="G20" s="10">
        <f t="shared" si="6"/>
        <v>1</v>
      </c>
      <c r="H20" s="11">
        <f t="shared" si="4"/>
        <v>1337089.1000000001</v>
      </c>
      <c r="I20" s="11">
        <v>1341152.8600000001</v>
      </c>
      <c r="J20" s="11">
        <f t="shared" si="0"/>
        <v>4063.7600000000093</v>
      </c>
      <c r="K20" s="27">
        <f t="shared" si="1"/>
        <v>169.32333333333372</v>
      </c>
      <c r="L20" s="104"/>
    </row>
    <row r="21" spans="1:14">
      <c r="A21" s="12">
        <f t="shared" si="5"/>
        <v>15</v>
      </c>
      <c r="B21" s="8">
        <f t="shared" si="5"/>
        <v>46280</v>
      </c>
      <c r="C21" s="8">
        <f t="shared" si="2"/>
        <v>46280</v>
      </c>
      <c r="D21" s="9">
        <v>0.33333333333333331</v>
      </c>
      <c r="E21" s="8">
        <f t="shared" si="3"/>
        <v>46281</v>
      </c>
      <c r="F21" s="9">
        <v>0.33333333333333331</v>
      </c>
      <c r="G21" s="10">
        <f t="shared" si="6"/>
        <v>1</v>
      </c>
      <c r="H21" s="11">
        <f t="shared" si="4"/>
        <v>1341152.8600000001</v>
      </c>
      <c r="I21" s="11">
        <v>1345326.99</v>
      </c>
      <c r="J21" s="11">
        <f t="shared" si="0"/>
        <v>4174.1299999998882</v>
      </c>
      <c r="K21" s="27">
        <f t="shared" si="1"/>
        <v>173.92208333332869</v>
      </c>
      <c r="L21" s="747"/>
    </row>
    <row r="22" spans="1:14">
      <c r="A22" s="12">
        <f t="shared" si="5"/>
        <v>16</v>
      </c>
      <c r="B22" s="8">
        <f t="shared" si="5"/>
        <v>46281</v>
      </c>
      <c r="C22" s="8">
        <f t="shared" si="2"/>
        <v>46281</v>
      </c>
      <c r="D22" s="9">
        <v>0.33333333333333331</v>
      </c>
      <c r="E22" s="8">
        <f t="shared" si="3"/>
        <v>46282</v>
      </c>
      <c r="F22" s="9">
        <v>0.33333333333333331</v>
      </c>
      <c r="G22" s="10">
        <f t="shared" si="6"/>
        <v>1</v>
      </c>
      <c r="H22" s="11">
        <f t="shared" si="4"/>
        <v>1345326.99</v>
      </c>
      <c r="I22" s="11">
        <v>1349804.2</v>
      </c>
      <c r="J22" s="11">
        <f t="shared" si="0"/>
        <v>4477.2099999999627</v>
      </c>
      <c r="K22" s="27">
        <f t="shared" si="1"/>
        <v>186.55041666666511</v>
      </c>
      <c r="L22" s="747"/>
    </row>
    <row r="23" spans="1:14">
      <c r="A23" s="12">
        <f t="shared" si="5"/>
        <v>17</v>
      </c>
      <c r="B23" s="8">
        <f t="shared" si="5"/>
        <v>46282</v>
      </c>
      <c r="C23" s="8">
        <f t="shared" si="2"/>
        <v>46282</v>
      </c>
      <c r="D23" s="9">
        <v>0.33333333333333331</v>
      </c>
      <c r="E23" s="8">
        <f t="shared" si="3"/>
        <v>46283</v>
      </c>
      <c r="F23" s="9">
        <v>0.33333333333333331</v>
      </c>
      <c r="G23" s="10">
        <f t="shared" si="6"/>
        <v>1</v>
      </c>
      <c r="H23" s="11">
        <f t="shared" si="4"/>
        <v>1349804.2</v>
      </c>
      <c r="I23" s="11">
        <v>1353712.19</v>
      </c>
      <c r="J23" s="11">
        <f t="shared" si="0"/>
        <v>3907.9899999999907</v>
      </c>
      <c r="K23" s="27">
        <f t="shared" si="1"/>
        <v>162.83291666666628</v>
      </c>
      <c r="L23" s="747"/>
    </row>
    <row r="24" spans="1:14">
      <c r="A24" s="12">
        <f t="shared" si="5"/>
        <v>18</v>
      </c>
      <c r="B24" s="8">
        <f t="shared" si="5"/>
        <v>46283</v>
      </c>
      <c r="C24" s="8">
        <f t="shared" si="2"/>
        <v>46283</v>
      </c>
      <c r="D24" s="9">
        <v>0.33333333333333331</v>
      </c>
      <c r="E24" s="8">
        <f t="shared" si="3"/>
        <v>46284</v>
      </c>
      <c r="F24" s="9">
        <v>0.33333333333333331</v>
      </c>
      <c r="G24" s="10">
        <f t="shared" si="6"/>
        <v>1</v>
      </c>
      <c r="H24" s="11">
        <f t="shared" si="4"/>
        <v>1353712.19</v>
      </c>
      <c r="I24" s="11">
        <v>1357433.97</v>
      </c>
      <c r="J24" s="11">
        <f t="shared" ref="J24" si="7">I24-H24</f>
        <v>3721.7800000000279</v>
      </c>
      <c r="K24" s="27">
        <f t="shared" ref="K24" si="8">J24/24</f>
        <v>155.07416666666782</v>
      </c>
      <c r="L24" s="747"/>
    </row>
    <row r="25" spans="1:14">
      <c r="A25" s="12">
        <f t="shared" ref="A25:B34" si="9">A24+1</f>
        <v>19</v>
      </c>
      <c r="B25" s="8">
        <f t="shared" si="9"/>
        <v>46284</v>
      </c>
      <c r="C25" s="8">
        <f t="shared" si="2"/>
        <v>46284</v>
      </c>
      <c r="D25" s="9">
        <v>0.33333333333333331</v>
      </c>
      <c r="E25" s="8">
        <f t="shared" si="3"/>
        <v>46285</v>
      </c>
      <c r="F25" s="9">
        <v>0.33333333333333331</v>
      </c>
      <c r="G25" s="10">
        <f t="shared" si="6"/>
        <v>1</v>
      </c>
      <c r="H25" s="11">
        <f t="shared" si="4"/>
        <v>1357433.97</v>
      </c>
      <c r="I25" s="11">
        <v>1360924.19</v>
      </c>
      <c r="J25" s="11">
        <f t="shared" si="0"/>
        <v>3490.2199999999721</v>
      </c>
      <c r="K25" s="27">
        <f t="shared" si="1"/>
        <v>145.42583333333218</v>
      </c>
      <c r="L25" s="104"/>
    </row>
    <row r="26" spans="1:14">
      <c r="A26" s="12">
        <f t="shared" si="9"/>
        <v>20</v>
      </c>
      <c r="B26" s="8">
        <f t="shared" si="9"/>
        <v>46285</v>
      </c>
      <c r="C26" s="8">
        <f t="shared" si="2"/>
        <v>46285</v>
      </c>
      <c r="D26" s="9">
        <v>0.33333333333333331</v>
      </c>
      <c r="E26" s="8">
        <f t="shared" si="3"/>
        <v>46286</v>
      </c>
      <c r="F26" s="9">
        <v>0.33333333333333331</v>
      </c>
      <c r="G26" s="10">
        <f t="shared" si="6"/>
        <v>1</v>
      </c>
      <c r="H26" s="11">
        <f t="shared" si="4"/>
        <v>1360924.19</v>
      </c>
      <c r="I26" s="11">
        <v>1364742.88</v>
      </c>
      <c r="J26" s="11">
        <f t="shared" si="0"/>
        <v>3818.6899999999441</v>
      </c>
      <c r="K26" s="27">
        <f t="shared" si="1"/>
        <v>159.11208333333101</v>
      </c>
      <c r="L26" s="104"/>
    </row>
    <row r="27" spans="1:14">
      <c r="A27" s="12">
        <f t="shared" si="9"/>
        <v>21</v>
      </c>
      <c r="B27" s="8">
        <f t="shared" si="9"/>
        <v>46286</v>
      </c>
      <c r="C27" s="8">
        <f t="shared" si="2"/>
        <v>46286</v>
      </c>
      <c r="D27" s="9">
        <v>0.33333333333333331</v>
      </c>
      <c r="E27" s="8">
        <f t="shared" si="3"/>
        <v>46287</v>
      </c>
      <c r="F27" s="9">
        <v>0.33333333333333331</v>
      </c>
      <c r="G27" s="10">
        <f t="shared" si="6"/>
        <v>1</v>
      </c>
      <c r="H27" s="11">
        <f t="shared" si="4"/>
        <v>1364742.88</v>
      </c>
      <c r="I27" s="11">
        <v>1369090.85</v>
      </c>
      <c r="J27" s="11">
        <f t="shared" si="0"/>
        <v>4347.9700000002049</v>
      </c>
      <c r="K27" s="27">
        <f t="shared" si="1"/>
        <v>181.16541666667521</v>
      </c>
      <c r="L27" s="104"/>
    </row>
    <row r="28" spans="1:14">
      <c r="A28" s="12">
        <f t="shared" si="9"/>
        <v>22</v>
      </c>
      <c r="B28" s="8">
        <f t="shared" si="9"/>
        <v>46287</v>
      </c>
      <c r="C28" s="8">
        <f t="shared" si="2"/>
        <v>46287</v>
      </c>
      <c r="D28" s="9">
        <v>0.33333333333333331</v>
      </c>
      <c r="E28" s="8">
        <f t="shared" si="3"/>
        <v>46288</v>
      </c>
      <c r="F28" s="9">
        <v>0.33333333333333331</v>
      </c>
      <c r="G28" s="10">
        <f t="shared" si="6"/>
        <v>1</v>
      </c>
      <c r="H28" s="11">
        <f t="shared" si="4"/>
        <v>1369090.85</v>
      </c>
      <c r="I28" s="42">
        <v>1373536.02</v>
      </c>
      <c r="J28" s="11">
        <f t="shared" si="0"/>
        <v>4445.1699999999255</v>
      </c>
      <c r="K28" s="27">
        <f t="shared" si="1"/>
        <v>185.21541666666357</v>
      </c>
      <c r="L28" s="104"/>
    </row>
    <row r="29" spans="1:14">
      <c r="A29" s="12">
        <f t="shared" si="9"/>
        <v>23</v>
      </c>
      <c r="B29" s="8">
        <f t="shared" si="9"/>
        <v>46288</v>
      </c>
      <c r="C29" s="8">
        <f t="shared" si="2"/>
        <v>46288</v>
      </c>
      <c r="D29" s="9">
        <v>0.33333333333333331</v>
      </c>
      <c r="E29" s="8">
        <f t="shared" si="3"/>
        <v>46289</v>
      </c>
      <c r="F29" s="9">
        <v>0.33333333333333331</v>
      </c>
      <c r="G29" s="10">
        <f t="shared" si="6"/>
        <v>1</v>
      </c>
      <c r="H29" s="11">
        <f t="shared" si="4"/>
        <v>1373536.02</v>
      </c>
      <c r="I29" s="11">
        <v>1378053.47</v>
      </c>
      <c r="J29" s="11">
        <f t="shared" si="0"/>
        <v>4517.4499999999534</v>
      </c>
      <c r="K29" s="27">
        <f t="shared" si="1"/>
        <v>188.22708333333139</v>
      </c>
      <c r="L29" s="104"/>
    </row>
    <row r="30" spans="1:14">
      <c r="A30" s="12">
        <f t="shared" si="9"/>
        <v>24</v>
      </c>
      <c r="B30" s="8">
        <f t="shared" si="9"/>
        <v>46289</v>
      </c>
      <c r="C30" s="8">
        <f t="shared" si="2"/>
        <v>46289</v>
      </c>
      <c r="D30" s="9">
        <v>0.33333333333333331</v>
      </c>
      <c r="E30" s="8">
        <f t="shared" si="3"/>
        <v>46290</v>
      </c>
      <c r="F30" s="9">
        <v>0.33333333333333331</v>
      </c>
      <c r="G30" s="10">
        <f t="shared" si="6"/>
        <v>1</v>
      </c>
      <c r="H30" s="11">
        <f t="shared" si="4"/>
        <v>1378053.47</v>
      </c>
      <c r="I30" s="11">
        <v>1381794.36</v>
      </c>
      <c r="J30" s="11">
        <f t="shared" si="0"/>
        <v>3740.8900000001304</v>
      </c>
      <c r="K30" s="27">
        <f t="shared" si="1"/>
        <v>155.8704166666721</v>
      </c>
      <c r="L30" s="104"/>
    </row>
    <row r="31" spans="1:14">
      <c r="A31" s="12">
        <f t="shared" si="9"/>
        <v>25</v>
      </c>
      <c r="B31" s="8">
        <f t="shared" si="9"/>
        <v>46290</v>
      </c>
      <c r="C31" s="8">
        <f t="shared" si="2"/>
        <v>46290</v>
      </c>
      <c r="D31" s="9">
        <v>0.33333333333333331</v>
      </c>
      <c r="E31" s="8">
        <f t="shared" si="3"/>
        <v>46291</v>
      </c>
      <c r="F31" s="9">
        <v>0.33333333333333331</v>
      </c>
      <c r="G31" s="10">
        <f t="shared" si="6"/>
        <v>1</v>
      </c>
      <c r="H31" s="11">
        <f t="shared" si="4"/>
        <v>1381794.36</v>
      </c>
      <c r="I31" s="11">
        <v>1385642.02</v>
      </c>
      <c r="J31" s="11">
        <f t="shared" si="0"/>
        <v>3847.6599999999162</v>
      </c>
      <c r="K31" s="27">
        <f t="shared" si="1"/>
        <v>160.31916666666316</v>
      </c>
      <c r="L31" s="104"/>
    </row>
    <row r="32" spans="1:14">
      <c r="A32" s="12">
        <f t="shared" si="9"/>
        <v>26</v>
      </c>
      <c r="B32" s="8">
        <f t="shared" si="9"/>
        <v>46291</v>
      </c>
      <c r="C32" s="8">
        <f t="shared" si="2"/>
        <v>46291</v>
      </c>
      <c r="D32" s="9">
        <v>0.33333333333333331</v>
      </c>
      <c r="E32" s="8">
        <f t="shared" si="3"/>
        <v>46292</v>
      </c>
      <c r="F32" s="9">
        <v>0.33333333333333331</v>
      </c>
      <c r="G32" s="10">
        <f t="shared" si="6"/>
        <v>1</v>
      </c>
      <c r="H32" s="11">
        <f t="shared" si="4"/>
        <v>1385642.02</v>
      </c>
      <c r="I32" s="11">
        <v>1389385.44</v>
      </c>
      <c r="J32" s="11">
        <f t="shared" si="0"/>
        <v>3743.4199999999255</v>
      </c>
      <c r="K32" s="27">
        <f t="shared" si="1"/>
        <v>155.97583333333023</v>
      </c>
      <c r="L32" s="104"/>
    </row>
    <row r="33" spans="1:12">
      <c r="A33" s="12">
        <f t="shared" si="9"/>
        <v>27</v>
      </c>
      <c r="B33" s="8">
        <f t="shared" si="9"/>
        <v>46292</v>
      </c>
      <c r="C33" s="8">
        <f t="shared" si="2"/>
        <v>46292</v>
      </c>
      <c r="D33" s="9">
        <v>0.33333333333333331</v>
      </c>
      <c r="E33" s="8">
        <f t="shared" si="3"/>
        <v>46293</v>
      </c>
      <c r="F33" s="9">
        <v>0.33333333333333331</v>
      </c>
      <c r="G33" s="10">
        <f t="shared" si="6"/>
        <v>1</v>
      </c>
      <c r="H33" s="11"/>
      <c r="I33" s="11"/>
      <c r="J33" s="11">
        <f t="shared" si="0"/>
        <v>0</v>
      </c>
      <c r="K33" s="27">
        <f t="shared" si="1"/>
        <v>0</v>
      </c>
      <c r="L33" s="104"/>
    </row>
    <row r="34" spans="1:12">
      <c r="A34" s="12">
        <f t="shared" si="9"/>
        <v>28</v>
      </c>
      <c r="B34" s="8">
        <f t="shared" si="9"/>
        <v>46293</v>
      </c>
      <c r="C34" s="8">
        <f t="shared" si="2"/>
        <v>46293</v>
      </c>
      <c r="D34" s="9">
        <v>0.33333333333333331</v>
      </c>
      <c r="E34" s="8">
        <f t="shared" si="3"/>
        <v>46294</v>
      </c>
      <c r="F34" s="9">
        <v>0.33333333333333331</v>
      </c>
      <c r="G34" s="10">
        <f t="shared" si="6"/>
        <v>1</v>
      </c>
      <c r="H34" s="11"/>
      <c r="I34" s="11"/>
      <c r="J34" s="11">
        <f t="shared" si="0"/>
        <v>0</v>
      </c>
      <c r="K34" s="27">
        <f t="shared" si="1"/>
        <v>0</v>
      </c>
      <c r="L34" s="28"/>
    </row>
    <row r="35" spans="1:12">
      <c r="A35" s="12">
        <f t="shared" ref="A35:B35" si="10">A34+1</f>
        <v>29</v>
      </c>
      <c r="B35" s="8">
        <f t="shared" si="10"/>
        <v>46294</v>
      </c>
      <c r="C35" s="8">
        <f t="shared" ref="C35:C36" si="11">B35</f>
        <v>46294</v>
      </c>
      <c r="D35" s="9">
        <v>0.33333333333333331</v>
      </c>
      <c r="E35" s="8">
        <f t="shared" ref="E35:E36" si="12">C35+1</f>
        <v>46295</v>
      </c>
      <c r="F35" s="9">
        <v>0.33333333333333331</v>
      </c>
      <c r="G35" s="10">
        <f t="shared" ref="G35:G36" si="13">IFERROR(((E35-C35)+(F35-D35)),"")</f>
        <v>1</v>
      </c>
      <c r="H35" s="11"/>
      <c r="I35" s="11"/>
      <c r="J35" s="11">
        <f t="shared" ref="J35:J36" si="14">I35-H35</f>
        <v>0</v>
      </c>
      <c r="K35" s="27">
        <f t="shared" ref="K35:K36" si="15">J35/24</f>
        <v>0</v>
      </c>
      <c r="L35" s="94"/>
    </row>
    <row r="36" spans="1:12">
      <c r="A36" s="12">
        <f t="shared" ref="A36:B37" si="16">A35+1</f>
        <v>30</v>
      </c>
      <c r="B36" s="8">
        <f t="shared" si="16"/>
        <v>46295</v>
      </c>
      <c r="C36" s="8">
        <f t="shared" si="11"/>
        <v>46295</v>
      </c>
      <c r="D36" s="9">
        <v>0.33333333333333331</v>
      </c>
      <c r="E36" s="8">
        <f t="shared" si="12"/>
        <v>46296</v>
      </c>
      <c r="F36" s="9">
        <v>0.33333333333333331</v>
      </c>
      <c r="G36" s="10">
        <f t="shared" si="13"/>
        <v>1</v>
      </c>
      <c r="H36" s="11"/>
      <c r="I36" s="11"/>
      <c r="J36" s="11">
        <f t="shared" si="14"/>
        <v>0</v>
      </c>
      <c r="K36" s="27">
        <f t="shared" si="15"/>
        <v>0</v>
      </c>
      <c r="L36" s="94"/>
    </row>
    <row r="37" spans="1:12">
      <c r="A37" s="12">
        <f t="shared" si="16"/>
        <v>31</v>
      </c>
      <c r="B37" s="8">
        <f t="shared" si="16"/>
        <v>46296</v>
      </c>
      <c r="C37" s="8">
        <f t="shared" ref="C37" si="17">B37</f>
        <v>46296</v>
      </c>
      <c r="D37" s="9">
        <v>0.33333333333333331</v>
      </c>
      <c r="E37" s="8">
        <f t="shared" ref="E37" si="18">C37+1</f>
        <v>46297</v>
      </c>
      <c r="F37" s="9">
        <v>0.33333333333333331</v>
      </c>
      <c r="G37" s="10">
        <f t="shared" ref="G37" si="19">IFERROR(((E37-C37)+(F37-D37)),"")</f>
        <v>1</v>
      </c>
      <c r="H37" s="11"/>
      <c r="I37" s="11"/>
      <c r="J37" s="11">
        <f t="shared" ref="J37" si="20">I37-H37</f>
        <v>0</v>
      </c>
      <c r="K37" s="27">
        <f t="shared" ref="K37" si="21">J37/24</f>
        <v>0</v>
      </c>
      <c r="L37" s="94"/>
    </row>
    <row r="38" spans="1:12">
      <c r="A38" s="13"/>
      <c r="B38" s="14"/>
      <c r="C38" s="14"/>
      <c r="D38" s="276"/>
      <c r="E38" s="14"/>
      <c r="F38" s="276"/>
      <c r="G38" s="277"/>
      <c r="H38" s="16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112461.87999999989</v>
      </c>
      <c r="K40" s="32">
        <f>AVERAGE(K7:K34)</f>
        <v>167.35398809523795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6.4366918498168442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ySplit="6" topLeftCell="A7" activePane="bottomLeft" state="frozen"/>
      <selection pane="bottomLeft" activeCell="N9" sqref="N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9" width="10.28515625" style="1" customWidth="1"/>
    <col min="10" max="11" width="11.5703125" style="42" customWidth="1"/>
    <col min="12" max="12" width="12.85546875" style="42" customWidth="1"/>
    <col min="13" max="13" width="9.140625" style="1"/>
    <col min="14" max="14" width="28.42578125" style="1" customWidth="1"/>
    <col min="15" max="16384" width="9.140625" style="1"/>
  </cols>
  <sheetData>
    <row r="1" spans="1:14">
      <c r="B1" s="2"/>
      <c r="C1" s="3" t="s">
        <v>128</v>
      </c>
      <c r="D1" s="2"/>
      <c r="E1" s="2"/>
      <c r="F1" s="2"/>
      <c r="G1" s="2"/>
      <c r="H1" s="2"/>
      <c r="I1" s="2"/>
      <c r="J1" s="61"/>
      <c r="K1" s="61"/>
      <c r="L1" s="61"/>
      <c r="M1" s="2"/>
      <c r="N1" s="2"/>
    </row>
    <row r="2" spans="1:14">
      <c r="B2" s="2"/>
      <c r="C2" s="3" t="s">
        <v>172</v>
      </c>
      <c r="D2" s="2"/>
      <c r="E2" s="2"/>
      <c r="F2" s="2"/>
      <c r="G2" s="2"/>
      <c r="H2" s="2"/>
      <c r="I2" s="2"/>
      <c r="J2" s="61"/>
      <c r="K2" s="61"/>
      <c r="L2" s="61"/>
      <c r="M2" s="2"/>
      <c r="N2" s="25" t="s">
        <v>130</v>
      </c>
    </row>
    <row r="3" spans="1:14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61"/>
      <c r="K3" s="61"/>
      <c r="L3" s="61"/>
      <c r="M3" s="2"/>
      <c r="N3" s="2"/>
    </row>
    <row r="4" spans="1:14">
      <c r="B4" s="4"/>
      <c r="C4" s="4">
        <f>SCI!C4</f>
        <v>46266</v>
      </c>
      <c r="D4" s="2"/>
      <c r="E4" s="2"/>
      <c r="F4" s="2"/>
      <c r="G4" s="2"/>
      <c r="H4" s="2"/>
      <c r="I4" s="2"/>
      <c r="J4" s="61" t="s">
        <v>131</v>
      </c>
      <c r="K4" s="61"/>
      <c r="L4" s="61"/>
      <c r="M4" s="26">
        <f>MAX(M7:M36)</f>
        <v>0</v>
      </c>
      <c r="N4" s="2"/>
    </row>
    <row r="5" spans="1:14" ht="1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50" t="s">
        <v>90</v>
      </c>
      <c r="K5" s="1052" t="s">
        <v>173</v>
      </c>
      <c r="L5" s="1050" t="s">
        <v>136</v>
      </c>
      <c r="M5" s="1008" t="s">
        <v>137</v>
      </c>
      <c r="N5" s="1002" t="s">
        <v>138</v>
      </c>
    </row>
    <row r="6" spans="1:14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51"/>
      <c r="K6" s="1053"/>
      <c r="L6" s="1051"/>
      <c r="M6" s="1009"/>
      <c r="N6" s="1003"/>
    </row>
    <row r="7" spans="1:14" ht="15.75" thickTop="1">
      <c r="A7" s="6">
        <v>1</v>
      </c>
      <c r="B7" s="7">
        <f>C4</f>
        <v>46266</v>
      </c>
      <c r="C7" s="8">
        <f>B7</f>
        <v>46266</v>
      </c>
      <c r="D7" s="9">
        <v>0.625</v>
      </c>
      <c r="E7" s="8">
        <f>C7+1</f>
        <v>46267</v>
      </c>
      <c r="F7" s="9">
        <v>0.625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v>1.7979849999999999</v>
      </c>
      <c r="L7" s="27">
        <f>J7*K7</f>
        <v>0</v>
      </c>
      <c r="M7" s="27">
        <f>J7/24</f>
        <v>0</v>
      </c>
      <c r="N7" s="101" t="s">
        <v>141</v>
      </c>
    </row>
    <row r="8" spans="1:14">
      <c r="A8" s="12">
        <f>A7+1</f>
        <v>2</v>
      </c>
      <c r="B8" s="8">
        <f>B7+1</f>
        <v>46267</v>
      </c>
      <c r="C8" s="8">
        <f>B8</f>
        <v>46267</v>
      </c>
      <c r="D8" s="9">
        <v>0.625</v>
      </c>
      <c r="E8" s="8">
        <f>C8+1</f>
        <v>46268</v>
      </c>
      <c r="F8" s="9">
        <v>0.625</v>
      </c>
      <c r="G8" s="10">
        <f>IFERROR(((E8-C8)+(F8-D8)),"")</f>
        <v>1</v>
      </c>
      <c r="H8" s="11"/>
      <c r="I8" s="11"/>
      <c r="J8" s="11">
        <f t="shared" si="0"/>
        <v>0</v>
      </c>
      <c r="K8" s="27">
        <v>1.7979849999999999</v>
      </c>
      <c r="L8" s="27">
        <f t="shared" ref="L8" si="1">J8*K8</f>
        <v>0</v>
      </c>
      <c r="M8" s="27">
        <f>J8/24</f>
        <v>0</v>
      </c>
      <c r="N8" s="507" t="s">
        <v>141</v>
      </c>
    </row>
    <row r="9" spans="1:14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9">
        <v>0.625</v>
      </c>
      <c r="E9" s="8">
        <f t="shared" ref="E9:E34" si="4">C9+1</f>
        <v>46269</v>
      </c>
      <c r="F9" s="9">
        <v>0.625</v>
      </c>
      <c r="G9" s="10">
        <f t="shared" ref="G9:G34" si="5">IFERROR(((E9-C9)+(F9-D9)),"")</f>
        <v>1</v>
      </c>
      <c r="H9" s="11"/>
      <c r="I9" s="11"/>
      <c r="J9" s="11">
        <f t="shared" ref="J9" si="6">I9-H9</f>
        <v>0</v>
      </c>
      <c r="K9" s="27">
        <v>1.7979849999999999</v>
      </c>
      <c r="L9" s="27">
        <f t="shared" ref="L9" si="7">J9*K9</f>
        <v>0</v>
      </c>
      <c r="M9" s="27">
        <f t="shared" ref="M9" si="8">J9/24</f>
        <v>0</v>
      </c>
      <c r="N9" s="104"/>
    </row>
    <row r="10" spans="1:14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0.625</v>
      </c>
      <c r="E10" s="8">
        <f t="shared" si="4"/>
        <v>46270</v>
      </c>
      <c r="F10" s="9">
        <v>0.625</v>
      </c>
      <c r="G10" s="10">
        <f t="shared" si="5"/>
        <v>1</v>
      </c>
      <c r="H10" s="11"/>
      <c r="I10" s="11"/>
      <c r="J10" s="11">
        <f t="shared" ref="J10" si="9">I10-H10</f>
        <v>0</v>
      </c>
      <c r="K10" s="27">
        <v>1.7979849999999999</v>
      </c>
      <c r="L10" s="27">
        <f t="shared" ref="L10" si="10">J10*K10</f>
        <v>0</v>
      </c>
      <c r="M10" s="27">
        <f t="shared" ref="M10" si="11">J10/24</f>
        <v>0</v>
      </c>
      <c r="N10" s="104"/>
    </row>
    <row r="11" spans="1:14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0.625</v>
      </c>
      <c r="E11" s="8">
        <f t="shared" si="4"/>
        <v>46271</v>
      </c>
      <c r="F11" s="9">
        <v>0.625</v>
      </c>
      <c r="G11" s="10">
        <f t="shared" si="5"/>
        <v>1</v>
      </c>
      <c r="H11" s="11"/>
      <c r="I11" s="11"/>
      <c r="J11" s="11">
        <f t="shared" ref="J11" si="12">I11-H11</f>
        <v>0</v>
      </c>
      <c r="K11" s="27">
        <v>1.7979849999999999</v>
      </c>
      <c r="L11" s="27">
        <f t="shared" ref="L11" si="13">J11*K11</f>
        <v>0</v>
      </c>
      <c r="M11" s="27">
        <f t="shared" ref="M11" si="14">J11/24</f>
        <v>0</v>
      </c>
      <c r="N11" s="104"/>
    </row>
    <row r="12" spans="1:14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0.625</v>
      </c>
      <c r="E12" s="8">
        <f t="shared" si="4"/>
        <v>46272</v>
      </c>
      <c r="F12" s="9">
        <v>0.625</v>
      </c>
      <c r="G12" s="10">
        <f t="shared" si="5"/>
        <v>1</v>
      </c>
      <c r="H12" s="11"/>
      <c r="I12" s="11"/>
      <c r="J12" s="11">
        <f t="shared" ref="J12" si="15">I12-H12</f>
        <v>0</v>
      </c>
      <c r="K12" s="27">
        <v>1.7979849999999999</v>
      </c>
      <c r="L12" s="27">
        <f t="shared" ref="L12" si="16">J12*K12</f>
        <v>0</v>
      </c>
      <c r="M12" s="27">
        <f t="shared" ref="M12" si="17">J12/24</f>
        <v>0</v>
      </c>
      <c r="N12" s="104"/>
    </row>
    <row r="13" spans="1:14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0.625</v>
      </c>
      <c r="E13" s="8">
        <f t="shared" si="4"/>
        <v>46273</v>
      </c>
      <c r="F13" s="9">
        <v>0.625</v>
      </c>
      <c r="G13" s="10">
        <f t="shared" si="5"/>
        <v>1</v>
      </c>
      <c r="H13" s="11"/>
      <c r="I13" s="11"/>
      <c r="J13" s="11">
        <f t="shared" ref="J13" si="18">I13-H13</f>
        <v>0</v>
      </c>
      <c r="K13" s="27">
        <v>1.7979849999999999</v>
      </c>
      <c r="L13" s="27">
        <f t="shared" ref="L13" si="19">J13*K13</f>
        <v>0</v>
      </c>
      <c r="M13" s="27">
        <f t="shared" ref="M13" si="20">J13/24</f>
        <v>0</v>
      </c>
      <c r="N13" s="104"/>
    </row>
    <row r="14" spans="1:14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0.625</v>
      </c>
      <c r="E14" s="8">
        <f t="shared" si="4"/>
        <v>46274</v>
      </c>
      <c r="F14" s="9">
        <v>0.625</v>
      </c>
      <c r="G14" s="10">
        <f t="shared" si="5"/>
        <v>1</v>
      </c>
      <c r="H14" s="11"/>
      <c r="I14" s="11"/>
      <c r="J14" s="11">
        <f t="shared" ref="J14" si="21">I14-H14</f>
        <v>0</v>
      </c>
      <c r="K14" s="27">
        <v>1.7979849999999999</v>
      </c>
      <c r="L14" s="27">
        <f t="shared" ref="L14" si="22">J14*K14</f>
        <v>0</v>
      </c>
      <c r="M14" s="27">
        <f t="shared" ref="M14" si="23">J14/24</f>
        <v>0</v>
      </c>
      <c r="N14" s="104"/>
    </row>
    <row r="15" spans="1:14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0.625</v>
      </c>
      <c r="E15" s="8">
        <f t="shared" si="4"/>
        <v>46275</v>
      </c>
      <c r="F15" s="9">
        <v>0.625</v>
      </c>
      <c r="G15" s="10">
        <f t="shared" si="5"/>
        <v>1</v>
      </c>
      <c r="H15" s="11"/>
      <c r="I15" s="11"/>
      <c r="J15" s="11">
        <f t="shared" ref="J15" si="24">I15-H15</f>
        <v>0</v>
      </c>
      <c r="K15" s="27">
        <v>1.7979849999999999</v>
      </c>
      <c r="L15" s="27">
        <f t="shared" ref="L15" si="25">J15*K15</f>
        <v>0</v>
      </c>
      <c r="M15" s="27">
        <f t="shared" ref="M15" si="26">J15/24</f>
        <v>0</v>
      </c>
      <c r="N15" s="104"/>
    </row>
    <row r="16" spans="1:14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0.625</v>
      </c>
      <c r="E16" s="8">
        <f t="shared" si="4"/>
        <v>46276</v>
      </c>
      <c r="F16" s="9">
        <v>0.625</v>
      </c>
      <c r="G16" s="10">
        <f t="shared" si="5"/>
        <v>1</v>
      </c>
      <c r="H16" s="11"/>
      <c r="I16" s="11"/>
      <c r="J16" s="11">
        <f t="shared" ref="J16" si="27">I16-H16</f>
        <v>0</v>
      </c>
      <c r="K16" s="27">
        <v>1.7979849999999999</v>
      </c>
      <c r="L16" s="27">
        <f t="shared" ref="L16" si="28">J16*K16</f>
        <v>0</v>
      </c>
      <c r="M16" s="27">
        <f t="shared" ref="M16" si="29">J16/24</f>
        <v>0</v>
      </c>
      <c r="N16" s="104"/>
    </row>
    <row r="17" spans="1:16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0.625</v>
      </c>
      <c r="E17" s="8">
        <f t="shared" si="4"/>
        <v>46277</v>
      </c>
      <c r="F17" s="9">
        <v>0.625</v>
      </c>
      <c r="G17" s="10">
        <f t="shared" si="5"/>
        <v>1</v>
      </c>
      <c r="H17" s="11"/>
      <c r="I17" s="11"/>
      <c r="J17" s="11">
        <f t="shared" ref="J17" si="30">I17-H17</f>
        <v>0</v>
      </c>
      <c r="K17" s="27">
        <v>1.7979849999999999</v>
      </c>
      <c r="L17" s="27">
        <f t="shared" ref="L17" si="31">J17*K17</f>
        <v>0</v>
      </c>
      <c r="M17" s="27">
        <f t="shared" ref="M17" si="32">J17/24</f>
        <v>0</v>
      </c>
      <c r="N17" s="104"/>
    </row>
    <row r="18" spans="1:16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0.625</v>
      </c>
      <c r="E18" s="8">
        <f t="shared" si="4"/>
        <v>46278</v>
      </c>
      <c r="F18" s="9">
        <v>0.625</v>
      </c>
      <c r="G18" s="10">
        <f t="shared" si="5"/>
        <v>1</v>
      </c>
      <c r="H18" s="11"/>
      <c r="I18" s="11"/>
      <c r="J18" s="11">
        <f t="shared" ref="J18" si="33">I18-H18</f>
        <v>0</v>
      </c>
      <c r="K18" s="27">
        <v>1.7979849999999999</v>
      </c>
      <c r="L18" s="27">
        <f t="shared" ref="L18" si="34">J18*K18</f>
        <v>0</v>
      </c>
      <c r="M18" s="27">
        <f t="shared" ref="M18" si="35">J18/24</f>
        <v>0</v>
      </c>
      <c r="N18" s="104"/>
      <c r="P18" s="29"/>
    </row>
    <row r="19" spans="1:16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0.625</v>
      </c>
      <c r="E19" s="8">
        <f t="shared" si="4"/>
        <v>46279</v>
      </c>
      <c r="F19" s="9">
        <v>0.625</v>
      </c>
      <c r="G19" s="10">
        <f t="shared" si="5"/>
        <v>1</v>
      </c>
      <c r="H19" s="11"/>
      <c r="I19" s="11"/>
      <c r="J19" s="11">
        <f t="shared" ref="J19" si="36">I19-H19</f>
        <v>0</v>
      </c>
      <c r="K19" s="27">
        <v>1.7979849999999999</v>
      </c>
      <c r="L19" s="27">
        <f t="shared" ref="L19" si="37">J19*K19</f>
        <v>0</v>
      </c>
      <c r="M19" s="27">
        <f t="shared" ref="M19" si="38">J19/24</f>
        <v>0</v>
      </c>
      <c r="N19" s="104"/>
    </row>
    <row r="20" spans="1:16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0.625</v>
      </c>
      <c r="E20" s="8">
        <f t="shared" si="4"/>
        <v>46280</v>
      </c>
      <c r="F20" s="9">
        <v>0.625</v>
      </c>
      <c r="G20" s="10">
        <f t="shared" si="5"/>
        <v>1</v>
      </c>
      <c r="H20" s="11"/>
      <c r="I20" s="11"/>
      <c r="J20" s="11">
        <f t="shared" ref="J20" si="39">I20-H20</f>
        <v>0</v>
      </c>
      <c r="K20" s="27">
        <v>1.7979849999999999</v>
      </c>
      <c r="L20" s="27">
        <f t="shared" ref="L20" si="40">J20*K20</f>
        <v>0</v>
      </c>
      <c r="M20" s="27">
        <f t="shared" ref="M20" si="41">J20/24</f>
        <v>0</v>
      </c>
      <c r="N20" s="104"/>
    </row>
    <row r="21" spans="1:16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0.625</v>
      </c>
      <c r="E21" s="8">
        <f t="shared" si="4"/>
        <v>46281</v>
      </c>
      <c r="F21" s="9">
        <v>0.625</v>
      </c>
      <c r="G21" s="10">
        <f t="shared" si="5"/>
        <v>1</v>
      </c>
      <c r="H21" s="11"/>
      <c r="I21" s="11"/>
      <c r="J21" s="11">
        <f t="shared" ref="J21" si="42">I21-H21</f>
        <v>0</v>
      </c>
      <c r="K21" s="27">
        <v>1.7979849999999999</v>
      </c>
      <c r="L21" s="27">
        <f t="shared" ref="L21" si="43">J21*K21</f>
        <v>0</v>
      </c>
      <c r="M21" s="27">
        <f t="shared" ref="M21" si="44">J21/24</f>
        <v>0</v>
      </c>
      <c r="N21" s="104"/>
    </row>
    <row r="22" spans="1:16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0.625</v>
      </c>
      <c r="E22" s="8">
        <f t="shared" si="4"/>
        <v>46282</v>
      </c>
      <c r="F22" s="9">
        <v>0.625</v>
      </c>
      <c r="G22" s="10">
        <f t="shared" si="5"/>
        <v>1</v>
      </c>
      <c r="H22" s="11"/>
      <c r="I22" s="11"/>
      <c r="J22" s="11">
        <f t="shared" ref="J22" si="45">I22-H22</f>
        <v>0</v>
      </c>
      <c r="K22" s="27">
        <v>1.7979849999999999</v>
      </c>
      <c r="L22" s="27">
        <f t="shared" ref="L22" si="46">J22*K22</f>
        <v>0</v>
      </c>
      <c r="M22" s="27">
        <f t="shared" ref="M22" si="47">J22/24</f>
        <v>0</v>
      </c>
      <c r="N22" s="104"/>
    </row>
    <row r="23" spans="1:16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0.625</v>
      </c>
      <c r="E23" s="8">
        <f t="shared" si="4"/>
        <v>46283</v>
      </c>
      <c r="F23" s="9">
        <v>0.625</v>
      </c>
      <c r="G23" s="10">
        <f t="shared" si="5"/>
        <v>1</v>
      </c>
      <c r="H23" s="11"/>
      <c r="I23" s="11"/>
      <c r="J23" s="11">
        <f t="shared" ref="J23" si="48">I23-H23</f>
        <v>0</v>
      </c>
      <c r="K23" s="27">
        <v>1.7979849999999999</v>
      </c>
      <c r="L23" s="27">
        <f t="shared" ref="L23" si="49">J23*K23</f>
        <v>0</v>
      </c>
      <c r="M23" s="27">
        <f t="shared" ref="M23" si="50">J23/24</f>
        <v>0</v>
      </c>
      <c r="N23" s="104"/>
    </row>
    <row r="24" spans="1:16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0.625</v>
      </c>
      <c r="E24" s="8">
        <f t="shared" si="4"/>
        <v>46284</v>
      </c>
      <c r="F24" s="9">
        <v>0.625</v>
      </c>
      <c r="G24" s="10">
        <f t="shared" si="5"/>
        <v>1</v>
      </c>
      <c r="H24" s="11"/>
      <c r="I24" s="11"/>
      <c r="J24" s="11">
        <f t="shared" ref="J24" si="51">I24-H24</f>
        <v>0</v>
      </c>
      <c r="K24" s="27">
        <v>1.7979849999999999</v>
      </c>
      <c r="L24" s="27">
        <f t="shared" ref="L24" si="52">J24*K24</f>
        <v>0</v>
      </c>
      <c r="M24" s="27">
        <f t="shared" ref="M24" si="53">J24/24</f>
        <v>0</v>
      </c>
      <c r="N24" s="104"/>
    </row>
    <row r="25" spans="1:16">
      <c r="A25" s="12">
        <f t="shared" ref="A25:B34" si="54">A24+1</f>
        <v>19</v>
      </c>
      <c r="B25" s="8">
        <f>B24+1</f>
        <v>46284</v>
      </c>
      <c r="C25" s="8">
        <f t="shared" si="3"/>
        <v>46284</v>
      </c>
      <c r="D25" s="9">
        <v>0.625</v>
      </c>
      <c r="E25" s="8">
        <f t="shared" si="4"/>
        <v>46285</v>
      </c>
      <c r="F25" s="9">
        <v>0.625</v>
      </c>
      <c r="G25" s="10">
        <f t="shared" si="5"/>
        <v>1</v>
      </c>
      <c r="H25" s="11"/>
      <c r="I25" s="11"/>
      <c r="J25" s="11">
        <f t="shared" ref="J25" si="55">I25-H25</f>
        <v>0</v>
      </c>
      <c r="K25" s="27">
        <v>1.7979849999999999</v>
      </c>
      <c r="L25" s="27">
        <f t="shared" ref="L25" si="56">J25*K25</f>
        <v>0</v>
      </c>
      <c r="M25" s="27">
        <f t="shared" ref="M25" si="57">J25/24</f>
        <v>0</v>
      </c>
      <c r="N25" s="104"/>
    </row>
    <row r="26" spans="1:16">
      <c r="A26" s="12">
        <f t="shared" si="54"/>
        <v>20</v>
      </c>
      <c r="B26" s="8">
        <f>B25+1</f>
        <v>46285</v>
      </c>
      <c r="C26" s="8">
        <f t="shared" si="3"/>
        <v>46285</v>
      </c>
      <c r="D26" s="9">
        <v>0.625</v>
      </c>
      <c r="E26" s="8">
        <f t="shared" si="4"/>
        <v>46286</v>
      </c>
      <c r="F26" s="9">
        <v>0.625</v>
      </c>
      <c r="G26" s="10">
        <f t="shared" ref="G26" si="58">IFERROR(((E26-C26)+(F26-D26)),"")</f>
        <v>1</v>
      </c>
      <c r="H26" s="11"/>
      <c r="I26" s="11"/>
      <c r="J26" s="11">
        <f t="shared" ref="J26" si="59">I26-H26</f>
        <v>0</v>
      </c>
      <c r="K26" s="27">
        <v>1.7979849999999999</v>
      </c>
      <c r="L26" s="27">
        <f t="shared" ref="L26" si="60">J26*K26</f>
        <v>0</v>
      </c>
      <c r="M26" s="27">
        <f t="shared" ref="M26" si="61">J26/24</f>
        <v>0</v>
      </c>
      <c r="N26" s="104"/>
    </row>
    <row r="27" spans="1:16">
      <c r="A27" s="12">
        <f t="shared" si="54"/>
        <v>21</v>
      </c>
      <c r="B27" s="8">
        <f>B26+1</f>
        <v>46286</v>
      </c>
      <c r="C27" s="8">
        <f t="shared" si="3"/>
        <v>46286</v>
      </c>
      <c r="D27" s="9">
        <v>0.625</v>
      </c>
      <c r="E27" s="8">
        <f t="shared" si="4"/>
        <v>46287</v>
      </c>
      <c r="F27" s="9">
        <v>0.625</v>
      </c>
      <c r="G27" s="10">
        <f t="shared" si="5"/>
        <v>1</v>
      </c>
      <c r="H27" s="11"/>
      <c r="I27" s="11"/>
      <c r="J27" s="11">
        <f t="shared" ref="J27" si="62">I27-H27</f>
        <v>0</v>
      </c>
      <c r="K27" s="27">
        <v>1.7979849999999999</v>
      </c>
      <c r="L27" s="27">
        <f t="shared" ref="L27" si="63">J27*K27</f>
        <v>0</v>
      </c>
      <c r="M27" s="27">
        <f t="shared" ref="M27" si="64">J27/24</f>
        <v>0</v>
      </c>
      <c r="N27" s="104"/>
    </row>
    <row r="28" spans="1:16">
      <c r="A28" s="12">
        <f t="shared" si="54"/>
        <v>22</v>
      </c>
      <c r="B28" s="8">
        <f t="shared" si="54"/>
        <v>46287</v>
      </c>
      <c r="C28" s="8">
        <f t="shared" si="3"/>
        <v>46287</v>
      </c>
      <c r="D28" s="9">
        <v>0.625</v>
      </c>
      <c r="E28" s="8">
        <f t="shared" si="4"/>
        <v>46288</v>
      </c>
      <c r="F28" s="9">
        <v>0.625</v>
      </c>
      <c r="G28" s="10">
        <f t="shared" si="5"/>
        <v>1</v>
      </c>
      <c r="H28" s="11"/>
      <c r="I28" s="11"/>
      <c r="J28" s="11">
        <f t="shared" ref="J28" si="65">I28-H28</f>
        <v>0</v>
      </c>
      <c r="K28" s="27">
        <v>1.7979849999999999</v>
      </c>
      <c r="L28" s="27">
        <f t="shared" ref="L28" si="66">J28*K28</f>
        <v>0</v>
      </c>
      <c r="M28" s="27">
        <f t="shared" ref="M28" si="67">J28/24</f>
        <v>0</v>
      </c>
      <c r="N28" s="104"/>
    </row>
    <row r="29" spans="1:16">
      <c r="A29" s="12">
        <f t="shared" si="54"/>
        <v>23</v>
      </c>
      <c r="B29" s="8">
        <f t="shared" si="54"/>
        <v>46288</v>
      </c>
      <c r="C29" s="8">
        <f t="shared" si="3"/>
        <v>46288</v>
      </c>
      <c r="D29" s="9">
        <v>0.625</v>
      </c>
      <c r="E29" s="8">
        <f t="shared" si="4"/>
        <v>46289</v>
      </c>
      <c r="F29" s="9">
        <v>0.625</v>
      </c>
      <c r="G29" s="10">
        <f t="shared" si="5"/>
        <v>1</v>
      </c>
      <c r="H29" s="11"/>
      <c r="I29" s="11"/>
      <c r="J29" s="11">
        <f t="shared" ref="J29" si="68">I29-H29</f>
        <v>0</v>
      </c>
      <c r="K29" s="27">
        <v>1.7979849999999999</v>
      </c>
      <c r="L29" s="27">
        <f t="shared" ref="L29" si="69">J29*K29</f>
        <v>0</v>
      </c>
      <c r="M29" s="27">
        <f t="shared" ref="M29" si="70">J29/24</f>
        <v>0</v>
      </c>
      <c r="N29" s="104"/>
    </row>
    <row r="30" spans="1:16">
      <c r="A30" s="12">
        <f t="shared" si="54"/>
        <v>24</v>
      </c>
      <c r="B30" s="8">
        <f t="shared" si="54"/>
        <v>46289</v>
      </c>
      <c r="C30" s="8">
        <f t="shared" si="3"/>
        <v>46289</v>
      </c>
      <c r="D30" s="9">
        <v>0.625</v>
      </c>
      <c r="E30" s="8">
        <f t="shared" si="4"/>
        <v>46290</v>
      </c>
      <c r="F30" s="9">
        <v>0.625</v>
      </c>
      <c r="G30" s="10">
        <f t="shared" si="5"/>
        <v>1</v>
      </c>
      <c r="H30" s="11"/>
      <c r="I30" s="11"/>
      <c r="J30" s="11">
        <f t="shared" ref="J30:J31" si="71">I30-H30</f>
        <v>0</v>
      </c>
      <c r="K30" s="27">
        <v>1.7979849999999999</v>
      </c>
      <c r="L30" s="27">
        <f t="shared" ref="L30:L31" si="72">J30*K30</f>
        <v>0</v>
      </c>
      <c r="M30" s="27">
        <f t="shared" ref="M30:M31" si="73">J30/24</f>
        <v>0</v>
      </c>
      <c r="N30" s="104"/>
    </row>
    <row r="31" spans="1:16">
      <c r="A31" s="12">
        <f t="shared" si="54"/>
        <v>25</v>
      </c>
      <c r="B31" s="8">
        <f t="shared" si="54"/>
        <v>46290</v>
      </c>
      <c r="C31" s="8">
        <f t="shared" si="3"/>
        <v>46290</v>
      </c>
      <c r="D31" s="9">
        <v>0.625</v>
      </c>
      <c r="E31" s="8">
        <f t="shared" si="4"/>
        <v>46291</v>
      </c>
      <c r="F31" s="9">
        <v>0.625</v>
      </c>
      <c r="G31" s="10">
        <f t="shared" si="5"/>
        <v>1</v>
      </c>
      <c r="H31" s="11"/>
      <c r="I31" s="11"/>
      <c r="J31" s="11">
        <f t="shared" si="71"/>
        <v>0</v>
      </c>
      <c r="K31" s="27">
        <v>1.7979849999999999</v>
      </c>
      <c r="L31" s="27">
        <f t="shared" si="72"/>
        <v>0</v>
      </c>
      <c r="M31" s="27">
        <f t="shared" si="73"/>
        <v>0</v>
      </c>
      <c r="N31" s="104"/>
    </row>
    <row r="32" spans="1:16">
      <c r="A32" s="12">
        <f t="shared" si="54"/>
        <v>26</v>
      </c>
      <c r="B32" s="8">
        <f t="shared" si="54"/>
        <v>46291</v>
      </c>
      <c r="C32" s="8">
        <f t="shared" si="3"/>
        <v>46291</v>
      </c>
      <c r="D32" s="9">
        <v>0.625</v>
      </c>
      <c r="E32" s="8">
        <f t="shared" si="4"/>
        <v>46292</v>
      </c>
      <c r="F32" s="9">
        <v>0.625</v>
      </c>
      <c r="G32" s="10">
        <f t="shared" si="5"/>
        <v>1</v>
      </c>
      <c r="H32" s="11"/>
      <c r="I32" s="11"/>
      <c r="J32" s="11">
        <f t="shared" ref="J32" si="74">I32-H32</f>
        <v>0</v>
      </c>
      <c r="K32" s="27">
        <v>1.7979849999999999</v>
      </c>
      <c r="L32" s="27">
        <f t="shared" ref="L32" si="75">J32*K32</f>
        <v>0</v>
      </c>
      <c r="M32" s="27">
        <f t="shared" ref="M32" si="76">J32/24</f>
        <v>0</v>
      </c>
      <c r="N32" s="104"/>
    </row>
    <row r="33" spans="1:14">
      <c r="A33" s="12">
        <f t="shared" si="54"/>
        <v>27</v>
      </c>
      <c r="B33" s="8">
        <f t="shared" si="54"/>
        <v>46292</v>
      </c>
      <c r="C33" s="8">
        <f t="shared" si="3"/>
        <v>46292</v>
      </c>
      <c r="D33" s="9">
        <v>0.625</v>
      </c>
      <c r="E33" s="8">
        <f t="shared" si="4"/>
        <v>46293</v>
      </c>
      <c r="F33" s="9">
        <v>0.625</v>
      </c>
      <c r="G33" s="10">
        <f t="shared" si="5"/>
        <v>1</v>
      </c>
      <c r="H33" s="11"/>
      <c r="I33" s="11"/>
      <c r="J33" s="11">
        <f t="shared" ref="J33" si="77">I33-H33</f>
        <v>0</v>
      </c>
      <c r="K33" s="27">
        <v>1.7979849999999999</v>
      </c>
      <c r="L33" s="27">
        <f t="shared" ref="L33" si="78">J33*K33</f>
        <v>0</v>
      </c>
      <c r="M33" s="27">
        <f t="shared" ref="M33" si="79">J33/24</f>
        <v>0</v>
      </c>
      <c r="N33" s="104"/>
    </row>
    <row r="34" spans="1:14">
      <c r="A34" s="12">
        <f t="shared" si="54"/>
        <v>28</v>
      </c>
      <c r="B34" s="8">
        <f t="shared" si="54"/>
        <v>46293</v>
      </c>
      <c r="C34" s="8">
        <f t="shared" si="3"/>
        <v>46293</v>
      </c>
      <c r="D34" s="9">
        <v>0.625</v>
      </c>
      <c r="E34" s="8">
        <f t="shared" si="4"/>
        <v>46294</v>
      </c>
      <c r="F34" s="9">
        <v>0.625</v>
      </c>
      <c r="G34" s="10">
        <f t="shared" si="5"/>
        <v>1</v>
      </c>
      <c r="H34" s="11"/>
      <c r="I34" s="11"/>
      <c r="J34" s="11">
        <f t="shared" ref="J34" si="80">I34-H34</f>
        <v>0</v>
      </c>
      <c r="K34" s="27">
        <v>1.7979849999999999</v>
      </c>
      <c r="L34" s="27">
        <f t="shared" ref="L34" si="81">J34*K34</f>
        <v>0</v>
      </c>
      <c r="M34" s="27">
        <f t="shared" ref="M34:M35" si="82">J34/24</f>
        <v>0</v>
      </c>
      <c r="N34" s="104"/>
    </row>
    <row r="35" spans="1:14">
      <c r="A35" s="12">
        <f t="shared" ref="A35:B35" si="83">A34+1</f>
        <v>29</v>
      </c>
      <c r="B35" s="8">
        <f t="shared" si="83"/>
        <v>46294</v>
      </c>
      <c r="C35" s="8">
        <f t="shared" ref="C35:C36" si="84">B35</f>
        <v>46294</v>
      </c>
      <c r="D35" s="9">
        <v>0.625</v>
      </c>
      <c r="E35" s="8">
        <f t="shared" ref="E35:E36" si="85">C35+1</f>
        <v>46295</v>
      </c>
      <c r="F35" s="9">
        <v>0.625</v>
      </c>
      <c r="G35" s="10">
        <f t="shared" ref="G35:G36" si="86">IFERROR(((E35-C35)+(F35-D35)),"")</f>
        <v>1</v>
      </c>
      <c r="H35" s="11"/>
      <c r="I35" s="11"/>
      <c r="J35" s="11">
        <f t="shared" ref="J35" si="87">I35-H35</f>
        <v>0</v>
      </c>
      <c r="K35" s="27">
        <v>1.7979849999999999</v>
      </c>
      <c r="L35" s="27">
        <f t="shared" ref="L35" si="88">J35*K35</f>
        <v>0</v>
      </c>
      <c r="M35" s="27">
        <f t="shared" si="82"/>
        <v>0</v>
      </c>
      <c r="N35" s="104"/>
    </row>
    <row r="36" spans="1:14">
      <c r="A36" s="12">
        <f t="shared" ref="A36:B37" si="89">A35+1</f>
        <v>30</v>
      </c>
      <c r="B36" s="8">
        <f t="shared" si="89"/>
        <v>46295</v>
      </c>
      <c r="C36" s="8">
        <f t="shared" si="84"/>
        <v>46295</v>
      </c>
      <c r="D36" s="9">
        <v>0.625</v>
      </c>
      <c r="E36" s="8">
        <f t="shared" si="85"/>
        <v>46296</v>
      </c>
      <c r="F36" s="9">
        <v>0.625</v>
      </c>
      <c r="G36" s="10">
        <f t="shared" si="86"/>
        <v>1</v>
      </c>
      <c r="H36" s="11"/>
      <c r="I36" s="11"/>
      <c r="J36" s="11">
        <f t="shared" ref="J36" si="90">I36-H36</f>
        <v>0</v>
      </c>
      <c r="K36" s="27">
        <v>1.7979849999999999</v>
      </c>
      <c r="L36" s="27">
        <f t="shared" ref="L36" si="91">J36*K36</f>
        <v>0</v>
      </c>
      <c r="M36" s="27">
        <f t="shared" ref="M36" si="92">J36/24</f>
        <v>0</v>
      </c>
      <c r="N36" s="104"/>
    </row>
    <row r="37" spans="1:14">
      <c r="A37" s="12">
        <f t="shared" si="89"/>
        <v>31</v>
      </c>
      <c r="B37" s="8">
        <f t="shared" si="89"/>
        <v>46296</v>
      </c>
      <c r="C37" s="8">
        <f t="shared" ref="C37" si="93">B37</f>
        <v>46296</v>
      </c>
      <c r="D37" s="9">
        <v>0.625</v>
      </c>
      <c r="E37" s="8">
        <f t="shared" ref="E37" si="94">C37+1</f>
        <v>46297</v>
      </c>
      <c r="F37" s="9">
        <v>0.625</v>
      </c>
      <c r="G37" s="10">
        <f t="shared" ref="G37" si="95">IFERROR(((E37-C37)+(F37-D37)),"")</f>
        <v>1</v>
      </c>
      <c r="H37" s="11"/>
      <c r="I37" s="11"/>
      <c r="J37" s="11">
        <f t="shared" ref="J37" si="96">I37-H37</f>
        <v>0</v>
      </c>
      <c r="K37" s="27">
        <v>1.7979849999999999</v>
      </c>
      <c r="L37" s="27">
        <f t="shared" ref="L37" si="97">J37*K37</f>
        <v>0</v>
      </c>
      <c r="M37" s="27">
        <f t="shared" ref="M37" si="98">J37/24</f>
        <v>0</v>
      </c>
      <c r="N37" s="104"/>
    </row>
    <row r="38" spans="1:14">
      <c r="A38" s="12"/>
      <c r="B38" s="8"/>
      <c r="C38" s="8"/>
      <c r="D38" s="9"/>
      <c r="E38" s="8"/>
      <c r="F38" s="9"/>
      <c r="G38" s="10"/>
      <c r="H38" s="258"/>
      <c r="I38" s="11"/>
      <c r="J38" s="11"/>
      <c r="K38" s="27"/>
      <c r="L38" s="27"/>
      <c r="M38" s="27"/>
      <c r="N38" s="104"/>
    </row>
    <row r="39" spans="1:14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/>
      <c r="L39" s="32">
        <f>SUM(L7:L38)</f>
        <v>0</v>
      </c>
      <c r="M39" s="32">
        <f>AVERAGE(M7:M38)</f>
        <v>0</v>
      </c>
      <c r="N39" s="33"/>
    </row>
    <row r="40" spans="1:14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/>
      <c r="L40" s="24"/>
      <c r="M40" s="24" t="e">
        <f>M39/SUMPRODUCT((M7:M38&gt;0)*1)</f>
        <v>#DIV/0!</v>
      </c>
      <c r="N40" s="34"/>
    </row>
  </sheetData>
  <mergeCells count="11">
    <mergeCell ref="C5:D5"/>
    <mergeCell ref="E5:F5"/>
    <mergeCell ref="H5:I5"/>
    <mergeCell ref="A5:A6"/>
    <mergeCell ref="B5:B6"/>
    <mergeCell ref="G5:G6"/>
    <mergeCell ref="J5:J6"/>
    <mergeCell ref="K5:K6"/>
    <mergeCell ref="L5:L6"/>
    <mergeCell ref="M5:M6"/>
    <mergeCell ref="N5:N6"/>
  </mergeCells>
  <hyperlinks>
    <hyperlink ref="N2" location="'Summary sales'!A1" display="SUMMARY"/>
  </hyperlinks>
  <pageMargins left="0.7" right="0.7" top="0.75" bottom="0.75" header="0.3" footer="0.3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xSplit="2" ySplit="7" topLeftCell="C14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8.28515625" style="571" customWidth="1"/>
    <col min="2" max="2" width="13.42578125" style="571" customWidth="1"/>
    <col min="3" max="3" width="10.7109375" style="571" customWidth="1"/>
    <col min="4" max="5" width="9.140625" style="571"/>
    <col min="6" max="6" width="9.140625" style="571" customWidth="1"/>
    <col min="7" max="7" width="12.28515625" style="571" customWidth="1"/>
    <col min="8" max="8" width="14" style="571" customWidth="1"/>
    <col min="9" max="9" width="13.85546875" style="571" customWidth="1"/>
    <col min="10" max="10" width="12.7109375" style="571" customWidth="1"/>
    <col min="11" max="11" width="11.5703125" style="571" customWidth="1"/>
    <col min="12" max="12" width="33.140625" style="571" customWidth="1"/>
    <col min="13" max="16384" width="9.140625" style="571"/>
  </cols>
  <sheetData>
    <row r="1" spans="1:15" ht="15.75" thickBot="1">
      <c r="B1" s="573"/>
      <c r="C1" s="573" t="s">
        <v>128</v>
      </c>
      <c r="D1" s="572"/>
      <c r="E1" s="572"/>
      <c r="F1" s="572"/>
      <c r="G1" s="572"/>
      <c r="H1" s="572"/>
      <c r="I1" s="572"/>
      <c r="J1" s="572"/>
      <c r="K1" s="572"/>
      <c r="L1" s="572"/>
    </row>
    <row r="2" spans="1:15" ht="16.5" thickTop="1" thickBot="1">
      <c r="B2" s="573"/>
      <c r="C2" s="573" t="s">
        <v>268</v>
      </c>
      <c r="D2" s="572"/>
      <c r="E2" s="572"/>
      <c r="F2" s="572"/>
      <c r="G2" s="572"/>
      <c r="H2" s="572"/>
      <c r="I2" s="572"/>
      <c r="J2" s="572"/>
      <c r="K2" s="572"/>
      <c r="L2" s="25" t="s">
        <v>130</v>
      </c>
    </row>
    <row r="3" spans="1:15" ht="15.75" thickTop="1">
      <c r="B3" s="573"/>
      <c r="C3" s="573" t="s">
        <v>271</v>
      </c>
      <c r="D3" s="573"/>
      <c r="E3" s="572"/>
      <c r="F3" s="572"/>
      <c r="G3" s="572"/>
      <c r="H3" s="572"/>
      <c r="I3" s="572"/>
      <c r="J3" s="572"/>
      <c r="K3" s="572"/>
      <c r="L3" s="572"/>
    </row>
    <row r="4" spans="1:15" ht="15.75" thickBot="1">
      <c r="B4" s="604"/>
      <c r="C4" s="76">
        <f>'Summary sales'!A4</f>
        <v>46266</v>
      </c>
      <c r="D4" s="572"/>
      <c r="E4" s="572"/>
      <c r="F4" s="572"/>
      <c r="G4" s="572"/>
      <c r="H4" s="572"/>
      <c r="I4" s="572"/>
      <c r="J4" s="572"/>
      <c r="K4" s="572" t="s">
        <v>131</v>
      </c>
      <c r="L4" s="574">
        <f>MAX(L7:L34)</f>
        <v>0</v>
      </c>
    </row>
    <row r="5" spans="1:15" ht="15" customHeight="1" thickTop="1">
      <c r="A5" s="1060" t="s">
        <v>108</v>
      </c>
      <c r="B5" s="1062" t="s">
        <v>109</v>
      </c>
      <c r="C5" s="1062" t="s">
        <v>132</v>
      </c>
      <c r="D5" s="1062"/>
      <c r="E5" s="1062" t="s">
        <v>133</v>
      </c>
      <c r="F5" s="1062"/>
      <c r="G5" s="1056" t="s">
        <v>134</v>
      </c>
      <c r="H5" s="1064" t="s">
        <v>135</v>
      </c>
      <c r="I5" s="1064"/>
      <c r="J5" s="1054" t="s">
        <v>136</v>
      </c>
      <c r="K5" s="1056" t="s">
        <v>137</v>
      </c>
      <c r="L5" s="1058" t="s">
        <v>138</v>
      </c>
    </row>
    <row r="6" spans="1:15" ht="33.75" customHeight="1" thickBot="1">
      <c r="A6" s="1061"/>
      <c r="B6" s="1063"/>
      <c r="C6" s="580" t="s">
        <v>109</v>
      </c>
      <c r="D6" s="580" t="s">
        <v>139</v>
      </c>
      <c r="E6" s="580" t="s">
        <v>109</v>
      </c>
      <c r="F6" s="580" t="s">
        <v>139</v>
      </c>
      <c r="G6" s="1057"/>
      <c r="H6" s="605" t="s">
        <v>132</v>
      </c>
      <c r="I6" s="605" t="s">
        <v>133</v>
      </c>
      <c r="J6" s="1055"/>
      <c r="K6" s="1057"/>
      <c r="L6" s="1059"/>
    </row>
    <row r="7" spans="1:15" ht="15.75" thickTop="1">
      <c r="A7" s="606">
        <v>1</v>
      </c>
      <c r="B7" s="607">
        <f>C4</f>
        <v>46266</v>
      </c>
      <c r="C7" s="583">
        <f>B7</f>
        <v>46266</v>
      </c>
      <c r="D7" s="608">
        <v>0.25</v>
      </c>
      <c r="E7" s="583">
        <f>C7+1</f>
        <v>46267</v>
      </c>
      <c r="F7" s="608">
        <v>0.33333333333333331</v>
      </c>
      <c r="G7" s="609">
        <f>IFERROR(((E7-C7)+(F7-D7)),"")</f>
        <v>1.0833333333333333</v>
      </c>
      <c r="H7" s="610">
        <v>565003.13</v>
      </c>
      <c r="I7" s="610">
        <v>569249.41</v>
      </c>
      <c r="J7" s="676">
        <f t="shared" ref="J7:J37" si="0">I7-H7</f>
        <v>4246.2800000000279</v>
      </c>
      <c r="K7" s="611">
        <f t="shared" ref="K7:K37" si="1">J7/24</f>
        <v>176.92833333333451</v>
      </c>
      <c r="L7" s="612"/>
      <c r="O7" s="596"/>
    </row>
    <row r="8" spans="1:15">
      <c r="A8" s="582">
        <f>A7+1</f>
        <v>2</v>
      </c>
      <c r="B8" s="583">
        <f>B7+1</f>
        <v>46267</v>
      </c>
      <c r="C8" s="583">
        <f>B8</f>
        <v>46267</v>
      </c>
      <c r="D8" s="608">
        <f>F7</f>
        <v>0.33333333333333331</v>
      </c>
      <c r="E8" s="583">
        <f>C8+1</f>
        <v>46268</v>
      </c>
      <c r="F8" s="608">
        <f>F7</f>
        <v>0.33333333333333331</v>
      </c>
      <c r="G8" s="609">
        <f>IFERROR(((E8-C8)+(F8-D8)),"")</f>
        <v>1</v>
      </c>
      <c r="H8" s="610">
        <f t="shared" ref="H8:H32" si="2">I7</f>
        <v>569249.41</v>
      </c>
      <c r="I8" s="610">
        <v>575443.82999999996</v>
      </c>
      <c r="J8" s="676">
        <f t="shared" si="0"/>
        <v>6194.4199999999255</v>
      </c>
      <c r="K8" s="611">
        <f t="shared" si="1"/>
        <v>258.10083333333023</v>
      </c>
      <c r="L8" s="613"/>
      <c r="O8" s="596"/>
    </row>
    <row r="9" spans="1:15">
      <c r="A9" s="582">
        <f t="shared" ref="A9:B24" si="3">A8+1</f>
        <v>3</v>
      </c>
      <c r="B9" s="583">
        <f t="shared" si="3"/>
        <v>46268</v>
      </c>
      <c r="C9" s="583">
        <f t="shared" ref="C9:C37" si="4">B9</f>
        <v>46268</v>
      </c>
      <c r="D9" s="608">
        <f t="shared" ref="D9:D37" si="5">F8</f>
        <v>0.33333333333333331</v>
      </c>
      <c r="E9" s="583">
        <f t="shared" ref="E9:E37" si="6">C9+1</f>
        <v>46269</v>
      </c>
      <c r="F9" s="608">
        <f t="shared" ref="F9:F37" si="7">F8</f>
        <v>0.33333333333333331</v>
      </c>
      <c r="G9" s="609">
        <f>IFERROR(((E9-C9)+(F9-D9)),"")</f>
        <v>1</v>
      </c>
      <c r="H9" s="610">
        <f t="shared" si="2"/>
        <v>575443.82999999996</v>
      </c>
      <c r="I9" s="610">
        <v>581273.5</v>
      </c>
      <c r="J9" s="676">
        <f t="shared" si="0"/>
        <v>5829.6700000000419</v>
      </c>
      <c r="K9" s="611">
        <f t="shared" si="1"/>
        <v>242.9029166666684</v>
      </c>
      <c r="L9" s="613"/>
      <c r="O9" s="596"/>
    </row>
    <row r="10" spans="1:15">
      <c r="A10" s="582">
        <f t="shared" si="3"/>
        <v>4</v>
      </c>
      <c r="B10" s="583">
        <f t="shared" si="3"/>
        <v>46269</v>
      </c>
      <c r="C10" s="583">
        <f t="shared" si="4"/>
        <v>46269</v>
      </c>
      <c r="D10" s="608">
        <f t="shared" si="5"/>
        <v>0.33333333333333331</v>
      </c>
      <c r="E10" s="583">
        <f t="shared" si="6"/>
        <v>46270</v>
      </c>
      <c r="F10" s="608">
        <f t="shared" si="7"/>
        <v>0.33333333333333331</v>
      </c>
      <c r="G10" s="609">
        <f t="shared" ref="G10:G37" si="8">IFERROR(((E10-C10)+(F10-D10)),"")</f>
        <v>1</v>
      </c>
      <c r="H10" s="610">
        <f t="shared" si="2"/>
        <v>581273.5</v>
      </c>
      <c r="I10" s="610">
        <v>586813.99</v>
      </c>
      <c r="J10" s="676">
        <f t="shared" si="0"/>
        <v>5540.4899999999907</v>
      </c>
      <c r="K10" s="611">
        <f t="shared" si="1"/>
        <v>230.85374999999962</v>
      </c>
      <c r="L10" s="613"/>
      <c r="O10" s="596"/>
    </row>
    <row r="11" spans="1:15">
      <c r="A11" s="582">
        <f t="shared" si="3"/>
        <v>5</v>
      </c>
      <c r="B11" s="583">
        <f t="shared" si="3"/>
        <v>46270</v>
      </c>
      <c r="C11" s="583">
        <f t="shared" si="4"/>
        <v>46270</v>
      </c>
      <c r="D11" s="608">
        <f t="shared" si="5"/>
        <v>0.33333333333333331</v>
      </c>
      <c r="E11" s="583">
        <f t="shared" si="6"/>
        <v>46271</v>
      </c>
      <c r="F11" s="608">
        <f t="shared" si="7"/>
        <v>0.33333333333333331</v>
      </c>
      <c r="G11" s="609">
        <f t="shared" si="8"/>
        <v>1</v>
      </c>
      <c r="H11" s="610">
        <f t="shared" si="2"/>
        <v>586813.99</v>
      </c>
      <c r="I11" s="610">
        <v>592402.98</v>
      </c>
      <c r="J11" s="676">
        <f t="shared" si="0"/>
        <v>5588.9899999999907</v>
      </c>
      <c r="K11" s="611">
        <f t="shared" si="1"/>
        <v>232.87458333333294</v>
      </c>
      <c r="L11" s="613"/>
      <c r="O11" s="596"/>
    </row>
    <row r="12" spans="1:15">
      <c r="A12" s="582">
        <f t="shared" si="3"/>
        <v>6</v>
      </c>
      <c r="B12" s="583">
        <f t="shared" si="3"/>
        <v>46271</v>
      </c>
      <c r="C12" s="583">
        <f t="shared" si="4"/>
        <v>46271</v>
      </c>
      <c r="D12" s="608">
        <f t="shared" si="5"/>
        <v>0.33333333333333331</v>
      </c>
      <c r="E12" s="583">
        <f t="shared" si="6"/>
        <v>46272</v>
      </c>
      <c r="F12" s="608">
        <f t="shared" si="7"/>
        <v>0.33333333333333331</v>
      </c>
      <c r="G12" s="609">
        <f t="shared" si="8"/>
        <v>1</v>
      </c>
      <c r="H12" s="610">
        <f t="shared" si="2"/>
        <v>592402.98</v>
      </c>
      <c r="I12" s="610">
        <v>599494.89</v>
      </c>
      <c r="J12" s="676">
        <f t="shared" si="0"/>
        <v>7091.9100000000326</v>
      </c>
      <c r="K12" s="611">
        <f t="shared" si="1"/>
        <v>295.49625000000134</v>
      </c>
      <c r="L12" s="613"/>
      <c r="O12" s="596"/>
    </row>
    <row r="13" spans="1:15">
      <c r="A13" s="582">
        <f t="shared" si="3"/>
        <v>7</v>
      </c>
      <c r="B13" s="583">
        <f t="shared" si="3"/>
        <v>46272</v>
      </c>
      <c r="C13" s="583">
        <f t="shared" si="4"/>
        <v>46272</v>
      </c>
      <c r="D13" s="608">
        <f t="shared" si="5"/>
        <v>0.33333333333333331</v>
      </c>
      <c r="E13" s="583">
        <f t="shared" si="6"/>
        <v>46273</v>
      </c>
      <c r="F13" s="608">
        <f t="shared" si="7"/>
        <v>0.33333333333333331</v>
      </c>
      <c r="G13" s="609">
        <f t="shared" si="8"/>
        <v>1</v>
      </c>
      <c r="H13" s="610">
        <f t="shared" si="2"/>
        <v>599494.89</v>
      </c>
      <c r="I13" s="610">
        <v>606465</v>
      </c>
      <c r="J13" s="676">
        <f t="shared" si="0"/>
        <v>6970.109999999986</v>
      </c>
      <c r="K13" s="611">
        <f t="shared" si="1"/>
        <v>290.42124999999942</v>
      </c>
      <c r="L13" s="613"/>
      <c r="O13" s="596"/>
    </row>
    <row r="14" spans="1:15">
      <c r="A14" s="582">
        <f t="shared" si="3"/>
        <v>8</v>
      </c>
      <c r="B14" s="583">
        <f t="shared" si="3"/>
        <v>46273</v>
      </c>
      <c r="C14" s="583">
        <f t="shared" si="4"/>
        <v>46273</v>
      </c>
      <c r="D14" s="608">
        <f t="shared" si="5"/>
        <v>0.33333333333333331</v>
      </c>
      <c r="E14" s="583">
        <f t="shared" si="6"/>
        <v>46274</v>
      </c>
      <c r="F14" s="608">
        <f t="shared" si="7"/>
        <v>0.33333333333333331</v>
      </c>
      <c r="G14" s="609">
        <f t="shared" si="8"/>
        <v>1</v>
      </c>
      <c r="H14" s="610">
        <f t="shared" si="2"/>
        <v>606465</v>
      </c>
      <c r="I14" s="610">
        <v>613489.39</v>
      </c>
      <c r="J14" s="676">
        <f t="shared" si="0"/>
        <v>7024.390000000014</v>
      </c>
      <c r="K14" s="611">
        <f t="shared" si="1"/>
        <v>292.68291666666727</v>
      </c>
      <c r="L14" s="613"/>
      <c r="O14" s="596"/>
    </row>
    <row r="15" spans="1:15">
      <c r="A15" s="582">
        <f t="shared" si="3"/>
        <v>9</v>
      </c>
      <c r="B15" s="583">
        <f t="shared" si="3"/>
        <v>46274</v>
      </c>
      <c r="C15" s="583">
        <f t="shared" si="4"/>
        <v>46274</v>
      </c>
      <c r="D15" s="608">
        <f t="shared" si="5"/>
        <v>0.33333333333333331</v>
      </c>
      <c r="E15" s="583">
        <f t="shared" si="6"/>
        <v>46275</v>
      </c>
      <c r="F15" s="608">
        <f t="shared" si="7"/>
        <v>0.33333333333333331</v>
      </c>
      <c r="G15" s="609">
        <f t="shared" si="8"/>
        <v>1</v>
      </c>
      <c r="H15" s="610">
        <f t="shared" si="2"/>
        <v>613489.39</v>
      </c>
      <c r="I15" s="610">
        <v>622217.59</v>
      </c>
      <c r="J15" s="676">
        <f t="shared" si="0"/>
        <v>8728.1999999999534</v>
      </c>
      <c r="K15" s="611">
        <f t="shared" si="1"/>
        <v>363.67499999999808</v>
      </c>
      <c r="L15" s="613"/>
    </row>
    <row r="16" spans="1:15">
      <c r="A16" s="582">
        <f t="shared" si="3"/>
        <v>10</v>
      </c>
      <c r="B16" s="583">
        <f t="shared" si="3"/>
        <v>46275</v>
      </c>
      <c r="C16" s="583">
        <f t="shared" si="4"/>
        <v>46275</v>
      </c>
      <c r="D16" s="608">
        <f t="shared" si="5"/>
        <v>0.33333333333333331</v>
      </c>
      <c r="E16" s="583">
        <f t="shared" si="6"/>
        <v>46276</v>
      </c>
      <c r="F16" s="608">
        <f t="shared" si="7"/>
        <v>0.33333333333333331</v>
      </c>
      <c r="G16" s="609">
        <f t="shared" si="8"/>
        <v>1</v>
      </c>
      <c r="H16" s="610">
        <f t="shared" si="2"/>
        <v>622217.59</v>
      </c>
      <c r="I16" s="610">
        <v>626608.42000000004</v>
      </c>
      <c r="J16" s="676">
        <f t="shared" si="0"/>
        <v>4390.8300000000745</v>
      </c>
      <c r="K16" s="611">
        <f t="shared" si="1"/>
        <v>182.95125000000311</v>
      </c>
      <c r="L16" s="613"/>
    </row>
    <row r="17" spans="1:16">
      <c r="A17" s="582">
        <f t="shared" si="3"/>
        <v>11</v>
      </c>
      <c r="B17" s="583">
        <f t="shared" si="3"/>
        <v>46276</v>
      </c>
      <c r="C17" s="583">
        <f t="shared" si="4"/>
        <v>46276</v>
      </c>
      <c r="D17" s="608">
        <f t="shared" si="5"/>
        <v>0.33333333333333331</v>
      </c>
      <c r="E17" s="583">
        <f t="shared" si="6"/>
        <v>46277</v>
      </c>
      <c r="F17" s="608">
        <f t="shared" si="7"/>
        <v>0.33333333333333331</v>
      </c>
      <c r="G17" s="609">
        <f t="shared" si="8"/>
        <v>1</v>
      </c>
      <c r="H17" s="610">
        <f t="shared" si="2"/>
        <v>626608.42000000004</v>
      </c>
      <c r="I17" s="610">
        <v>632199.59</v>
      </c>
      <c r="J17" s="676">
        <f t="shared" si="0"/>
        <v>5591.1699999999255</v>
      </c>
      <c r="K17" s="611">
        <f t="shared" si="1"/>
        <v>232.96541666666357</v>
      </c>
      <c r="L17" s="613"/>
    </row>
    <row r="18" spans="1:16">
      <c r="A18" s="582">
        <f t="shared" si="3"/>
        <v>12</v>
      </c>
      <c r="B18" s="583">
        <f t="shared" si="3"/>
        <v>46277</v>
      </c>
      <c r="C18" s="583">
        <f t="shared" si="4"/>
        <v>46277</v>
      </c>
      <c r="D18" s="608">
        <f t="shared" si="5"/>
        <v>0.33333333333333331</v>
      </c>
      <c r="E18" s="583">
        <f t="shared" si="6"/>
        <v>46278</v>
      </c>
      <c r="F18" s="608">
        <f t="shared" si="7"/>
        <v>0.33333333333333331</v>
      </c>
      <c r="G18" s="609">
        <f t="shared" si="8"/>
        <v>1</v>
      </c>
      <c r="H18" s="610">
        <f t="shared" si="2"/>
        <v>632199.59</v>
      </c>
      <c r="I18" s="610">
        <v>637656.84</v>
      </c>
      <c r="J18" s="676">
        <f t="shared" si="0"/>
        <v>5457.25</v>
      </c>
      <c r="K18" s="611">
        <f t="shared" si="1"/>
        <v>227.38541666666666</v>
      </c>
      <c r="L18" s="613"/>
    </row>
    <row r="19" spans="1:16">
      <c r="A19" s="582">
        <f t="shared" si="3"/>
        <v>13</v>
      </c>
      <c r="B19" s="583">
        <f t="shared" si="3"/>
        <v>46278</v>
      </c>
      <c r="C19" s="583">
        <f t="shared" si="4"/>
        <v>46278</v>
      </c>
      <c r="D19" s="608">
        <f t="shared" si="5"/>
        <v>0.33333333333333331</v>
      </c>
      <c r="E19" s="583">
        <f t="shared" si="6"/>
        <v>46279</v>
      </c>
      <c r="F19" s="608">
        <f t="shared" si="7"/>
        <v>0.33333333333333331</v>
      </c>
      <c r="G19" s="609">
        <f t="shared" si="8"/>
        <v>1</v>
      </c>
      <c r="H19" s="610">
        <f t="shared" si="2"/>
        <v>637656.84</v>
      </c>
      <c r="I19" s="610">
        <v>643318.67000000004</v>
      </c>
      <c r="J19" s="676">
        <f t="shared" si="0"/>
        <v>5661.8300000000745</v>
      </c>
      <c r="K19" s="611">
        <f t="shared" si="1"/>
        <v>235.90958333333643</v>
      </c>
      <c r="L19" s="613"/>
    </row>
    <row r="20" spans="1:16">
      <c r="A20" s="582">
        <f t="shared" si="3"/>
        <v>14</v>
      </c>
      <c r="B20" s="583">
        <f t="shared" si="3"/>
        <v>46279</v>
      </c>
      <c r="C20" s="583">
        <f t="shared" si="4"/>
        <v>46279</v>
      </c>
      <c r="D20" s="608">
        <f t="shared" si="5"/>
        <v>0.33333333333333331</v>
      </c>
      <c r="E20" s="583">
        <f t="shared" si="6"/>
        <v>46280</v>
      </c>
      <c r="F20" s="608">
        <f t="shared" si="7"/>
        <v>0.33333333333333331</v>
      </c>
      <c r="G20" s="609">
        <f t="shared" si="8"/>
        <v>1</v>
      </c>
      <c r="H20" s="610">
        <f t="shared" si="2"/>
        <v>643318.67000000004</v>
      </c>
      <c r="I20" s="610">
        <v>646601.03</v>
      </c>
      <c r="J20" s="676">
        <f t="shared" si="0"/>
        <v>3282.359999999986</v>
      </c>
      <c r="K20" s="611">
        <f t="shared" si="1"/>
        <v>136.76499999999942</v>
      </c>
      <c r="L20" s="613"/>
    </row>
    <row r="21" spans="1:16">
      <c r="A21" s="582">
        <f t="shared" si="3"/>
        <v>15</v>
      </c>
      <c r="B21" s="583">
        <f t="shared" si="3"/>
        <v>46280</v>
      </c>
      <c r="C21" s="583">
        <f t="shared" si="4"/>
        <v>46280</v>
      </c>
      <c r="D21" s="608">
        <f t="shared" si="5"/>
        <v>0.33333333333333331</v>
      </c>
      <c r="E21" s="583">
        <f t="shared" si="6"/>
        <v>46281</v>
      </c>
      <c r="F21" s="608">
        <f t="shared" si="7"/>
        <v>0.33333333333333331</v>
      </c>
      <c r="G21" s="609">
        <f t="shared" si="8"/>
        <v>1</v>
      </c>
      <c r="H21" s="610">
        <f t="shared" si="2"/>
        <v>646601.03</v>
      </c>
      <c r="I21" s="610">
        <v>649731.15</v>
      </c>
      <c r="J21" s="676">
        <f t="shared" si="0"/>
        <v>3130.1199999999953</v>
      </c>
      <c r="K21" s="611">
        <f t="shared" si="1"/>
        <v>130.42166666666648</v>
      </c>
      <c r="L21" s="613"/>
    </row>
    <row r="22" spans="1:16">
      <c r="A22" s="582">
        <f t="shared" si="3"/>
        <v>16</v>
      </c>
      <c r="B22" s="583">
        <f t="shared" si="3"/>
        <v>46281</v>
      </c>
      <c r="C22" s="583">
        <f t="shared" si="4"/>
        <v>46281</v>
      </c>
      <c r="D22" s="608">
        <f t="shared" si="5"/>
        <v>0.33333333333333331</v>
      </c>
      <c r="E22" s="583">
        <f t="shared" si="6"/>
        <v>46282</v>
      </c>
      <c r="F22" s="608">
        <f t="shared" si="7"/>
        <v>0.33333333333333331</v>
      </c>
      <c r="G22" s="609">
        <f t="shared" si="8"/>
        <v>1</v>
      </c>
      <c r="H22" s="610">
        <f t="shared" si="2"/>
        <v>649731.15</v>
      </c>
      <c r="I22" s="610">
        <v>656244.04</v>
      </c>
      <c r="J22" s="676">
        <f t="shared" si="0"/>
        <v>6512.890000000014</v>
      </c>
      <c r="K22" s="611">
        <f t="shared" si="1"/>
        <v>271.37041666666727</v>
      </c>
      <c r="L22" s="752"/>
    </row>
    <row r="23" spans="1:16">
      <c r="A23" s="582">
        <f t="shared" si="3"/>
        <v>17</v>
      </c>
      <c r="B23" s="583">
        <f t="shared" si="3"/>
        <v>46282</v>
      </c>
      <c r="C23" s="583">
        <f t="shared" si="4"/>
        <v>46282</v>
      </c>
      <c r="D23" s="608">
        <f t="shared" si="5"/>
        <v>0.33333333333333331</v>
      </c>
      <c r="E23" s="583">
        <f t="shared" si="6"/>
        <v>46283</v>
      </c>
      <c r="F23" s="608">
        <f t="shared" si="7"/>
        <v>0.33333333333333331</v>
      </c>
      <c r="G23" s="609">
        <f t="shared" si="8"/>
        <v>1</v>
      </c>
      <c r="H23" s="610">
        <f t="shared" si="2"/>
        <v>656244.04</v>
      </c>
      <c r="I23" s="610">
        <v>662841.34</v>
      </c>
      <c r="J23" s="676">
        <f t="shared" si="0"/>
        <v>6597.2999999999302</v>
      </c>
      <c r="K23" s="611">
        <f t="shared" si="1"/>
        <v>274.88749999999709</v>
      </c>
      <c r="L23" s="613"/>
    </row>
    <row r="24" spans="1:16">
      <c r="A24" s="582">
        <f t="shared" si="3"/>
        <v>18</v>
      </c>
      <c r="B24" s="583">
        <f t="shared" si="3"/>
        <v>46283</v>
      </c>
      <c r="C24" s="583">
        <f t="shared" si="4"/>
        <v>46283</v>
      </c>
      <c r="D24" s="608">
        <f t="shared" si="5"/>
        <v>0.33333333333333331</v>
      </c>
      <c r="E24" s="583">
        <f t="shared" si="6"/>
        <v>46284</v>
      </c>
      <c r="F24" s="608">
        <f t="shared" si="7"/>
        <v>0.33333333333333331</v>
      </c>
      <c r="G24" s="609">
        <f t="shared" si="8"/>
        <v>1</v>
      </c>
      <c r="H24" s="610">
        <f t="shared" si="2"/>
        <v>662841.34</v>
      </c>
      <c r="I24" s="610">
        <v>669466.92000000004</v>
      </c>
      <c r="J24" s="676">
        <f t="shared" si="0"/>
        <v>6625.5800000000745</v>
      </c>
      <c r="K24" s="611">
        <f t="shared" si="1"/>
        <v>276.06583333333646</v>
      </c>
      <c r="L24" s="613"/>
    </row>
    <row r="25" spans="1:16">
      <c r="A25" s="582">
        <f t="shared" ref="A25:B37" si="9">A24+1</f>
        <v>19</v>
      </c>
      <c r="B25" s="583">
        <f>B24+1</f>
        <v>46284</v>
      </c>
      <c r="C25" s="583">
        <f t="shared" si="4"/>
        <v>46284</v>
      </c>
      <c r="D25" s="608">
        <f t="shared" si="5"/>
        <v>0.33333333333333331</v>
      </c>
      <c r="E25" s="583">
        <f t="shared" si="6"/>
        <v>46285</v>
      </c>
      <c r="F25" s="608">
        <f t="shared" si="7"/>
        <v>0.33333333333333331</v>
      </c>
      <c r="G25" s="609">
        <f t="shared" si="8"/>
        <v>1</v>
      </c>
      <c r="H25" s="610">
        <f t="shared" si="2"/>
        <v>669466.92000000004</v>
      </c>
      <c r="I25" s="610">
        <v>676014.67</v>
      </c>
      <c r="J25" s="676">
        <f t="shared" si="0"/>
        <v>6547.75</v>
      </c>
      <c r="K25" s="611">
        <f t="shared" si="1"/>
        <v>272.82291666666669</v>
      </c>
      <c r="L25" s="613"/>
    </row>
    <row r="26" spans="1:16">
      <c r="A26" s="582">
        <f t="shared" si="9"/>
        <v>20</v>
      </c>
      <c r="B26" s="583">
        <f>B25+1</f>
        <v>46285</v>
      </c>
      <c r="C26" s="583">
        <f t="shared" si="4"/>
        <v>46285</v>
      </c>
      <c r="D26" s="608">
        <f t="shared" si="5"/>
        <v>0.33333333333333331</v>
      </c>
      <c r="E26" s="583">
        <f t="shared" si="6"/>
        <v>46286</v>
      </c>
      <c r="F26" s="608">
        <f t="shared" si="7"/>
        <v>0.33333333333333331</v>
      </c>
      <c r="G26" s="609">
        <f t="shared" si="8"/>
        <v>1</v>
      </c>
      <c r="H26" s="610">
        <f t="shared" si="2"/>
        <v>676014.67</v>
      </c>
      <c r="I26" s="610">
        <v>682474.44</v>
      </c>
      <c r="J26" s="676">
        <f t="shared" si="0"/>
        <v>6459.7699999999022</v>
      </c>
      <c r="K26" s="611">
        <f t="shared" si="1"/>
        <v>269.15708333332924</v>
      </c>
      <c r="L26" s="613"/>
    </row>
    <row r="27" spans="1:16">
      <c r="A27" s="582">
        <f t="shared" si="9"/>
        <v>21</v>
      </c>
      <c r="B27" s="583">
        <f>B26+1</f>
        <v>46286</v>
      </c>
      <c r="C27" s="583">
        <f t="shared" si="4"/>
        <v>46286</v>
      </c>
      <c r="D27" s="608">
        <f t="shared" si="5"/>
        <v>0.33333333333333331</v>
      </c>
      <c r="E27" s="583">
        <f t="shared" si="6"/>
        <v>46287</v>
      </c>
      <c r="F27" s="608">
        <f t="shared" si="7"/>
        <v>0.33333333333333331</v>
      </c>
      <c r="G27" s="609">
        <f t="shared" si="8"/>
        <v>1</v>
      </c>
      <c r="H27" s="610">
        <f t="shared" si="2"/>
        <v>682474.44</v>
      </c>
      <c r="I27" s="610">
        <v>689324.86</v>
      </c>
      <c r="J27" s="676">
        <f t="shared" si="0"/>
        <v>6850.4200000000419</v>
      </c>
      <c r="K27" s="611">
        <f t="shared" si="1"/>
        <v>285.43416666666843</v>
      </c>
      <c r="L27" s="613"/>
    </row>
    <row r="28" spans="1:16">
      <c r="A28" s="582">
        <f t="shared" si="9"/>
        <v>22</v>
      </c>
      <c r="B28" s="583">
        <f t="shared" si="9"/>
        <v>46287</v>
      </c>
      <c r="C28" s="583">
        <f t="shared" si="4"/>
        <v>46287</v>
      </c>
      <c r="D28" s="608">
        <f t="shared" si="5"/>
        <v>0.33333333333333331</v>
      </c>
      <c r="E28" s="583">
        <f t="shared" si="6"/>
        <v>46288</v>
      </c>
      <c r="F28" s="608">
        <f t="shared" si="7"/>
        <v>0.33333333333333331</v>
      </c>
      <c r="G28" s="609">
        <f t="shared" si="8"/>
        <v>1</v>
      </c>
      <c r="H28" s="610">
        <f t="shared" si="2"/>
        <v>689324.86</v>
      </c>
      <c r="I28" s="759">
        <v>696118.78</v>
      </c>
      <c r="J28" s="676">
        <f t="shared" si="0"/>
        <v>6793.9200000000419</v>
      </c>
      <c r="K28" s="611">
        <f t="shared" si="1"/>
        <v>283.08000000000175</v>
      </c>
      <c r="L28" s="613"/>
      <c r="M28" s="595"/>
    </row>
    <row r="29" spans="1:16">
      <c r="A29" s="582">
        <f t="shared" si="9"/>
        <v>23</v>
      </c>
      <c r="B29" s="583">
        <f t="shared" si="9"/>
        <v>46288</v>
      </c>
      <c r="C29" s="583">
        <f t="shared" si="4"/>
        <v>46288</v>
      </c>
      <c r="D29" s="608">
        <f t="shared" si="5"/>
        <v>0.33333333333333331</v>
      </c>
      <c r="E29" s="583">
        <f t="shared" si="6"/>
        <v>46289</v>
      </c>
      <c r="F29" s="608">
        <f t="shared" si="7"/>
        <v>0.33333333333333331</v>
      </c>
      <c r="G29" s="609">
        <f t="shared" si="8"/>
        <v>1</v>
      </c>
      <c r="H29" s="610">
        <f t="shared" si="2"/>
        <v>696118.78</v>
      </c>
      <c r="I29" s="610">
        <v>702563.77</v>
      </c>
      <c r="J29" s="676">
        <f t="shared" si="0"/>
        <v>6444.9899999999907</v>
      </c>
      <c r="K29" s="611">
        <f t="shared" si="1"/>
        <v>268.54124999999959</v>
      </c>
      <c r="L29" s="613"/>
      <c r="M29" s="595"/>
    </row>
    <row r="30" spans="1:16">
      <c r="A30" s="582">
        <f t="shared" si="9"/>
        <v>24</v>
      </c>
      <c r="B30" s="583">
        <f t="shared" si="9"/>
        <v>46289</v>
      </c>
      <c r="C30" s="583">
        <f t="shared" si="4"/>
        <v>46289</v>
      </c>
      <c r="D30" s="608">
        <f t="shared" si="5"/>
        <v>0.33333333333333331</v>
      </c>
      <c r="E30" s="583">
        <f t="shared" si="6"/>
        <v>46290</v>
      </c>
      <c r="F30" s="608">
        <f t="shared" si="7"/>
        <v>0.33333333333333331</v>
      </c>
      <c r="G30" s="609">
        <f t="shared" si="8"/>
        <v>1</v>
      </c>
      <c r="H30" s="610">
        <f t="shared" si="2"/>
        <v>702563.77</v>
      </c>
      <c r="I30" s="610">
        <v>708494.19</v>
      </c>
      <c r="J30" s="676">
        <f t="shared" si="0"/>
        <v>5930.4199999999255</v>
      </c>
      <c r="K30" s="611">
        <f t="shared" si="1"/>
        <v>247.10083333333023</v>
      </c>
      <c r="L30" s="613"/>
      <c r="M30" s="595"/>
    </row>
    <row r="31" spans="1:16">
      <c r="A31" s="582">
        <f t="shared" si="9"/>
        <v>25</v>
      </c>
      <c r="B31" s="583">
        <f t="shared" si="9"/>
        <v>46290</v>
      </c>
      <c r="C31" s="583">
        <f t="shared" si="4"/>
        <v>46290</v>
      </c>
      <c r="D31" s="608">
        <f t="shared" si="5"/>
        <v>0.33333333333333331</v>
      </c>
      <c r="E31" s="583">
        <f t="shared" si="6"/>
        <v>46291</v>
      </c>
      <c r="F31" s="608">
        <f t="shared" si="7"/>
        <v>0.33333333333333331</v>
      </c>
      <c r="G31" s="609">
        <f t="shared" si="8"/>
        <v>1</v>
      </c>
      <c r="H31" s="610">
        <f t="shared" si="2"/>
        <v>708494.19</v>
      </c>
      <c r="I31" s="610">
        <v>715458.1</v>
      </c>
      <c r="J31" s="676">
        <f t="shared" si="0"/>
        <v>6963.9100000000326</v>
      </c>
      <c r="K31" s="611">
        <f t="shared" si="1"/>
        <v>290.16291666666802</v>
      </c>
      <c r="L31" s="613"/>
      <c r="M31" s="595"/>
      <c r="P31" s="595"/>
    </row>
    <row r="32" spans="1:16">
      <c r="A32" s="582">
        <f t="shared" si="9"/>
        <v>26</v>
      </c>
      <c r="B32" s="583">
        <f t="shared" si="9"/>
        <v>46291</v>
      </c>
      <c r="C32" s="583">
        <f t="shared" si="4"/>
        <v>46291</v>
      </c>
      <c r="D32" s="608">
        <f t="shared" si="5"/>
        <v>0.33333333333333331</v>
      </c>
      <c r="E32" s="583">
        <f t="shared" si="6"/>
        <v>46292</v>
      </c>
      <c r="F32" s="608">
        <f t="shared" si="7"/>
        <v>0.33333333333333331</v>
      </c>
      <c r="G32" s="609">
        <f t="shared" si="8"/>
        <v>1</v>
      </c>
      <c r="H32" s="610">
        <f t="shared" si="2"/>
        <v>715458.1</v>
      </c>
      <c r="I32" s="610">
        <v>721772.5</v>
      </c>
      <c r="J32" s="676">
        <f t="shared" si="0"/>
        <v>6314.4000000000233</v>
      </c>
      <c r="K32" s="611">
        <f t="shared" si="1"/>
        <v>263.10000000000099</v>
      </c>
      <c r="L32" s="613"/>
    </row>
    <row r="33" spans="1:12">
      <c r="A33" s="582">
        <f t="shared" si="9"/>
        <v>27</v>
      </c>
      <c r="B33" s="583">
        <f t="shared" si="9"/>
        <v>46292</v>
      </c>
      <c r="C33" s="583">
        <f t="shared" si="4"/>
        <v>46292</v>
      </c>
      <c r="D33" s="608">
        <f t="shared" si="5"/>
        <v>0.33333333333333331</v>
      </c>
      <c r="E33" s="583">
        <f t="shared" si="6"/>
        <v>46293</v>
      </c>
      <c r="F33" s="608">
        <f t="shared" si="7"/>
        <v>0.33333333333333331</v>
      </c>
      <c r="G33" s="609">
        <f t="shared" si="8"/>
        <v>1</v>
      </c>
      <c r="H33" s="610"/>
      <c r="I33" s="610"/>
      <c r="J33" s="676">
        <f t="shared" si="0"/>
        <v>0</v>
      </c>
      <c r="K33" s="611">
        <f t="shared" si="1"/>
        <v>0</v>
      </c>
      <c r="L33" s="613"/>
    </row>
    <row r="34" spans="1:12">
      <c r="A34" s="582">
        <f t="shared" si="9"/>
        <v>28</v>
      </c>
      <c r="B34" s="583">
        <f t="shared" si="9"/>
        <v>46293</v>
      </c>
      <c r="C34" s="583">
        <f t="shared" si="4"/>
        <v>46293</v>
      </c>
      <c r="D34" s="608">
        <f t="shared" si="5"/>
        <v>0.33333333333333331</v>
      </c>
      <c r="E34" s="583">
        <f t="shared" si="6"/>
        <v>46294</v>
      </c>
      <c r="F34" s="608">
        <f t="shared" si="7"/>
        <v>0.33333333333333331</v>
      </c>
      <c r="G34" s="609">
        <f t="shared" si="8"/>
        <v>1</v>
      </c>
      <c r="H34" s="610"/>
      <c r="I34" s="610"/>
      <c r="J34" s="676">
        <f t="shared" si="0"/>
        <v>0</v>
      </c>
      <c r="K34" s="611">
        <f t="shared" si="1"/>
        <v>0</v>
      </c>
      <c r="L34" s="613"/>
    </row>
    <row r="35" spans="1:12">
      <c r="A35" s="582">
        <f t="shared" si="9"/>
        <v>29</v>
      </c>
      <c r="B35" s="583">
        <f t="shared" si="9"/>
        <v>46294</v>
      </c>
      <c r="C35" s="583">
        <f t="shared" si="4"/>
        <v>46294</v>
      </c>
      <c r="D35" s="608">
        <f t="shared" si="5"/>
        <v>0.33333333333333331</v>
      </c>
      <c r="E35" s="583">
        <f t="shared" si="6"/>
        <v>46295</v>
      </c>
      <c r="F35" s="608">
        <f t="shared" si="7"/>
        <v>0.33333333333333331</v>
      </c>
      <c r="G35" s="609">
        <f t="shared" si="8"/>
        <v>1</v>
      </c>
      <c r="H35" s="610"/>
      <c r="I35" s="610"/>
      <c r="J35" s="676">
        <f t="shared" si="0"/>
        <v>0</v>
      </c>
      <c r="K35" s="611">
        <f t="shared" si="1"/>
        <v>0</v>
      </c>
      <c r="L35" s="613"/>
    </row>
    <row r="36" spans="1:12">
      <c r="A36" s="582">
        <f t="shared" si="9"/>
        <v>30</v>
      </c>
      <c r="B36" s="583">
        <f t="shared" si="9"/>
        <v>46295</v>
      </c>
      <c r="C36" s="583">
        <f t="shared" si="4"/>
        <v>46295</v>
      </c>
      <c r="D36" s="608">
        <f t="shared" si="5"/>
        <v>0.33333333333333331</v>
      </c>
      <c r="E36" s="583">
        <f t="shared" si="6"/>
        <v>46296</v>
      </c>
      <c r="F36" s="608">
        <f t="shared" si="7"/>
        <v>0.33333333333333331</v>
      </c>
      <c r="G36" s="609">
        <f t="shared" si="8"/>
        <v>1</v>
      </c>
      <c r="H36" s="610"/>
      <c r="I36" s="610"/>
      <c r="J36" s="676">
        <f t="shared" si="0"/>
        <v>0</v>
      </c>
      <c r="K36" s="611">
        <f t="shared" si="1"/>
        <v>0</v>
      </c>
      <c r="L36" s="613"/>
    </row>
    <row r="37" spans="1:12">
      <c r="A37" s="582">
        <f t="shared" si="9"/>
        <v>31</v>
      </c>
      <c r="B37" s="583">
        <f t="shared" si="9"/>
        <v>46296</v>
      </c>
      <c r="C37" s="583">
        <f t="shared" si="4"/>
        <v>46296</v>
      </c>
      <c r="D37" s="608">
        <f t="shared" si="5"/>
        <v>0.33333333333333331</v>
      </c>
      <c r="E37" s="583">
        <f t="shared" si="6"/>
        <v>46297</v>
      </c>
      <c r="F37" s="608">
        <f t="shared" si="7"/>
        <v>0.33333333333333331</v>
      </c>
      <c r="G37" s="609">
        <f t="shared" si="8"/>
        <v>1</v>
      </c>
      <c r="H37" s="610"/>
      <c r="I37" s="610"/>
      <c r="J37" s="676">
        <f t="shared" si="0"/>
        <v>0</v>
      </c>
      <c r="K37" s="611">
        <f t="shared" si="1"/>
        <v>0</v>
      </c>
      <c r="L37" s="613"/>
    </row>
    <row r="38" spans="1:12" ht="15.75" thickBot="1">
      <c r="A38" s="582"/>
      <c r="B38" s="583"/>
      <c r="C38" s="583"/>
      <c r="D38" s="608"/>
      <c r="E38" s="583"/>
      <c r="F38" s="608"/>
      <c r="G38" s="609"/>
      <c r="H38" s="614"/>
      <c r="I38" s="614"/>
      <c r="J38" s="614"/>
      <c r="K38" s="611"/>
      <c r="L38" s="613"/>
    </row>
    <row r="39" spans="1:12" ht="15.75" thickTop="1">
      <c r="A39" s="615" t="s">
        <v>3</v>
      </c>
      <c r="B39" s="616"/>
      <c r="C39" s="616"/>
      <c r="D39" s="616"/>
      <c r="E39" s="616"/>
      <c r="F39" s="616"/>
      <c r="G39" s="617">
        <f>SUM(G7:G34)</f>
        <v>28.083333333333332</v>
      </c>
      <c r="H39" s="618"/>
      <c r="I39" s="618"/>
      <c r="J39" s="619">
        <f>SUM(J7:J38)</f>
        <v>156769.37</v>
      </c>
      <c r="K39" s="619">
        <f>AVERAGE(K7:K34)</f>
        <v>233.28775297619046</v>
      </c>
      <c r="L39" s="620"/>
    </row>
    <row r="40" spans="1:12" ht="15.75" thickBot="1">
      <c r="A40" s="621" t="s">
        <v>114</v>
      </c>
      <c r="B40" s="622"/>
      <c r="C40" s="622"/>
      <c r="D40" s="622"/>
      <c r="E40" s="622"/>
      <c r="F40" s="622"/>
      <c r="G40" s="623">
        <f>G39/SUMPRODUCT((G7:G34&gt;0)*1)</f>
        <v>1.0029761904761905</v>
      </c>
      <c r="H40" s="624"/>
      <c r="I40" s="624"/>
      <c r="J40" s="624"/>
      <c r="K40" s="624">
        <f>K39/SUMPRODUCT((K7:K34&gt;0)*1)</f>
        <v>8.9726058836996323</v>
      </c>
      <c r="L40" s="625"/>
    </row>
  </sheetData>
  <mergeCells count="9">
    <mergeCell ref="J5:J6"/>
    <mergeCell ref="K5:K6"/>
    <mergeCell ref="L5:L6"/>
    <mergeCell ref="A5:A6"/>
    <mergeCell ref="B5:B6"/>
    <mergeCell ref="C5:D5"/>
    <mergeCell ref="E5:F5"/>
    <mergeCell ref="G5:G6"/>
    <mergeCell ref="H5:I5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workbookViewId="0">
      <pane xSplit="3" ySplit="6" topLeftCell="D22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3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185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MAX(K7:K34)</f>
        <v>45.436666666665893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0.33333333333333298</v>
      </c>
      <c r="E7" s="8">
        <f>C7+1</f>
        <v>46267</v>
      </c>
      <c r="F7" s="9">
        <v>0.33333333333333298</v>
      </c>
      <c r="G7" s="10">
        <f>IFERROR(((E7-C7)+(F7-D7)),"")</f>
        <v>1</v>
      </c>
      <c r="H7" s="11">
        <v>641214.6</v>
      </c>
      <c r="I7" s="11">
        <v>641244.17000000004</v>
      </c>
      <c r="J7" s="11">
        <f t="shared" ref="J7" si="0">I7-H7</f>
        <v>29.570000000065193</v>
      </c>
      <c r="K7" s="27">
        <f t="shared" ref="K7" si="1">J7/24</f>
        <v>1.2320833333360497</v>
      </c>
      <c r="L7" s="700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0.33333333333333298</v>
      </c>
      <c r="E8" s="8">
        <f>C8+1</f>
        <v>46268</v>
      </c>
      <c r="F8" s="9">
        <v>0.33333333333333298</v>
      </c>
      <c r="G8" s="10">
        <f>IFERROR(((E8-C8)+(F8-D8)),"")</f>
        <v>1</v>
      </c>
      <c r="H8" s="224">
        <f t="shared" ref="H8:H32" si="2">I7</f>
        <v>641244.17000000004</v>
      </c>
      <c r="I8" s="11">
        <v>641742.86</v>
      </c>
      <c r="J8" s="11">
        <f t="shared" ref="J8" si="3">I8-H8</f>
        <v>498.68999999994412</v>
      </c>
      <c r="K8" s="27">
        <f t="shared" ref="K8" si="4">J8/24</f>
        <v>20.778749999997672</v>
      </c>
      <c r="L8" s="508"/>
    </row>
    <row r="9" spans="1:12">
      <c r="A9" s="12">
        <f t="shared" ref="A9:B24" si="5">A8+1</f>
        <v>3</v>
      </c>
      <c r="B9" s="8">
        <f t="shared" si="5"/>
        <v>46268</v>
      </c>
      <c r="C9" s="8">
        <f t="shared" ref="C9:C34" si="6">B9</f>
        <v>46268</v>
      </c>
      <c r="D9" s="9">
        <v>0.33333333333333298</v>
      </c>
      <c r="E9" s="8">
        <f t="shared" ref="E9:E34" si="7">C9+1</f>
        <v>46269</v>
      </c>
      <c r="F9" s="9">
        <v>0.33333333333333298</v>
      </c>
      <c r="G9" s="10">
        <f t="shared" ref="G9:G34" si="8">IFERROR(((E9-C9)+(F9-D9)),"")</f>
        <v>1</v>
      </c>
      <c r="H9" s="224">
        <f t="shared" si="2"/>
        <v>641742.86</v>
      </c>
      <c r="I9" s="11">
        <v>642248.07999999996</v>
      </c>
      <c r="J9" s="11">
        <f t="shared" ref="J9:J12" si="9">I9-H9</f>
        <v>505.21999999997206</v>
      </c>
      <c r="K9" s="27">
        <f t="shared" ref="K9:K12" si="10">J9/24</f>
        <v>21.050833333332168</v>
      </c>
      <c r="L9" s="508"/>
    </row>
    <row r="10" spans="1:12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v>0.33333333333333298</v>
      </c>
      <c r="E10" s="8">
        <f t="shared" si="7"/>
        <v>46270</v>
      </c>
      <c r="F10" s="9">
        <v>0.33333333333333298</v>
      </c>
      <c r="G10" s="10">
        <f t="shared" si="8"/>
        <v>1</v>
      </c>
      <c r="H10" s="224">
        <f t="shared" si="2"/>
        <v>642248.07999999996</v>
      </c>
      <c r="I10" s="11">
        <v>642627.97</v>
      </c>
      <c r="J10" s="11">
        <f t="shared" si="9"/>
        <v>379.89000000001397</v>
      </c>
      <c r="K10" s="27">
        <f t="shared" si="10"/>
        <v>15.828750000000582</v>
      </c>
      <c r="L10" s="632"/>
    </row>
    <row r="11" spans="1:12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v>0.33333333333333298</v>
      </c>
      <c r="E11" s="8">
        <f t="shared" si="7"/>
        <v>46271</v>
      </c>
      <c r="F11" s="9">
        <v>0.33333333333333298</v>
      </c>
      <c r="G11" s="10">
        <f t="shared" si="8"/>
        <v>1</v>
      </c>
      <c r="H11" s="224">
        <f t="shared" si="2"/>
        <v>642627.97</v>
      </c>
      <c r="I11" s="11">
        <v>642627.97</v>
      </c>
      <c r="J11" s="11">
        <f t="shared" si="9"/>
        <v>0</v>
      </c>
      <c r="K11" s="27">
        <f t="shared" si="10"/>
        <v>0</v>
      </c>
      <c r="L11" s="859" t="s">
        <v>152</v>
      </c>
    </row>
    <row r="12" spans="1:12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v>0.33333333333333298</v>
      </c>
      <c r="E12" s="8">
        <f t="shared" si="7"/>
        <v>46272</v>
      </c>
      <c r="F12" s="9">
        <v>0.33333333333333298</v>
      </c>
      <c r="G12" s="10">
        <f t="shared" si="8"/>
        <v>1</v>
      </c>
      <c r="H12" s="224">
        <f t="shared" si="2"/>
        <v>642627.97</v>
      </c>
      <c r="I12" s="11">
        <v>642627.97</v>
      </c>
      <c r="J12" s="11">
        <f t="shared" si="9"/>
        <v>0</v>
      </c>
      <c r="K12" s="27">
        <f t="shared" si="10"/>
        <v>0</v>
      </c>
      <c r="L12" s="859" t="s">
        <v>152</v>
      </c>
    </row>
    <row r="13" spans="1:12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v>0.33333333333333298</v>
      </c>
      <c r="E13" s="8">
        <f t="shared" si="7"/>
        <v>46273</v>
      </c>
      <c r="F13" s="9">
        <v>0.33333333333333298</v>
      </c>
      <c r="G13" s="10">
        <f t="shared" si="8"/>
        <v>1</v>
      </c>
      <c r="H13" s="224">
        <f t="shared" si="2"/>
        <v>642627.97</v>
      </c>
      <c r="I13" s="11">
        <v>643089.66</v>
      </c>
      <c r="J13" s="11">
        <f t="shared" ref="J13" si="11">I13-H13</f>
        <v>461.69000000006054</v>
      </c>
      <c r="K13" s="27">
        <f t="shared" ref="K13" si="12">J13/24</f>
        <v>19.237083333335857</v>
      </c>
      <c r="L13" s="841" t="s">
        <v>348</v>
      </c>
    </row>
    <row r="14" spans="1:12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v>0.33333333333333298</v>
      </c>
      <c r="E14" s="8">
        <f t="shared" si="7"/>
        <v>46274</v>
      </c>
      <c r="F14" s="9">
        <v>0.33333333333333298</v>
      </c>
      <c r="G14" s="10">
        <f t="shared" si="8"/>
        <v>1</v>
      </c>
      <c r="H14" s="224">
        <f t="shared" si="2"/>
        <v>643089.66</v>
      </c>
      <c r="I14" s="224">
        <v>643566.21</v>
      </c>
      <c r="J14" s="11">
        <f t="shared" ref="J14" si="13">I14-H14</f>
        <v>476.54999999993015</v>
      </c>
      <c r="K14" s="27">
        <f t="shared" ref="K14" si="14">J14/24</f>
        <v>19.85624999999709</v>
      </c>
      <c r="L14" s="28"/>
    </row>
    <row r="15" spans="1:12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v>0.33333333333333298</v>
      </c>
      <c r="E15" s="8">
        <f t="shared" si="7"/>
        <v>46275</v>
      </c>
      <c r="F15" s="9">
        <v>0.33333333333333298</v>
      </c>
      <c r="G15" s="10">
        <f t="shared" si="8"/>
        <v>1</v>
      </c>
      <c r="H15" s="224">
        <f t="shared" si="2"/>
        <v>643566.21</v>
      </c>
      <c r="I15" s="224">
        <v>644072.75</v>
      </c>
      <c r="J15" s="11">
        <f t="shared" ref="J15" si="15">I15-H15</f>
        <v>506.54000000003725</v>
      </c>
      <c r="K15" s="27">
        <f t="shared" ref="K15" si="16">J15/24</f>
        <v>21.105833333334886</v>
      </c>
      <c r="L15" s="28"/>
    </row>
    <row r="16" spans="1:12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v>0.33333333333333298</v>
      </c>
      <c r="E16" s="8">
        <f t="shared" si="7"/>
        <v>46276</v>
      </c>
      <c r="F16" s="9">
        <v>0.33333333333333298</v>
      </c>
      <c r="G16" s="10">
        <f t="shared" si="8"/>
        <v>1</v>
      </c>
      <c r="H16" s="224">
        <f t="shared" si="2"/>
        <v>644072.75</v>
      </c>
      <c r="I16" s="224">
        <v>644578.54</v>
      </c>
      <c r="J16" s="11">
        <f t="shared" ref="J16" si="17">I16-H16</f>
        <v>505.79000000003725</v>
      </c>
      <c r="K16" s="27">
        <f t="shared" ref="K16" si="18">J16/24</f>
        <v>21.074583333334886</v>
      </c>
      <c r="L16" s="508"/>
    </row>
    <row r="17" spans="1:14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v>0.33333333333333298</v>
      </c>
      <c r="E17" s="8">
        <f t="shared" si="7"/>
        <v>46277</v>
      </c>
      <c r="F17" s="9">
        <v>0.33333333333333298</v>
      </c>
      <c r="G17" s="10">
        <f t="shared" si="8"/>
        <v>1</v>
      </c>
      <c r="H17" s="224">
        <f t="shared" si="2"/>
        <v>644578.54</v>
      </c>
      <c r="I17" s="224">
        <v>644676.31000000006</v>
      </c>
      <c r="J17" s="11">
        <f t="shared" ref="J17" si="19">I17-H17</f>
        <v>97.770000000018626</v>
      </c>
      <c r="K17" s="27">
        <f t="shared" ref="K17" si="20">J17/24</f>
        <v>4.0737500000007758</v>
      </c>
      <c r="L17" s="508"/>
    </row>
    <row r="18" spans="1:14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v>0.33333333333333298</v>
      </c>
      <c r="E18" s="8">
        <f t="shared" si="7"/>
        <v>46278</v>
      </c>
      <c r="F18" s="9">
        <v>0.33333333333333298</v>
      </c>
      <c r="G18" s="10">
        <f t="shared" si="8"/>
        <v>1</v>
      </c>
      <c r="H18" s="224">
        <f t="shared" si="2"/>
        <v>644676.31000000006</v>
      </c>
      <c r="I18" s="11">
        <v>644676.31000000006</v>
      </c>
      <c r="J18" s="11">
        <f t="shared" ref="J18:J19" si="21">I18-H18</f>
        <v>0</v>
      </c>
      <c r="K18" s="27">
        <f t="shared" ref="K18:K19" si="22">J18/24</f>
        <v>0</v>
      </c>
      <c r="L18" s="859" t="s">
        <v>152</v>
      </c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6"/>
        <v>46278</v>
      </c>
      <c r="D19" s="9">
        <v>0.33333333333333298</v>
      </c>
      <c r="E19" s="8">
        <f t="shared" si="7"/>
        <v>46279</v>
      </c>
      <c r="F19" s="9">
        <v>0.33333333333333298</v>
      </c>
      <c r="G19" s="10">
        <f t="shared" si="8"/>
        <v>1</v>
      </c>
      <c r="H19" s="224">
        <f t="shared" si="2"/>
        <v>644676.31000000006</v>
      </c>
      <c r="I19" s="11">
        <v>644676.31000000006</v>
      </c>
      <c r="J19" s="11">
        <f t="shared" si="21"/>
        <v>0</v>
      </c>
      <c r="K19" s="27">
        <f t="shared" si="22"/>
        <v>0</v>
      </c>
      <c r="L19" s="859" t="s">
        <v>152</v>
      </c>
    </row>
    <row r="20" spans="1:14">
      <c r="A20" s="12">
        <f t="shared" si="5"/>
        <v>14</v>
      </c>
      <c r="B20" s="8">
        <f t="shared" si="5"/>
        <v>46279</v>
      </c>
      <c r="C20" s="8">
        <f t="shared" si="6"/>
        <v>46279</v>
      </c>
      <c r="D20" s="9">
        <v>0.33333333333333298</v>
      </c>
      <c r="E20" s="8">
        <f t="shared" si="7"/>
        <v>46280</v>
      </c>
      <c r="F20" s="9">
        <v>0.33333333333333298</v>
      </c>
      <c r="G20" s="10">
        <f t="shared" si="8"/>
        <v>1</v>
      </c>
      <c r="H20" s="224">
        <f t="shared" si="2"/>
        <v>644676.31000000006</v>
      </c>
      <c r="I20" s="11">
        <v>645292.1</v>
      </c>
      <c r="J20" s="11">
        <f t="shared" ref="J20" si="23">I20-H20</f>
        <v>615.78999999992084</v>
      </c>
      <c r="K20" s="27">
        <f t="shared" ref="K20" si="24">J20/24</f>
        <v>25.657916666663368</v>
      </c>
      <c r="L20" s="508"/>
    </row>
    <row r="21" spans="1:14">
      <c r="A21" s="12">
        <f t="shared" si="5"/>
        <v>15</v>
      </c>
      <c r="B21" s="8">
        <f t="shared" si="5"/>
        <v>46280</v>
      </c>
      <c r="C21" s="8">
        <f t="shared" si="6"/>
        <v>46280</v>
      </c>
      <c r="D21" s="9">
        <v>0.33333333333333298</v>
      </c>
      <c r="E21" s="8">
        <f t="shared" si="7"/>
        <v>46281</v>
      </c>
      <c r="F21" s="9">
        <v>0.33333333333333298</v>
      </c>
      <c r="G21" s="10">
        <f t="shared" si="8"/>
        <v>1</v>
      </c>
      <c r="H21" s="224">
        <f t="shared" si="2"/>
        <v>645292.1</v>
      </c>
      <c r="I21" s="11">
        <v>645784.98</v>
      </c>
      <c r="J21" s="11">
        <f t="shared" ref="J21" si="25">I21-H21</f>
        <v>492.88000000000466</v>
      </c>
      <c r="K21" s="27">
        <f t="shared" ref="K21" si="26">J21/24</f>
        <v>20.536666666666861</v>
      </c>
      <c r="L21" s="508"/>
    </row>
    <row r="22" spans="1:14">
      <c r="A22" s="12">
        <f t="shared" si="5"/>
        <v>16</v>
      </c>
      <c r="B22" s="8">
        <f t="shared" si="5"/>
        <v>46281</v>
      </c>
      <c r="C22" s="8">
        <f t="shared" si="6"/>
        <v>46281</v>
      </c>
      <c r="D22" s="9">
        <v>0.33333333333333298</v>
      </c>
      <c r="E22" s="8">
        <f t="shared" si="7"/>
        <v>46282</v>
      </c>
      <c r="F22" s="9">
        <v>0.33333333333333298</v>
      </c>
      <c r="G22" s="10">
        <f t="shared" si="8"/>
        <v>1</v>
      </c>
      <c r="H22" s="224">
        <f t="shared" si="2"/>
        <v>645784.98</v>
      </c>
      <c r="I22" s="11">
        <v>646739.93999999994</v>
      </c>
      <c r="J22" s="11">
        <f t="shared" ref="J22:J23" si="27">I22-H22</f>
        <v>954.95999999996275</v>
      </c>
      <c r="K22" s="27">
        <f t="shared" ref="K22" si="28">J22/24</f>
        <v>39.78999999999845</v>
      </c>
      <c r="L22" s="28"/>
    </row>
    <row r="23" spans="1:14">
      <c r="A23" s="12">
        <f t="shared" si="5"/>
        <v>17</v>
      </c>
      <c r="B23" s="8">
        <f t="shared" si="5"/>
        <v>46282</v>
      </c>
      <c r="C23" s="8">
        <f t="shared" si="6"/>
        <v>46282</v>
      </c>
      <c r="D23" s="9">
        <v>0.33333333333333298</v>
      </c>
      <c r="E23" s="8">
        <f t="shared" si="7"/>
        <v>46283</v>
      </c>
      <c r="F23" s="9">
        <v>0.33333333333333298</v>
      </c>
      <c r="G23" s="10">
        <f t="shared" si="8"/>
        <v>1</v>
      </c>
      <c r="H23" s="224">
        <f t="shared" si="2"/>
        <v>646739.93999999994</v>
      </c>
      <c r="I23" s="11">
        <v>647736.73</v>
      </c>
      <c r="J23" s="11">
        <f t="shared" si="27"/>
        <v>996.79000000003725</v>
      </c>
      <c r="K23" s="27">
        <f t="shared" ref="K23" si="29">J23/24</f>
        <v>41.532916666668221</v>
      </c>
      <c r="L23" s="508"/>
    </row>
    <row r="24" spans="1:14">
      <c r="A24" s="12">
        <f t="shared" si="5"/>
        <v>18</v>
      </c>
      <c r="B24" s="8">
        <f t="shared" si="5"/>
        <v>46283</v>
      </c>
      <c r="C24" s="8">
        <f t="shared" si="6"/>
        <v>46283</v>
      </c>
      <c r="D24" s="9">
        <v>0.33333333333333298</v>
      </c>
      <c r="E24" s="8">
        <f t="shared" si="7"/>
        <v>46284</v>
      </c>
      <c r="F24" s="9">
        <v>0.33333333333333298</v>
      </c>
      <c r="G24" s="10">
        <f t="shared" si="8"/>
        <v>1</v>
      </c>
      <c r="H24" s="224">
        <f t="shared" si="2"/>
        <v>647736.73</v>
      </c>
      <c r="I24" s="11">
        <v>648557.05000000005</v>
      </c>
      <c r="J24" s="11">
        <f t="shared" ref="J24" si="30">I24-H24</f>
        <v>820.32000000006519</v>
      </c>
      <c r="K24" s="27">
        <f t="shared" ref="K24" si="31">J24/24</f>
        <v>34.180000000002714</v>
      </c>
      <c r="L24" s="508"/>
    </row>
    <row r="25" spans="1:14">
      <c r="A25" s="12">
        <f t="shared" ref="A25:B34" si="32">A24+1</f>
        <v>19</v>
      </c>
      <c r="B25" s="8">
        <f>B24+1</f>
        <v>46284</v>
      </c>
      <c r="C25" s="8">
        <f t="shared" si="6"/>
        <v>46284</v>
      </c>
      <c r="D25" s="9">
        <v>0.33333333333333298</v>
      </c>
      <c r="E25" s="8">
        <f t="shared" si="7"/>
        <v>46285</v>
      </c>
      <c r="F25" s="9">
        <v>0.33333333333333298</v>
      </c>
      <c r="G25" s="10">
        <f t="shared" si="8"/>
        <v>1</v>
      </c>
      <c r="H25" s="224">
        <f t="shared" si="2"/>
        <v>648557.05000000005</v>
      </c>
      <c r="I25" s="11">
        <v>648557.05000000005</v>
      </c>
      <c r="J25" s="11">
        <f t="shared" ref="J25" si="33">I25-H25</f>
        <v>0</v>
      </c>
      <c r="K25" s="27">
        <f t="shared" ref="K25" si="34">J25/24</f>
        <v>0</v>
      </c>
      <c r="L25" s="632"/>
    </row>
    <row r="26" spans="1:14">
      <c r="A26" s="12">
        <f t="shared" si="32"/>
        <v>20</v>
      </c>
      <c r="B26" s="8">
        <f>B25+1</f>
        <v>46285</v>
      </c>
      <c r="C26" s="8">
        <f t="shared" si="6"/>
        <v>46285</v>
      </c>
      <c r="D26" s="9">
        <v>0.33333333333333298</v>
      </c>
      <c r="E26" s="8">
        <f t="shared" si="7"/>
        <v>46286</v>
      </c>
      <c r="F26" s="9">
        <v>0.33333333333333298</v>
      </c>
      <c r="G26" s="10">
        <f t="shared" si="8"/>
        <v>1</v>
      </c>
      <c r="H26" s="224">
        <f t="shared" si="2"/>
        <v>648557.05000000005</v>
      </c>
      <c r="I26" s="11">
        <v>648557.05000000005</v>
      </c>
      <c r="J26" s="11">
        <f t="shared" ref="J26" si="35">I26-H26</f>
        <v>0</v>
      </c>
      <c r="K26" s="27">
        <f t="shared" ref="K26" si="36">J26/24</f>
        <v>0</v>
      </c>
      <c r="L26" s="508"/>
    </row>
    <row r="27" spans="1:14">
      <c r="A27" s="12">
        <f t="shared" si="32"/>
        <v>21</v>
      </c>
      <c r="B27" s="8">
        <f>B26+1</f>
        <v>46286</v>
      </c>
      <c r="C27" s="8">
        <f t="shared" si="6"/>
        <v>46286</v>
      </c>
      <c r="D27" s="9">
        <v>0.33333333333333298</v>
      </c>
      <c r="E27" s="8">
        <f t="shared" si="7"/>
        <v>46287</v>
      </c>
      <c r="F27" s="9">
        <v>0.33333333333333298</v>
      </c>
      <c r="G27" s="10">
        <f t="shared" si="8"/>
        <v>1</v>
      </c>
      <c r="H27" s="224">
        <f t="shared" si="2"/>
        <v>648557.05000000005</v>
      </c>
      <c r="I27" s="11">
        <v>649026.11</v>
      </c>
      <c r="J27" s="11">
        <f t="shared" ref="J27" si="37">I27-H27</f>
        <v>469.05999999993946</v>
      </c>
      <c r="K27" s="27">
        <f t="shared" ref="K27" si="38">J27/24</f>
        <v>19.544166666664143</v>
      </c>
      <c r="L27" s="508"/>
    </row>
    <row r="28" spans="1:14">
      <c r="A28" s="12">
        <f t="shared" si="32"/>
        <v>22</v>
      </c>
      <c r="B28" s="8">
        <f t="shared" si="32"/>
        <v>46287</v>
      </c>
      <c r="C28" s="8">
        <f t="shared" si="6"/>
        <v>46287</v>
      </c>
      <c r="D28" s="9">
        <v>0.33333333333333298</v>
      </c>
      <c r="E28" s="8">
        <f t="shared" si="7"/>
        <v>46288</v>
      </c>
      <c r="F28" s="9">
        <v>0.33333333333333298</v>
      </c>
      <c r="G28" s="10">
        <f t="shared" si="8"/>
        <v>1</v>
      </c>
      <c r="H28" s="224">
        <f t="shared" si="2"/>
        <v>649026.11</v>
      </c>
      <c r="I28" s="11">
        <v>649522.85</v>
      </c>
      <c r="J28" s="11">
        <f t="shared" ref="J28" si="39">I28-H28</f>
        <v>496.73999999999069</v>
      </c>
      <c r="K28" s="27">
        <f t="shared" ref="K28" si="40">J28/24</f>
        <v>20.697499999999611</v>
      </c>
      <c r="L28" s="508"/>
    </row>
    <row r="29" spans="1:14">
      <c r="A29" s="12">
        <f t="shared" si="32"/>
        <v>23</v>
      </c>
      <c r="B29" s="8">
        <f t="shared" si="32"/>
        <v>46288</v>
      </c>
      <c r="C29" s="8">
        <f t="shared" si="6"/>
        <v>46288</v>
      </c>
      <c r="D29" s="9">
        <v>0.33333333333333298</v>
      </c>
      <c r="E29" s="8">
        <f t="shared" si="7"/>
        <v>46289</v>
      </c>
      <c r="F29" s="9">
        <v>0.33333333333333298</v>
      </c>
      <c r="G29" s="10">
        <f t="shared" si="8"/>
        <v>1</v>
      </c>
      <c r="H29" s="224">
        <f t="shared" si="2"/>
        <v>649522.85</v>
      </c>
      <c r="I29" s="11">
        <v>650613.32999999996</v>
      </c>
      <c r="J29" s="11">
        <f t="shared" ref="J29" si="41">I29-H29</f>
        <v>1090.4799999999814</v>
      </c>
      <c r="K29" s="27">
        <f t="shared" ref="K29" si="42">J29/24</f>
        <v>45.436666666665893</v>
      </c>
      <c r="L29" s="760"/>
    </row>
    <row r="30" spans="1:14">
      <c r="A30" s="12">
        <f t="shared" si="32"/>
        <v>24</v>
      </c>
      <c r="B30" s="8">
        <f t="shared" si="32"/>
        <v>46289</v>
      </c>
      <c r="C30" s="8">
        <f t="shared" si="6"/>
        <v>46289</v>
      </c>
      <c r="D30" s="9">
        <v>0.33333333333333298</v>
      </c>
      <c r="E30" s="8">
        <f t="shared" si="7"/>
        <v>46290</v>
      </c>
      <c r="F30" s="9">
        <v>0.33333333333333298</v>
      </c>
      <c r="G30" s="10">
        <f t="shared" si="8"/>
        <v>1</v>
      </c>
      <c r="H30" s="224">
        <f t="shared" si="2"/>
        <v>650613.32999999996</v>
      </c>
      <c r="I30" s="11">
        <v>651610.52</v>
      </c>
      <c r="J30" s="11">
        <f t="shared" ref="J30" si="43">I30-H30</f>
        <v>997.19000000006054</v>
      </c>
      <c r="K30" s="27">
        <f t="shared" ref="K30" si="44">J30/24</f>
        <v>41.549583333335853</v>
      </c>
      <c r="L30" s="760"/>
    </row>
    <row r="31" spans="1:14">
      <c r="A31" s="12">
        <f t="shared" si="32"/>
        <v>25</v>
      </c>
      <c r="B31" s="8">
        <f t="shared" si="32"/>
        <v>46290</v>
      </c>
      <c r="C31" s="8">
        <f t="shared" si="6"/>
        <v>46290</v>
      </c>
      <c r="D31" s="9">
        <v>0.33333333333333298</v>
      </c>
      <c r="E31" s="8">
        <f t="shared" si="7"/>
        <v>46291</v>
      </c>
      <c r="F31" s="9">
        <v>0.33333333333333298</v>
      </c>
      <c r="G31" s="10">
        <f t="shared" si="8"/>
        <v>1</v>
      </c>
      <c r="H31" s="224">
        <f t="shared" si="2"/>
        <v>651610.52</v>
      </c>
      <c r="I31" s="11">
        <v>652053.77</v>
      </c>
      <c r="J31" s="11">
        <f t="shared" ref="J31" si="45">I31-H31</f>
        <v>443.25</v>
      </c>
      <c r="K31" s="27">
        <f t="shared" ref="K31" si="46">J31/24</f>
        <v>18.46875</v>
      </c>
      <c r="L31" s="632"/>
    </row>
    <row r="32" spans="1:14">
      <c r="A32" s="12">
        <f t="shared" si="32"/>
        <v>26</v>
      </c>
      <c r="B32" s="8">
        <f t="shared" si="32"/>
        <v>46291</v>
      </c>
      <c r="C32" s="8">
        <f t="shared" si="6"/>
        <v>46291</v>
      </c>
      <c r="D32" s="9">
        <v>0.33333333333333298</v>
      </c>
      <c r="E32" s="8">
        <f t="shared" si="7"/>
        <v>46292</v>
      </c>
      <c r="F32" s="9">
        <v>0.33333333333333298</v>
      </c>
      <c r="G32" s="10">
        <f t="shared" si="8"/>
        <v>1</v>
      </c>
      <c r="H32" s="224">
        <f t="shared" si="2"/>
        <v>652053.77</v>
      </c>
      <c r="I32" s="11">
        <v>652053.77</v>
      </c>
      <c r="J32" s="11">
        <f t="shared" ref="J32" si="47">I32-H32</f>
        <v>0</v>
      </c>
      <c r="K32" s="27">
        <f t="shared" ref="K32" si="48">J32/24</f>
        <v>0</v>
      </c>
      <c r="L32" s="28"/>
    </row>
    <row r="33" spans="1:12">
      <c r="A33" s="12">
        <f t="shared" si="32"/>
        <v>27</v>
      </c>
      <c r="B33" s="8">
        <f t="shared" si="32"/>
        <v>46292</v>
      </c>
      <c r="C33" s="8">
        <f t="shared" si="6"/>
        <v>46292</v>
      </c>
      <c r="D33" s="9">
        <v>0.33333333333333298</v>
      </c>
      <c r="E33" s="8">
        <f t="shared" si="7"/>
        <v>46293</v>
      </c>
      <c r="F33" s="9">
        <v>0.33333333333333298</v>
      </c>
      <c r="G33" s="10">
        <f t="shared" si="8"/>
        <v>1</v>
      </c>
      <c r="H33" s="224"/>
      <c r="I33" s="11"/>
      <c r="J33" s="11">
        <f t="shared" ref="J33" si="49">I33-H33</f>
        <v>0</v>
      </c>
      <c r="K33" s="27">
        <f t="shared" ref="K33" si="50">J33/24</f>
        <v>0</v>
      </c>
      <c r="L33" s="28"/>
    </row>
    <row r="34" spans="1:12">
      <c r="A34" s="12">
        <f t="shared" si="32"/>
        <v>28</v>
      </c>
      <c r="B34" s="8">
        <f t="shared" si="32"/>
        <v>46293</v>
      </c>
      <c r="C34" s="8">
        <f t="shared" si="6"/>
        <v>46293</v>
      </c>
      <c r="D34" s="9">
        <v>0.33333333333333298</v>
      </c>
      <c r="E34" s="8">
        <f t="shared" si="7"/>
        <v>46294</v>
      </c>
      <c r="F34" s="9">
        <v>0.33333333333333298</v>
      </c>
      <c r="G34" s="10">
        <f t="shared" si="8"/>
        <v>1</v>
      </c>
      <c r="H34" s="224"/>
      <c r="I34" s="11"/>
      <c r="J34" s="11">
        <f t="shared" ref="J34" si="51">I34-H34</f>
        <v>0</v>
      </c>
      <c r="K34" s="27">
        <f t="shared" ref="K34" si="52">J34/24</f>
        <v>0</v>
      </c>
      <c r="L34" s="28"/>
    </row>
    <row r="35" spans="1:12">
      <c r="A35" s="12">
        <f t="shared" ref="A35:B35" si="53">A34+1</f>
        <v>29</v>
      </c>
      <c r="B35" s="8">
        <f t="shared" si="53"/>
        <v>46294</v>
      </c>
      <c r="C35" s="8">
        <f t="shared" ref="C35:C37" si="54">B35</f>
        <v>46294</v>
      </c>
      <c r="D35" s="9">
        <v>0.33333333333333298</v>
      </c>
      <c r="E35" s="8">
        <f t="shared" ref="E35:E37" si="55">C35+1</f>
        <v>46295</v>
      </c>
      <c r="F35" s="9">
        <v>0.33333333333333298</v>
      </c>
      <c r="G35" s="10">
        <f t="shared" ref="G35:G37" si="56">IFERROR(((E35-C35)+(F35-D35)),"")</f>
        <v>1</v>
      </c>
      <c r="H35" s="224"/>
      <c r="I35" s="11"/>
      <c r="J35" s="11">
        <f t="shared" ref="J35:J37" si="57">I35-H35</f>
        <v>0</v>
      </c>
      <c r="K35" s="27">
        <f t="shared" ref="K35:K37" si="58">J35/24</f>
        <v>0</v>
      </c>
      <c r="L35" s="28"/>
    </row>
    <row r="36" spans="1:12">
      <c r="A36" s="12">
        <f t="shared" ref="A36:B36" si="59">A35+1</f>
        <v>30</v>
      </c>
      <c r="B36" s="8">
        <f t="shared" si="59"/>
        <v>46295</v>
      </c>
      <c r="C36" s="8">
        <f t="shared" si="54"/>
        <v>46295</v>
      </c>
      <c r="D36" s="9">
        <v>0.33333333333333298</v>
      </c>
      <c r="E36" s="8">
        <f t="shared" si="55"/>
        <v>46296</v>
      </c>
      <c r="F36" s="9">
        <v>0.33333333333333298</v>
      </c>
      <c r="G36" s="10">
        <f t="shared" si="56"/>
        <v>1</v>
      </c>
      <c r="H36" s="224"/>
      <c r="I36" s="11"/>
      <c r="J36" s="11">
        <f t="shared" si="57"/>
        <v>0</v>
      </c>
      <c r="K36" s="27">
        <f t="shared" si="58"/>
        <v>0</v>
      </c>
      <c r="L36" s="28"/>
    </row>
    <row r="37" spans="1:12">
      <c r="A37" s="12">
        <f t="shared" ref="A37:B37" si="60">A36+1</f>
        <v>31</v>
      </c>
      <c r="B37" s="8">
        <f t="shared" si="60"/>
        <v>46296</v>
      </c>
      <c r="C37" s="8">
        <f t="shared" si="54"/>
        <v>46296</v>
      </c>
      <c r="D37" s="9">
        <v>0.33333333333333298</v>
      </c>
      <c r="E37" s="8">
        <f t="shared" si="55"/>
        <v>46297</v>
      </c>
      <c r="F37" s="9">
        <v>0.33333333333333298</v>
      </c>
      <c r="G37" s="10">
        <f t="shared" si="56"/>
        <v>1</v>
      </c>
      <c r="H37" s="224"/>
      <c r="I37" s="11"/>
      <c r="J37" s="11">
        <f t="shared" si="57"/>
        <v>0</v>
      </c>
      <c r="K37" s="27">
        <f t="shared" si="58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224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224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224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224"/>
      <c r="I41" s="11"/>
      <c r="J41" s="11"/>
      <c r="K41" s="27"/>
      <c r="L41" s="28"/>
    </row>
    <row r="42" spans="1:12">
      <c r="A42" s="12"/>
      <c r="B42" s="8"/>
      <c r="C42" s="8"/>
      <c r="D42" s="9"/>
      <c r="E42" s="8"/>
      <c r="F42" s="9"/>
      <c r="G42" s="10"/>
      <c r="H42" s="11"/>
      <c r="I42" s="11"/>
      <c r="J42" s="11"/>
      <c r="K42" s="27"/>
      <c r="L42" s="28"/>
    </row>
    <row r="43" spans="1:12">
      <c r="A43" s="17" t="s">
        <v>3</v>
      </c>
      <c r="B43" s="18"/>
      <c r="C43" s="18"/>
      <c r="D43" s="18"/>
      <c r="E43" s="18"/>
      <c r="F43" s="18"/>
      <c r="G43" s="19">
        <f>SUM(G7:G42)</f>
        <v>31</v>
      </c>
      <c r="H43" s="20"/>
      <c r="I43" s="20"/>
      <c r="J43" s="32">
        <f>SUM(J7:J42)</f>
        <v>10839.170000000042</v>
      </c>
      <c r="K43" s="32">
        <f>AVERAGE(K7:K42)</f>
        <v>14.568776881720487</v>
      </c>
      <c r="L43" s="33"/>
    </row>
    <row r="44" spans="1:12">
      <c r="A44" s="21" t="s">
        <v>114</v>
      </c>
      <c r="B44" s="22"/>
      <c r="C44" s="22"/>
      <c r="D44" s="22"/>
      <c r="E44" s="22"/>
      <c r="F44" s="22"/>
      <c r="G44" s="23">
        <f>G43/SUMPRODUCT((G7:G42&gt;0)*1)</f>
        <v>1</v>
      </c>
      <c r="H44" s="24"/>
      <c r="I44" s="24"/>
      <c r="J44" s="24"/>
      <c r="K44" s="24">
        <f>K43/SUMPRODUCT((K7:K42&gt;0)*1)</f>
        <v>0.76677773061686771</v>
      </c>
      <c r="L44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zoomScale="80" zoomScaleNormal="80" workbookViewId="0">
      <pane ySplit="6" topLeftCell="A7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5.5703125" style="1" customWidth="1"/>
    <col min="8" max="8" width="15.28515625" style="1" customWidth="1"/>
    <col min="9" max="9" width="14.28515625" style="1" customWidth="1"/>
    <col min="10" max="10" width="16.42578125" style="1" customWidth="1"/>
    <col min="11" max="11" width="12" style="1" customWidth="1"/>
    <col min="12" max="12" width="13.42578125" style="42" hidden="1" customWidth="1"/>
    <col min="13" max="13" width="14.7109375" style="42" hidden="1" customWidth="1"/>
    <col min="14" max="14" width="9.140625" style="1" hidden="1" customWidth="1"/>
    <col min="15" max="15" width="13.28515625" style="1" hidden="1" customWidth="1"/>
    <col min="16" max="16" width="19.28515625" style="1" hidden="1" customWidth="1"/>
    <col min="17" max="17" width="59.7109375" style="1" customWidth="1"/>
    <col min="18" max="18" width="9.140625" style="1"/>
    <col min="19" max="19" width="10.85546875" style="1" customWidth="1"/>
    <col min="20" max="16384" width="9.140625" style="1"/>
  </cols>
  <sheetData>
    <row r="1" spans="1:17">
      <c r="C1" s="253" t="s">
        <v>128</v>
      </c>
      <c r="L1" s="61"/>
      <c r="M1" s="61"/>
      <c r="N1" s="2"/>
      <c r="O1" s="2"/>
      <c r="P1" s="2"/>
      <c r="Q1" s="2"/>
    </row>
    <row r="2" spans="1:17">
      <c r="C2" s="253" t="s">
        <v>175</v>
      </c>
      <c r="L2" s="61"/>
      <c r="M2" s="61"/>
      <c r="N2" s="2"/>
      <c r="O2" s="2"/>
      <c r="P2" s="2"/>
      <c r="Q2" s="25" t="s">
        <v>130</v>
      </c>
    </row>
    <row r="3" spans="1:17">
      <c r="C3" s="253" t="str">
        <f>SCI!C3</f>
        <v>Bulan September 2026</v>
      </c>
      <c r="L3" s="61"/>
      <c r="M3" s="61"/>
      <c r="N3" s="2"/>
      <c r="O3" s="2"/>
      <c r="P3" s="2"/>
      <c r="Q3" s="2"/>
    </row>
    <row r="4" spans="1:17">
      <c r="B4" s="254"/>
      <c r="C4" s="76">
        <f>'Summary sales'!A4</f>
        <v>46266</v>
      </c>
      <c r="J4" s="1" t="s">
        <v>131</v>
      </c>
      <c r="K4" s="29">
        <f>MAX(K7:K38)</f>
        <v>83.586666666669771</v>
      </c>
      <c r="L4" s="61"/>
      <c r="M4" s="61"/>
      <c r="N4" s="26"/>
      <c r="O4" s="26"/>
      <c r="P4" s="26"/>
      <c r="Q4" s="2"/>
    </row>
    <row r="5" spans="1:17" ht="1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50" t="s">
        <v>176</v>
      </c>
      <c r="M5" s="1050"/>
      <c r="N5" s="1052" t="s">
        <v>90</v>
      </c>
      <c r="O5" s="1008" t="s">
        <v>177</v>
      </c>
      <c r="P5" s="1008" t="s">
        <v>178</v>
      </c>
      <c r="Q5" s="1002" t="s">
        <v>138</v>
      </c>
    </row>
    <row r="6" spans="1:17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79" t="s">
        <v>132</v>
      </c>
      <c r="M6" s="179" t="s">
        <v>133</v>
      </c>
      <c r="N6" s="1053"/>
      <c r="O6" s="1009"/>
      <c r="P6" s="1009"/>
      <c r="Q6" s="1003"/>
    </row>
    <row r="7" spans="1:17">
      <c r="A7" s="6">
        <v>1</v>
      </c>
      <c r="B7" s="7">
        <f>C4</f>
        <v>46266</v>
      </c>
      <c r="C7" s="8">
        <f>B7</f>
        <v>46266</v>
      </c>
      <c r="D7" s="9">
        <v>0.33333333333333298</v>
      </c>
      <c r="E7" s="8">
        <f>C7+1</f>
        <v>46267</v>
      </c>
      <c r="F7" s="9">
        <v>0.33333333333333298</v>
      </c>
      <c r="G7" s="10">
        <f>IFERROR(((E7-C7)+(F7-D7)),"")</f>
        <v>1</v>
      </c>
      <c r="H7" s="11">
        <v>5246698.96</v>
      </c>
      <c r="I7" s="11">
        <v>5247417.43</v>
      </c>
      <c r="J7" s="11">
        <f t="shared" ref="J7" si="0">I7-H7</f>
        <v>718.46999999973923</v>
      </c>
      <c r="K7" s="27">
        <f t="shared" ref="K7" si="1">J7/24</f>
        <v>29.936249999989133</v>
      </c>
      <c r="L7" s="27">
        <v>0</v>
      </c>
      <c r="M7" s="27">
        <v>0</v>
      </c>
      <c r="N7" s="27">
        <f t="shared" ref="N7" si="2">M7-L7</f>
        <v>0</v>
      </c>
      <c r="O7" s="27">
        <v>2.5617131424467399</v>
      </c>
      <c r="P7" s="27">
        <f t="shared" ref="P7" si="3">ROUND(IF(N7=0,0,+O7*N7),2)</f>
        <v>0</v>
      </c>
      <c r="Q7" s="28"/>
    </row>
    <row r="8" spans="1:17">
      <c r="A8" s="12">
        <f>A7+1</f>
        <v>2</v>
      </c>
      <c r="B8" s="8">
        <f>B7+1</f>
        <v>46267</v>
      </c>
      <c r="C8" s="8">
        <f>B8</f>
        <v>46267</v>
      </c>
      <c r="D8" s="9">
        <f>D7</f>
        <v>0.33333333333333298</v>
      </c>
      <c r="E8" s="8">
        <f>C8+1</f>
        <v>46268</v>
      </c>
      <c r="F8" s="9">
        <v>0.33333333333333298</v>
      </c>
      <c r="G8" s="10">
        <f t="shared" ref="G8:G34" si="4">IFERROR(((E8-C8)+(F8-D8)),"")</f>
        <v>1</v>
      </c>
      <c r="H8" s="11">
        <f t="shared" ref="H8:H17" si="5">I7</f>
        <v>5247417.43</v>
      </c>
      <c r="I8" s="11">
        <v>5248735.2699999996</v>
      </c>
      <c r="J8" s="11">
        <f t="shared" ref="J8" si="6">I8-H8</f>
        <v>1317.839999999851</v>
      </c>
      <c r="K8" s="27">
        <f t="shared" ref="K8" si="7">J8/24</f>
        <v>54.909999999993794</v>
      </c>
      <c r="L8" s="27">
        <v>0</v>
      </c>
      <c r="M8" s="27">
        <v>0</v>
      </c>
      <c r="N8" s="27">
        <f t="shared" ref="N8" si="8">M8-L8</f>
        <v>0</v>
      </c>
      <c r="O8" s="27">
        <v>2.5617131424467399</v>
      </c>
      <c r="P8" s="27">
        <f t="shared" ref="P8" si="9">ROUND(IF(N8=0,0,+O8*N8),2)</f>
        <v>0</v>
      </c>
      <c r="Q8" s="28"/>
    </row>
    <row r="9" spans="1:17">
      <c r="A9" s="12">
        <f t="shared" ref="A9:B24" si="10">A8+1</f>
        <v>3</v>
      </c>
      <c r="B9" s="8">
        <f t="shared" si="10"/>
        <v>46268</v>
      </c>
      <c r="C9" s="8">
        <f t="shared" ref="C9:C34" si="11">B9</f>
        <v>46268</v>
      </c>
      <c r="D9" s="9">
        <f t="shared" ref="D9:D37" si="12">D8</f>
        <v>0.33333333333333298</v>
      </c>
      <c r="E9" s="8">
        <f t="shared" ref="E9:E26" si="13">C9+1</f>
        <v>46269</v>
      </c>
      <c r="F9" s="9">
        <v>0.33333333333333298</v>
      </c>
      <c r="G9" s="10">
        <f t="shared" si="4"/>
        <v>1</v>
      </c>
      <c r="H9" s="11">
        <f t="shared" si="5"/>
        <v>5248735.2699999996</v>
      </c>
      <c r="I9" s="11">
        <v>5249613.05</v>
      </c>
      <c r="J9" s="11">
        <f t="shared" ref="J9:J10" si="14">I9-H9</f>
        <v>877.78000000026077</v>
      </c>
      <c r="K9" s="27">
        <f t="shared" ref="K9" si="15">J9/24</f>
        <v>36.574166666677534</v>
      </c>
      <c r="L9" s="27">
        <v>0</v>
      </c>
      <c r="M9" s="27">
        <v>0</v>
      </c>
      <c r="N9" s="27">
        <f t="shared" ref="N9" si="16">M9-L9</f>
        <v>0</v>
      </c>
      <c r="O9" s="27">
        <v>2.5617131424467399</v>
      </c>
      <c r="P9" s="27">
        <f t="shared" ref="P9" si="17">ROUND(IF(N9=0,0,+O9*N9),2)</f>
        <v>0</v>
      </c>
      <c r="Q9" s="28"/>
    </row>
    <row r="10" spans="1:17">
      <c r="A10" s="12">
        <f t="shared" si="10"/>
        <v>4</v>
      </c>
      <c r="B10" s="8">
        <f t="shared" si="10"/>
        <v>46269</v>
      </c>
      <c r="C10" s="8">
        <f t="shared" si="11"/>
        <v>46269</v>
      </c>
      <c r="D10" s="9">
        <f t="shared" si="12"/>
        <v>0.33333333333333298</v>
      </c>
      <c r="E10" s="8">
        <f t="shared" si="13"/>
        <v>46270</v>
      </c>
      <c r="F10" s="9">
        <v>0.33333333333333298</v>
      </c>
      <c r="G10" s="10">
        <f t="shared" si="4"/>
        <v>1</v>
      </c>
      <c r="H10" s="11">
        <f t="shared" si="5"/>
        <v>5249613.05</v>
      </c>
      <c r="I10" s="11">
        <v>5251619.13</v>
      </c>
      <c r="J10" s="11">
        <f t="shared" si="14"/>
        <v>2006.0800000000745</v>
      </c>
      <c r="K10" s="27">
        <f t="shared" ref="K10" si="18">J10/24</f>
        <v>83.586666666669771</v>
      </c>
      <c r="L10" s="27">
        <v>0</v>
      </c>
      <c r="M10" s="27">
        <v>0</v>
      </c>
      <c r="N10" s="27">
        <f t="shared" ref="N10" si="19">M10-L10</f>
        <v>0</v>
      </c>
      <c r="O10" s="27">
        <v>2.5617131424467399</v>
      </c>
      <c r="P10" s="27">
        <f t="shared" ref="P10" si="20">ROUND(IF(N10=0,0,+O10*N10),2)</f>
        <v>0</v>
      </c>
      <c r="Q10" s="28"/>
    </row>
    <row r="11" spans="1:17">
      <c r="A11" s="12">
        <f t="shared" si="10"/>
        <v>5</v>
      </c>
      <c r="B11" s="8">
        <f t="shared" si="10"/>
        <v>46270</v>
      </c>
      <c r="C11" s="8">
        <f t="shared" si="11"/>
        <v>46270</v>
      </c>
      <c r="D11" s="9">
        <f t="shared" si="12"/>
        <v>0.33333333333333298</v>
      </c>
      <c r="E11" s="8">
        <f t="shared" si="13"/>
        <v>46271</v>
      </c>
      <c r="F11" s="9">
        <v>0.33333333333333298</v>
      </c>
      <c r="G11" s="10">
        <f t="shared" si="4"/>
        <v>1</v>
      </c>
      <c r="H11" s="11">
        <f t="shared" si="5"/>
        <v>5251619.13</v>
      </c>
      <c r="I11" s="11">
        <v>5252491.3</v>
      </c>
      <c r="J11" s="11">
        <f t="shared" ref="J11" si="21">I11-H11</f>
        <v>872.16999999992549</v>
      </c>
      <c r="K11" s="27">
        <f t="shared" ref="K11" si="22">J11/24</f>
        <v>36.340416666663565</v>
      </c>
      <c r="L11" s="27">
        <v>0</v>
      </c>
      <c r="M11" s="27">
        <v>0</v>
      </c>
      <c r="N11" s="27">
        <f t="shared" ref="N11" si="23">M11-L11</f>
        <v>0</v>
      </c>
      <c r="O11" s="27">
        <v>2.5617131424467399</v>
      </c>
      <c r="P11" s="27">
        <f t="shared" ref="P11" si="24">ROUND(IF(N11=0,0,+O11*N11),2)</f>
        <v>0</v>
      </c>
      <c r="Q11" s="28"/>
    </row>
    <row r="12" spans="1:17">
      <c r="A12" s="12">
        <f t="shared" si="10"/>
        <v>6</v>
      </c>
      <c r="B12" s="8">
        <f t="shared" si="10"/>
        <v>46271</v>
      </c>
      <c r="C12" s="8">
        <f t="shared" si="11"/>
        <v>46271</v>
      </c>
      <c r="D12" s="9">
        <f t="shared" si="12"/>
        <v>0.33333333333333298</v>
      </c>
      <c r="E12" s="8">
        <f t="shared" si="13"/>
        <v>46272</v>
      </c>
      <c r="F12" s="9">
        <v>0.33333333333333298</v>
      </c>
      <c r="G12" s="10">
        <f t="shared" si="4"/>
        <v>1</v>
      </c>
      <c r="H12" s="11">
        <f t="shared" si="5"/>
        <v>5252491.3</v>
      </c>
      <c r="I12" s="11">
        <v>5252491.3</v>
      </c>
      <c r="J12" s="11">
        <f t="shared" ref="J12" si="25">I12-H12</f>
        <v>0</v>
      </c>
      <c r="K12" s="27">
        <f t="shared" ref="K12" si="26">J12/24</f>
        <v>0</v>
      </c>
      <c r="L12" s="27">
        <v>0</v>
      </c>
      <c r="M12" s="27">
        <v>0</v>
      </c>
      <c r="N12" s="27">
        <f t="shared" ref="N12" si="27">M12-L12</f>
        <v>0</v>
      </c>
      <c r="O12" s="27">
        <v>2.5617131424467399</v>
      </c>
      <c r="P12" s="27">
        <f t="shared" ref="P12" si="28">ROUND(IF(N12=0,0,+O12*N12),2)</f>
        <v>0</v>
      </c>
      <c r="Q12" s="841" t="s">
        <v>347</v>
      </c>
    </row>
    <row r="13" spans="1:17">
      <c r="A13" s="12">
        <f t="shared" si="10"/>
        <v>7</v>
      </c>
      <c r="B13" s="8">
        <f t="shared" si="10"/>
        <v>46272</v>
      </c>
      <c r="C13" s="8">
        <f t="shared" si="11"/>
        <v>46272</v>
      </c>
      <c r="D13" s="9">
        <f t="shared" si="12"/>
        <v>0.33333333333333298</v>
      </c>
      <c r="E13" s="8">
        <f t="shared" si="13"/>
        <v>46273</v>
      </c>
      <c r="F13" s="9">
        <v>0.33333333333333298</v>
      </c>
      <c r="G13" s="10">
        <f t="shared" si="4"/>
        <v>1</v>
      </c>
      <c r="H13" s="11">
        <f t="shared" si="5"/>
        <v>5252491.3</v>
      </c>
      <c r="I13" s="11">
        <v>5252491.3</v>
      </c>
      <c r="J13" s="11">
        <f t="shared" ref="J13" si="29">I13-H13</f>
        <v>0</v>
      </c>
      <c r="K13" s="27">
        <f t="shared" ref="K13" si="30">J13/24</f>
        <v>0</v>
      </c>
      <c r="L13" s="27">
        <v>0</v>
      </c>
      <c r="M13" s="27">
        <v>0</v>
      </c>
      <c r="N13" s="27">
        <f t="shared" ref="N13" si="31">M13-L13</f>
        <v>0</v>
      </c>
      <c r="O13" s="27">
        <v>2.5617131424467399</v>
      </c>
      <c r="P13" s="27">
        <f t="shared" ref="P13" si="32">ROUND(IF(N13=0,0,+O13*N13),2)</f>
        <v>0</v>
      </c>
      <c r="Q13" s="841" t="s">
        <v>347</v>
      </c>
    </row>
    <row r="14" spans="1:17">
      <c r="A14" s="12">
        <f t="shared" si="10"/>
        <v>8</v>
      </c>
      <c r="B14" s="8">
        <f t="shared" si="10"/>
        <v>46273</v>
      </c>
      <c r="C14" s="8">
        <f t="shared" si="11"/>
        <v>46273</v>
      </c>
      <c r="D14" s="9">
        <f t="shared" si="12"/>
        <v>0.33333333333333298</v>
      </c>
      <c r="E14" s="8">
        <f t="shared" si="13"/>
        <v>46274</v>
      </c>
      <c r="F14" s="9">
        <v>0.33333333333333298</v>
      </c>
      <c r="G14" s="10">
        <f t="shared" si="4"/>
        <v>1</v>
      </c>
      <c r="H14" s="11">
        <f t="shared" si="5"/>
        <v>5252491.3</v>
      </c>
      <c r="I14" s="11">
        <v>5253711.29</v>
      </c>
      <c r="J14" s="11">
        <f t="shared" ref="J14" si="33">I14-H14</f>
        <v>1219.9900000002235</v>
      </c>
      <c r="K14" s="27">
        <f t="shared" ref="K14" si="34">J14/24</f>
        <v>50.832916666675978</v>
      </c>
      <c r="L14" s="27">
        <v>0</v>
      </c>
      <c r="M14" s="27">
        <v>0</v>
      </c>
      <c r="N14" s="27">
        <f t="shared" ref="N14" si="35">M14-L14</f>
        <v>0</v>
      </c>
      <c r="O14" s="27">
        <v>2.5617131424467399</v>
      </c>
      <c r="P14" s="27">
        <f t="shared" ref="P14" si="36">ROUND(IF(N14=0,0,+O14*N14),2)</f>
        <v>0</v>
      </c>
      <c r="Q14" s="28"/>
    </row>
    <row r="15" spans="1:17">
      <c r="A15" s="12">
        <f t="shared" si="10"/>
        <v>9</v>
      </c>
      <c r="B15" s="8">
        <f t="shared" si="10"/>
        <v>46274</v>
      </c>
      <c r="C15" s="8">
        <f t="shared" si="11"/>
        <v>46274</v>
      </c>
      <c r="D15" s="9">
        <f t="shared" si="12"/>
        <v>0.33333333333333298</v>
      </c>
      <c r="E15" s="8">
        <f t="shared" si="13"/>
        <v>46275</v>
      </c>
      <c r="F15" s="9">
        <v>0.33333333333333298</v>
      </c>
      <c r="G15" s="10">
        <f t="shared" si="4"/>
        <v>1</v>
      </c>
      <c r="H15" s="11">
        <f t="shared" si="5"/>
        <v>5253711.29</v>
      </c>
      <c r="I15" s="11">
        <v>5253711.29</v>
      </c>
      <c r="J15" s="11">
        <f t="shared" ref="J15" si="37">I15-H15</f>
        <v>0</v>
      </c>
      <c r="K15" s="27">
        <f t="shared" ref="K15" si="38">J15/24</f>
        <v>0</v>
      </c>
      <c r="L15" s="27">
        <v>0</v>
      </c>
      <c r="M15" s="27">
        <v>0</v>
      </c>
      <c r="N15" s="27">
        <f t="shared" ref="N15" si="39">M15-L15</f>
        <v>0</v>
      </c>
      <c r="O15" s="27">
        <v>2.5617131424467399</v>
      </c>
      <c r="P15" s="27">
        <f t="shared" ref="P15" si="40">ROUND(IF(N15=0,0,+O15*N15),2)</f>
        <v>0</v>
      </c>
      <c r="Q15" s="855" t="s">
        <v>152</v>
      </c>
    </row>
    <row r="16" spans="1:17">
      <c r="A16" s="12">
        <f t="shared" si="10"/>
        <v>10</v>
      </c>
      <c r="B16" s="8">
        <f t="shared" si="10"/>
        <v>46275</v>
      </c>
      <c r="C16" s="8">
        <f t="shared" si="11"/>
        <v>46275</v>
      </c>
      <c r="D16" s="9">
        <f t="shared" si="12"/>
        <v>0.33333333333333298</v>
      </c>
      <c r="E16" s="8">
        <f t="shared" si="13"/>
        <v>46276</v>
      </c>
      <c r="F16" s="9">
        <v>0.33333333333333298</v>
      </c>
      <c r="G16" s="10">
        <f t="shared" si="4"/>
        <v>1</v>
      </c>
      <c r="H16" s="11">
        <f t="shared" si="5"/>
        <v>5253711.29</v>
      </c>
      <c r="I16" s="11">
        <v>5254781.75</v>
      </c>
      <c r="J16" s="11">
        <f t="shared" ref="J16" si="41">I16-H16</f>
        <v>1070.4599999999627</v>
      </c>
      <c r="K16" s="27">
        <f t="shared" ref="K16" si="42">J16/24</f>
        <v>44.60249999999845</v>
      </c>
      <c r="L16" s="27">
        <v>0</v>
      </c>
      <c r="M16" s="27">
        <v>0</v>
      </c>
      <c r="N16" s="27">
        <f t="shared" ref="N16" si="43">M16-L16</f>
        <v>0</v>
      </c>
      <c r="O16" s="27">
        <v>2.5617131424467399</v>
      </c>
      <c r="P16" s="27">
        <f t="shared" ref="P16" si="44">ROUND(IF(N16=0,0,+O16*N16),2)</f>
        <v>0</v>
      </c>
      <c r="Q16" s="28"/>
    </row>
    <row r="17" spans="1:17">
      <c r="A17" s="12">
        <f t="shared" si="10"/>
        <v>11</v>
      </c>
      <c r="B17" s="8">
        <f t="shared" si="10"/>
        <v>46276</v>
      </c>
      <c r="C17" s="8">
        <f t="shared" si="11"/>
        <v>46276</v>
      </c>
      <c r="D17" s="9">
        <f t="shared" si="12"/>
        <v>0.33333333333333298</v>
      </c>
      <c r="E17" s="8">
        <f t="shared" si="13"/>
        <v>46277</v>
      </c>
      <c r="F17" s="9">
        <v>0.33333333333333298</v>
      </c>
      <c r="G17" s="10">
        <f t="shared" si="4"/>
        <v>1</v>
      </c>
      <c r="H17" s="11">
        <f t="shared" si="5"/>
        <v>5254781.75</v>
      </c>
      <c r="I17" s="11">
        <v>5254786.4800000004</v>
      </c>
      <c r="J17" s="11">
        <f t="shared" ref="J17" si="45">I17-H17</f>
        <v>4.7300000004470348</v>
      </c>
      <c r="K17" s="27">
        <f t="shared" ref="K17" si="46">J17/24</f>
        <v>0.19708333335195979</v>
      </c>
      <c r="L17" s="27">
        <v>0</v>
      </c>
      <c r="M17" s="27">
        <v>0</v>
      </c>
      <c r="N17" s="27">
        <f t="shared" ref="N17" si="47">M17-L17</f>
        <v>0</v>
      </c>
      <c r="O17" s="27">
        <v>2.5617131424467399</v>
      </c>
      <c r="P17" s="27">
        <f t="shared" ref="P17" si="48">ROUND(IF(N17=0,0,+O17*N17),2)</f>
        <v>0</v>
      </c>
      <c r="Q17" s="28"/>
    </row>
    <row r="18" spans="1:17">
      <c r="A18" s="12">
        <f t="shared" si="10"/>
        <v>12</v>
      </c>
      <c r="B18" s="8">
        <f t="shared" si="10"/>
        <v>46277</v>
      </c>
      <c r="C18" s="8">
        <f t="shared" si="11"/>
        <v>46277</v>
      </c>
      <c r="D18" s="9">
        <f t="shared" si="12"/>
        <v>0.33333333333333298</v>
      </c>
      <c r="E18" s="8">
        <f t="shared" si="13"/>
        <v>46278</v>
      </c>
      <c r="F18" s="9">
        <v>0.33333333333333298</v>
      </c>
      <c r="G18" s="10">
        <f t="shared" si="4"/>
        <v>1</v>
      </c>
      <c r="H18" s="11">
        <f t="shared" ref="H18:H32" si="49">I17</f>
        <v>5254786.4800000004</v>
      </c>
      <c r="I18" s="11">
        <v>5255947.43</v>
      </c>
      <c r="J18" s="11">
        <f t="shared" ref="J18" si="50">I18-H18</f>
        <v>1160.9499999992549</v>
      </c>
      <c r="K18" s="27">
        <f t="shared" ref="K18" si="51">J18/24</f>
        <v>48.372916666635625</v>
      </c>
      <c r="L18" s="27">
        <v>0</v>
      </c>
      <c r="M18" s="27">
        <v>0</v>
      </c>
      <c r="N18" s="27">
        <f t="shared" ref="N18" si="52">M18-L18</f>
        <v>0</v>
      </c>
      <c r="O18" s="27">
        <v>2.5617131424467399</v>
      </c>
      <c r="P18" s="27">
        <f t="shared" ref="P18" si="53">ROUND(IF(N18=0,0,+O18*N18),2)</f>
        <v>0</v>
      </c>
      <c r="Q18" s="28"/>
    </row>
    <row r="19" spans="1:17">
      <c r="A19" s="12">
        <f t="shared" si="10"/>
        <v>13</v>
      </c>
      <c r="B19" s="8">
        <f t="shared" si="10"/>
        <v>46278</v>
      </c>
      <c r="C19" s="8">
        <f t="shared" si="11"/>
        <v>46278</v>
      </c>
      <c r="D19" s="9">
        <v>0.33333333333333298</v>
      </c>
      <c r="E19" s="8">
        <f t="shared" si="13"/>
        <v>46279</v>
      </c>
      <c r="F19" s="9">
        <v>0.33333333333333298</v>
      </c>
      <c r="G19" s="10">
        <f t="shared" si="4"/>
        <v>1</v>
      </c>
      <c r="H19" s="11">
        <f t="shared" si="49"/>
        <v>5255947.43</v>
      </c>
      <c r="I19" s="11">
        <v>5256217.95</v>
      </c>
      <c r="J19" s="11">
        <f t="shared" ref="J19:J21" si="54">I19-H19</f>
        <v>270.52000000048429</v>
      </c>
      <c r="K19" s="27">
        <f t="shared" ref="K19:K21" si="55">J19/24</f>
        <v>11.271666666686846</v>
      </c>
      <c r="L19" s="27">
        <v>0</v>
      </c>
      <c r="M19" s="27">
        <v>0</v>
      </c>
      <c r="N19" s="27">
        <f t="shared" ref="N19:N21" si="56">M19-L19</f>
        <v>0</v>
      </c>
      <c r="O19" s="27">
        <v>2.5617131424467399</v>
      </c>
      <c r="P19" s="27">
        <f t="shared" ref="P19:P21" si="57">ROUND(IF(N19=0,0,+O19*N19),2)</f>
        <v>0</v>
      </c>
      <c r="Q19" s="28"/>
    </row>
    <row r="20" spans="1:17">
      <c r="A20" s="12">
        <f t="shared" si="10"/>
        <v>14</v>
      </c>
      <c r="B20" s="8">
        <f t="shared" si="10"/>
        <v>46279</v>
      </c>
      <c r="C20" s="8">
        <f t="shared" si="11"/>
        <v>46279</v>
      </c>
      <c r="D20" s="9">
        <f>F19</f>
        <v>0.33333333333333298</v>
      </c>
      <c r="E20" s="8">
        <f t="shared" si="13"/>
        <v>46280</v>
      </c>
      <c r="F20" s="9">
        <v>0.33333333333333298</v>
      </c>
      <c r="G20" s="10">
        <f t="shared" si="4"/>
        <v>1</v>
      </c>
      <c r="H20" s="11">
        <f t="shared" si="49"/>
        <v>5256217.95</v>
      </c>
      <c r="I20" s="11">
        <v>5257304.95</v>
      </c>
      <c r="J20" s="11">
        <f t="shared" ref="J20" si="58">I20-H20</f>
        <v>1087</v>
      </c>
      <c r="K20" s="27">
        <f t="shared" ref="K20" si="59">J20/24</f>
        <v>45.291666666666664</v>
      </c>
      <c r="L20" s="27">
        <v>0</v>
      </c>
      <c r="M20" s="27">
        <v>0</v>
      </c>
      <c r="N20" s="27">
        <f t="shared" ref="N20" si="60">M20-L20</f>
        <v>0</v>
      </c>
      <c r="O20" s="27">
        <v>2.5617131424467399</v>
      </c>
      <c r="P20" s="27">
        <f t="shared" ref="P20" si="61">ROUND(IF(N20=0,0,+O20*N20),2)</f>
        <v>0</v>
      </c>
      <c r="Q20" s="28"/>
    </row>
    <row r="21" spans="1:17">
      <c r="A21" s="12">
        <f t="shared" si="10"/>
        <v>15</v>
      </c>
      <c r="B21" s="8">
        <f t="shared" si="10"/>
        <v>46280</v>
      </c>
      <c r="C21" s="8">
        <f t="shared" si="11"/>
        <v>46280</v>
      </c>
      <c r="D21" s="9">
        <f t="shared" si="12"/>
        <v>0.33333333333333298</v>
      </c>
      <c r="E21" s="8">
        <f t="shared" si="13"/>
        <v>46281</v>
      </c>
      <c r="F21" s="9">
        <v>0.33333333333333298</v>
      </c>
      <c r="G21" s="10">
        <f t="shared" si="4"/>
        <v>1</v>
      </c>
      <c r="H21" s="11">
        <f t="shared" si="49"/>
        <v>5257304.95</v>
      </c>
      <c r="I21" s="11">
        <v>5258117.1900000004</v>
      </c>
      <c r="J21" s="11">
        <f t="shared" si="54"/>
        <v>812.24000000022352</v>
      </c>
      <c r="K21" s="27">
        <f t="shared" si="55"/>
        <v>33.843333333342649</v>
      </c>
      <c r="L21" s="27">
        <v>0</v>
      </c>
      <c r="M21" s="27">
        <v>0</v>
      </c>
      <c r="N21" s="27">
        <f t="shared" si="56"/>
        <v>0</v>
      </c>
      <c r="O21" s="27">
        <v>2.5617131424467399</v>
      </c>
      <c r="P21" s="27">
        <f t="shared" si="57"/>
        <v>0</v>
      </c>
      <c r="Q21" s="28"/>
    </row>
    <row r="22" spans="1:17">
      <c r="A22" s="12">
        <f t="shared" si="10"/>
        <v>16</v>
      </c>
      <c r="B22" s="8">
        <f t="shared" si="10"/>
        <v>46281</v>
      </c>
      <c r="C22" s="8">
        <f t="shared" si="11"/>
        <v>46281</v>
      </c>
      <c r="D22" s="9">
        <f t="shared" si="12"/>
        <v>0.33333333333333298</v>
      </c>
      <c r="E22" s="8">
        <f t="shared" si="13"/>
        <v>46282</v>
      </c>
      <c r="F22" s="9">
        <v>0.33333333333333298</v>
      </c>
      <c r="G22" s="10">
        <f t="shared" si="4"/>
        <v>1</v>
      </c>
      <c r="H22" s="11">
        <f t="shared" si="49"/>
        <v>5258117.1900000004</v>
      </c>
      <c r="I22" s="11">
        <v>5259251.99</v>
      </c>
      <c r="J22" s="11">
        <f t="shared" ref="J22" si="62">I22-H22</f>
        <v>1134.7999999998137</v>
      </c>
      <c r="K22" s="27">
        <f t="shared" ref="K22" si="63">J22/24</f>
        <v>47.283333333325572</v>
      </c>
      <c r="L22" s="27">
        <v>0</v>
      </c>
      <c r="M22" s="27">
        <v>0</v>
      </c>
      <c r="N22" s="27">
        <f t="shared" ref="N22" si="64">M22-L22</f>
        <v>0</v>
      </c>
      <c r="O22" s="27">
        <v>2.5617131424467399</v>
      </c>
      <c r="P22" s="27">
        <f t="shared" ref="P22" si="65">ROUND(IF(N22=0,0,+O22*N22),2)</f>
        <v>0</v>
      </c>
      <c r="Q22" s="760"/>
    </row>
    <row r="23" spans="1:17">
      <c r="A23" s="12">
        <f t="shared" si="10"/>
        <v>17</v>
      </c>
      <c r="B23" s="8">
        <f t="shared" si="10"/>
        <v>46282</v>
      </c>
      <c r="C23" s="8">
        <f t="shared" si="11"/>
        <v>46282</v>
      </c>
      <c r="D23" s="9">
        <f t="shared" si="12"/>
        <v>0.33333333333333298</v>
      </c>
      <c r="E23" s="8">
        <f t="shared" si="13"/>
        <v>46283</v>
      </c>
      <c r="F23" s="9">
        <v>0.33333333333333298</v>
      </c>
      <c r="G23" s="10">
        <f t="shared" si="4"/>
        <v>1</v>
      </c>
      <c r="H23" s="11">
        <f t="shared" si="49"/>
        <v>5259251.99</v>
      </c>
      <c r="I23" s="11">
        <v>5260751.01</v>
      </c>
      <c r="J23" s="11">
        <f t="shared" ref="J23" si="66">I23-H23</f>
        <v>1499.019999999553</v>
      </c>
      <c r="K23" s="27">
        <f t="shared" ref="K23" si="67">J23/24</f>
        <v>62.459166666648038</v>
      </c>
      <c r="L23" s="27">
        <v>0</v>
      </c>
      <c r="M23" s="27">
        <v>0</v>
      </c>
      <c r="N23" s="27">
        <f t="shared" ref="N23" si="68">M23-L23</f>
        <v>0</v>
      </c>
      <c r="O23" s="27">
        <v>2.5617131424467399</v>
      </c>
      <c r="P23" s="27">
        <f t="shared" ref="P23" si="69">ROUND(IF(N23=0,0,+O23*N23),2)</f>
        <v>0</v>
      </c>
      <c r="Q23" s="760"/>
    </row>
    <row r="24" spans="1:17">
      <c r="A24" s="12">
        <f t="shared" si="10"/>
        <v>18</v>
      </c>
      <c r="B24" s="8">
        <f t="shared" si="10"/>
        <v>46283</v>
      </c>
      <c r="C24" s="8">
        <f t="shared" si="11"/>
        <v>46283</v>
      </c>
      <c r="D24" s="9">
        <f t="shared" si="12"/>
        <v>0.33333333333333298</v>
      </c>
      <c r="E24" s="8">
        <f t="shared" si="13"/>
        <v>46284</v>
      </c>
      <c r="F24" s="9">
        <v>0.33333333333333298</v>
      </c>
      <c r="G24" s="10">
        <f t="shared" si="4"/>
        <v>1</v>
      </c>
      <c r="H24" s="11">
        <f t="shared" si="49"/>
        <v>5260751.01</v>
      </c>
      <c r="I24" s="11">
        <v>5261416.68</v>
      </c>
      <c r="J24" s="11">
        <f t="shared" ref="J24" si="70">I24-H24</f>
        <v>665.66999999992549</v>
      </c>
      <c r="K24" s="27">
        <f t="shared" ref="K24" si="71">J24/24</f>
        <v>27.736249999996897</v>
      </c>
      <c r="L24" s="27">
        <v>0</v>
      </c>
      <c r="M24" s="27">
        <v>0</v>
      </c>
      <c r="N24" s="27">
        <f t="shared" ref="N24" si="72">M24-L24</f>
        <v>0</v>
      </c>
      <c r="O24" s="27">
        <v>2.5617131424467399</v>
      </c>
      <c r="P24" s="27">
        <f t="shared" ref="P24" si="73">ROUND(IF(N24=0,0,+O24*N24),2)</f>
        <v>0</v>
      </c>
      <c r="Q24" s="760"/>
    </row>
    <row r="25" spans="1:17">
      <c r="A25" s="12">
        <f t="shared" ref="A25:B34" si="74">A24+1</f>
        <v>19</v>
      </c>
      <c r="B25" s="8">
        <f>B24+1</f>
        <v>46284</v>
      </c>
      <c r="C25" s="8">
        <f t="shared" si="11"/>
        <v>46284</v>
      </c>
      <c r="D25" s="9">
        <f t="shared" si="12"/>
        <v>0.33333333333333298</v>
      </c>
      <c r="E25" s="8">
        <f t="shared" si="13"/>
        <v>46285</v>
      </c>
      <c r="F25" s="9">
        <v>0.33333333333333298</v>
      </c>
      <c r="G25" s="10">
        <f t="shared" si="4"/>
        <v>1</v>
      </c>
      <c r="H25" s="11">
        <f t="shared" si="49"/>
        <v>5261416.68</v>
      </c>
      <c r="I25" s="11">
        <v>5261924.25</v>
      </c>
      <c r="J25" s="11">
        <f t="shared" ref="J25" si="75">I25-H25</f>
        <v>507.57000000029802</v>
      </c>
      <c r="K25" s="27">
        <f t="shared" ref="K25" si="76">J25/24</f>
        <v>21.148750000012416</v>
      </c>
      <c r="L25" s="27">
        <v>0</v>
      </c>
      <c r="M25" s="27">
        <v>0</v>
      </c>
      <c r="N25" s="27">
        <f t="shared" ref="N25" si="77">M25-L25</f>
        <v>0</v>
      </c>
      <c r="O25" s="27">
        <v>2.5617131424467399</v>
      </c>
      <c r="P25" s="27">
        <f t="shared" ref="P25" si="78">ROUND(IF(N25=0,0,+O25*N25),2)</f>
        <v>0</v>
      </c>
      <c r="Q25" s="760"/>
    </row>
    <row r="26" spans="1:17">
      <c r="A26" s="12">
        <f t="shared" si="74"/>
        <v>20</v>
      </c>
      <c r="B26" s="8">
        <f>B25+1</f>
        <v>46285</v>
      </c>
      <c r="C26" s="8">
        <f t="shared" si="11"/>
        <v>46285</v>
      </c>
      <c r="D26" s="9">
        <f t="shared" si="12"/>
        <v>0.33333333333333298</v>
      </c>
      <c r="E26" s="8">
        <f t="shared" si="13"/>
        <v>46286</v>
      </c>
      <c r="F26" s="9">
        <v>0.33333333333333298</v>
      </c>
      <c r="G26" s="10">
        <f t="shared" si="4"/>
        <v>1</v>
      </c>
      <c r="H26" s="11">
        <f t="shared" si="49"/>
        <v>5261924.25</v>
      </c>
      <c r="I26" s="11">
        <v>5261924.25</v>
      </c>
      <c r="J26" s="11">
        <f t="shared" ref="J26" si="79">I26-H26</f>
        <v>0</v>
      </c>
      <c r="K26" s="27">
        <f t="shared" ref="K26" si="80">J26/24</f>
        <v>0</v>
      </c>
      <c r="L26" s="27">
        <v>0</v>
      </c>
      <c r="M26" s="27">
        <v>0</v>
      </c>
      <c r="N26" s="27">
        <f t="shared" ref="N26" si="81">M26-L26</f>
        <v>0</v>
      </c>
      <c r="O26" s="27">
        <v>2.5617131424467399</v>
      </c>
      <c r="P26" s="27">
        <f t="shared" ref="P26" si="82">ROUND(IF(N26=0,0,+O26*N26),2)</f>
        <v>0</v>
      </c>
      <c r="Q26" s="855" t="s">
        <v>152</v>
      </c>
    </row>
    <row r="27" spans="1:17">
      <c r="A27" s="12">
        <f t="shared" si="74"/>
        <v>21</v>
      </c>
      <c r="B27" s="8">
        <f>B26+1</f>
        <v>46286</v>
      </c>
      <c r="C27" s="8">
        <f t="shared" si="11"/>
        <v>46286</v>
      </c>
      <c r="D27" s="9">
        <f t="shared" si="12"/>
        <v>0.33333333333333298</v>
      </c>
      <c r="E27" s="8">
        <f t="shared" ref="E27:E34" si="83">C27+1</f>
        <v>46287</v>
      </c>
      <c r="F27" s="9">
        <v>0.33333333333333298</v>
      </c>
      <c r="G27" s="10">
        <f t="shared" si="4"/>
        <v>1</v>
      </c>
      <c r="H27" s="11">
        <f t="shared" si="49"/>
        <v>5261924.25</v>
      </c>
      <c r="I27" s="11">
        <v>5262753.8</v>
      </c>
      <c r="J27" s="11">
        <f t="shared" ref="J27" si="84">I27-H27</f>
        <v>829.54999999981374</v>
      </c>
      <c r="K27" s="27">
        <f t="shared" ref="K27" si="85">J27/24</f>
        <v>34.564583333325572</v>
      </c>
      <c r="L27" s="27">
        <v>0</v>
      </c>
      <c r="M27" s="27">
        <v>0</v>
      </c>
      <c r="N27" s="27">
        <f t="shared" ref="N27" si="86">M27-L27</f>
        <v>0</v>
      </c>
      <c r="O27" s="27">
        <v>2.5617131424467399</v>
      </c>
      <c r="P27" s="27">
        <f t="shared" ref="P27" si="87">ROUND(IF(N27=0,0,+O27*N27),2)</f>
        <v>0</v>
      </c>
      <c r="Q27" s="760"/>
    </row>
    <row r="28" spans="1:17">
      <c r="A28" s="12">
        <f t="shared" si="74"/>
        <v>22</v>
      </c>
      <c r="B28" s="8">
        <f t="shared" si="74"/>
        <v>46287</v>
      </c>
      <c r="C28" s="8">
        <f t="shared" si="11"/>
        <v>46287</v>
      </c>
      <c r="D28" s="9">
        <f t="shared" si="12"/>
        <v>0.33333333333333298</v>
      </c>
      <c r="E28" s="8">
        <f t="shared" si="83"/>
        <v>46288</v>
      </c>
      <c r="F28" s="9">
        <v>0.33333333333333298</v>
      </c>
      <c r="G28" s="10">
        <f t="shared" si="4"/>
        <v>1</v>
      </c>
      <c r="H28" s="11">
        <f t="shared" si="49"/>
        <v>5262753.8</v>
      </c>
      <c r="I28" s="11">
        <v>5263451.59</v>
      </c>
      <c r="J28" s="11">
        <f t="shared" ref="J28" si="88">I28-H28</f>
        <v>697.79000000003725</v>
      </c>
      <c r="K28" s="27">
        <f t="shared" ref="K28" si="89">J28/24</f>
        <v>29.074583333334886</v>
      </c>
      <c r="L28" s="27">
        <v>0</v>
      </c>
      <c r="M28" s="27">
        <v>0</v>
      </c>
      <c r="N28" s="27">
        <f t="shared" ref="N28" si="90">M28-L28</f>
        <v>0</v>
      </c>
      <c r="O28" s="27">
        <v>2.5617131424467399</v>
      </c>
      <c r="P28" s="27">
        <f t="shared" ref="P28" si="91">ROUND(IF(N28=0,0,+O28*N28),2)</f>
        <v>0</v>
      </c>
      <c r="Q28" s="760"/>
    </row>
    <row r="29" spans="1:17">
      <c r="A29" s="12">
        <f t="shared" si="74"/>
        <v>23</v>
      </c>
      <c r="B29" s="8">
        <f t="shared" si="74"/>
        <v>46288</v>
      </c>
      <c r="C29" s="8">
        <f t="shared" si="11"/>
        <v>46288</v>
      </c>
      <c r="D29" s="9">
        <f t="shared" si="12"/>
        <v>0.33333333333333298</v>
      </c>
      <c r="E29" s="8">
        <f t="shared" si="83"/>
        <v>46289</v>
      </c>
      <c r="F29" s="9">
        <v>0.33333333333333298</v>
      </c>
      <c r="G29" s="10">
        <f t="shared" si="4"/>
        <v>1</v>
      </c>
      <c r="H29" s="11">
        <f t="shared" si="49"/>
        <v>5263451.59</v>
      </c>
      <c r="I29" s="11">
        <v>5264184</v>
      </c>
      <c r="J29" s="11">
        <f t="shared" ref="J29:J30" si="92">I29-H29</f>
        <v>732.41000000014901</v>
      </c>
      <c r="K29" s="27">
        <f t="shared" ref="K29:K30" si="93">J29/24</f>
        <v>30.517083333339542</v>
      </c>
      <c r="L29" s="27">
        <v>0</v>
      </c>
      <c r="M29" s="27">
        <v>0</v>
      </c>
      <c r="N29" s="27">
        <f t="shared" ref="N29:N30" si="94">M29-L29</f>
        <v>0</v>
      </c>
      <c r="O29" s="27">
        <v>2.5617131424467399</v>
      </c>
      <c r="P29" s="27">
        <f t="shared" ref="P29:P30" si="95">ROUND(IF(N29=0,0,+O29*N29),2)</f>
        <v>0</v>
      </c>
      <c r="Q29" s="760"/>
    </row>
    <row r="30" spans="1:17">
      <c r="A30" s="12">
        <f t="shared" si="74"/>
        <v>24</v>
      </c>
      <c r="B30" s="8">
        <f t="shared" si="74"/>
        <v>46289</v>
      </c>
      <c r="C30" s="8">
        <f t="shared" si="11"/>
        <v>46289</v>
      </c>
      <c r="D30" s="9">
        <f t="shared" si="12"/>
        <v>0.33333333333333298</v>
      </c>
      <c r="E30" s="8">
        <f t="shared" si="83"/>
        <v>46290</v>
      </c>
      <c r="F30" s="9">
        <v>0.33333333333333298</v>
      </c>
      <c r="G30" s="10">
        <f t="shared" si="4"/>
        <v>1</v>
      </c>
      <c r="H30" s="11">
        <f t="shared" si="49"/>
        <v>5264184</v>
      </c>
      <c r="I30" s="11">
        <v>5264962.82</v>
      </c>
      <c r="J30" s="11">
        <f t="shared" si="92"/>
        <v>778.82000000029802</v>
      </c>
      <c r="K30" s="27">
        <f t="shared" si="93"/>
        <v>32.450833333345749</v>
      </c>
      <c r="L30" s="27">
        <v>0</v>
      </c>
      <c r="M30" s="27">
        <v>0</v>
      </c>
      <c r="N30" s="27">
        <f t="shared" si="94"/>
        <v>0</v>
      </c>
      <c r="O30" s="27">
        <v>2.5617131424467399</v>
      </c>
      <c r="P30" s="27">
        <f t="shared" si="95"/>
        <v>0</v>
      </c>
      <c r="Q30" s="760"/>
    </row>
    <row r="31" spans="1:17">
      <c r="A31" s="12">
        <f t="shared" si="74"/>
        <v>25</v>
      </c>
      <c r="B31" s="8">
        <f t="shared" si="74"/>
        <v>46290</v>
      </c>
      <c r="C31" s="8">
        <f t="shared" si="11"/>
        <v>46290</v>
      </c>
      <c r="D31" s="9">
        <f t="shared" si="12"/>
        <v>0.33333333333333298</v>
      </c>
      <c r="E31" s="8">
        <f t="shared" si="83"/>
        <v>46291</v>
      </c>
      <c r="F31" s="9">
        <v>0.33333333333333298</v>
      </c>
      <c r="G31" s="10">
        <f t="shared" si="4"/>
        <v>1</v>
      </c>
      <c r="H31" s="11">
        <f t="shared" si="49"/>
        <v>5264962.82</v>
      </c>
      <c r="I31" s="11">
        <v>5265679.68</v>
      </c>
      <c r="J31" s="11">
        <f t="shared" ref="J31" si="96">I31-H31</f>
        <v>716.85999999940395</v>
      </c>
      <c r="K31" s="27">
        <f t="shared" ref="K31" si="97">J31/24</f>
        <v>29.869166666641831</v>
      </c>
      <c r="L31" s="27">
        <v>0</v>
      </c>
      <c r="M31" s="27">
        <v>0</v>
      </c>
      <c r="N31" s="27">
        <f t="shared" ref="N31" si="98">M31-L31</f>
        <v>0</v>
      </c>
      <c r="O31" s="27">
        <v>2.5617131424467399</v>
      </c>
      <c r="P31" s="27">
        <f t="shared" ref="P31" si="99">ROUND(IF(N31=0,0,+O31*N31),2)</f>
        <v>0</v>
      </c>
      <c r="Q31" s="760"/>
    </row>
    <row r="32" spans="1:17">
      <c r="A32" s="12">
        <f t="shared" si="74"/>
        <v>26</v>
      </c>
      <c r="B32" s="8">
        <f t="shared" si="74"/>
        <v>46291</v>
      </c>
      <c r="C32" s="8">
        <f t="shared" si="11"/>
        <v>46291</v>
      </c>
      <c r="D32" s="9">
        <f t="shared" si="12"/>
        <v>0.33333333333333298</v>
      </c>
      <c r="E32" s="8">
        <f t="shared" si="83"/>
        <v>46292</v>
      </c>
      <c r="F32" s="9">
        <v>0.33333333333333298</v>
      </c>
      <c r="G32" s="10">
        <f t="shared" si="4"/>
        <v>1</v>
      </c>
      <c r="H32" s="11">
        <f t="shared" si="49"/>
        <v>5265679.68</v>
      </c>
      <c r="I32" s="11">
        <v>5266228.8899999997</v>
      </c>
      <c r="J32" s="11">
        <f t="shared" ref="J32" si="100">I32-H32</f>
        <v>549.20999999996275</v>
      </c>
      <c r="K32" s="27">
        <f t="shared" ref="K32" si="101">J32/24</f>
        <v>22.883749999998447</v>
      </c>
      <c r="L32" s="27">
        <v>0</v>
      </c>
      <c r="M32" s="27">
        <v>0</v>
      </c>
      <c r="N32" s="27">
        <f t="shared" ref="N32" si="102">M32-L32</f>
        <v>0</v>
      </c>
      <c r="O32" s="27">
        <v>2.5617131424467399</v>
      </c>
      <c r="P32" s="27">
        <f t="shared" ref="P32" si="103">ROUND(IF(N32=0,0,+O32*N32),2)</f>
        <v>0</v>
      </c>
      <c r="Q32" s="760"/>
    </row>
    <row r="33" spans="1:17">
      <c r="A33" s="12">
        <f t="shared" si="74"/>
        <v>27</v>
      </c>
      <c r="B33" s="8">
        <f t="shared" si="74"/>
        <v>46292</v>
      </c>
      <c r="C33" s="8">
        <f t="shared" si="11"/>
        <v>46292</v>
      </c>
      <c r="D33" s="9">
        <f t="shared" si="12"/>
        <v>0.33333333333333298</v>
      </c>
      <c r="E33" s="8">
        <f t="shared" si="83"/>
        <v>46293</v>
      </c>
      <c r="F33" s="9">
        <v>0.33333333333333298</v>
      </c>
      <c r="G33" s="10">
        <f t="shared" si="4"/>
        <v>1</v>
      </c>
      <c r="H33" s="11"/>
      <c r="I33" s="11"/>
      <c r="J33" s="11">
        <f t="shared" ref="J33" si="104">I33-H33</f>
        <v>0</v>
      </c>
      <c r="K33" s="27">
        <f t="shared" ref="K33" si="105">J33/24</f>
        <v>0</v>
      </c>
      <c r="L33" s="27">
        <v>0</v>
      </c>
      <c r="M33" s="27">
        <v>0</v>
      </c>
      <c r="N33" s="27">
        <f t="shared" ref="N33" si="106">M33-L33</f>
        <v>0</v>
      </c>
      <c r="O33" s="27">
        <v>2.5617131424467399</v>
      </c>
      <c r="P33" s="27">
        <f t="shared" ref="P33" si="107">ROUND(IF(N33=0,0,+O33*N33),2)</f>
        <v>0</v>
      </c>
      <c r="Q33" s="760"/>
    </row>
    <row r="34" spans="1:17">
      <c r="A34" s="12">
        <f t="shared" si="74"/>
        <v>28</v>
      </c>
      <c r="B34" s="8">
        <f t="shared" si="74"/>
        <v>46293</v>
      </c>
      <c r="C34" s="8">
        <f t="shared" si="11"/>
        <v>46293</v>
      </c>
      <c r="D34" s="9">
        <f t="shared" si="12"/>
        <v>0.33333333333333298</v>
      </c>
      <c r="E34" s="8">
        <f t="shared" si="83"/>
        <v>46294</v>
      </c>
      <c r="F34" s="9">
        <v>0.33333333333333298</v>
      </c>
      <c r="G34" s="10">
        <f t="shared" si="4"/>
        <v>1</v>
      </c>
      <c r="H34" s="11"/>
      <c r="I34" s="11"/>
      <c r="J34" s="11">
        <f t="shared" ref="J34" si="108">I34-H34</f>
        <v>0</v>
      </c>
      <c r="K34" s="27">
        <f t="shared" ref="K34" si="109">J34/24</f>
        <v>0</v>
      </c>
      <c r="L34" s="27">
        <v>0</v>
      </c>
      <c r="M34" s="27">
        <v>0</v>
      </c>
      <c r="N34" s="27">
        <f t="shared" ref="N34" si="110">M34-L34</f>
        <v>0</v>
      </c>
      <c r="O34" s="27">
        <v>2.5617131424467399</v>
      </c>
      <c r="P34" s="27">
        <f t="shared" ref="P34" si="111">ROUND(IF(N34=0,0,+O34*N34),2)</f>
        <v>0</v>
      </c>
      <c r="Q34" s="760"/>
    </row>
    <row r="35" spans="1:17">
      <c r="A35" s="12">
        <f t="shared" ref="A35:B35" si="112">A34+1</f>
        <v>29</v>
      </c>
      <c r="B35" s="8">
        <f t="shared" si="112"/>
        <v>46294</v>
      </c>
      <c r="C35" s="8">
        <f t="shared" ref="C35:C37" si="113">B35</f>
        <v>46294</v>
      </c>
      <c r="D35" s="9">
        <f t="shared" si="12"/>
        <v>0.33333333333333298</v>
      </c>
      <c r="E35" s="8">
        <f t="shared" ref="E35:E37" si="114">C35+1</f>
        <v>46295</v>
      </c>
      <c r="F35" s="9">
        <v>0.33333333333333298</v>
      </c>
      <c r="G35" s="10">
        <f t="shared" ref="G35:G37" si="115">IFERROR(((E35-C35)+(F35-D35)),"")</f>
        <v>1</v>
      </c>
      <c r="H35" s="11"/>
      <c r="I35" s="11"/>
      <c r="J35" s="11">
        <f t="shared" ref="J35" si="116">I35-H35</f>
        <v>0</v>
      </c>
      <c r="K35" s="27">
        <f t="shared" ref="K35" si="117">J35/24</f>
        <v>0</v>
      </c>
      <c r="L35" s="27">
        <v>0</v>
      </c>
      <c r="M35" s="27">
        <v>0</v>
      </c>
      <c r="N35" s="27">
        <f t="shared" ref="N35" si="118">M35-L35</f>
        <v>0</v>
      </c>
      <c r="O35" s="27">
        <v>2.5617131424467399</v>
      </c>
      <c r="P35" s="27">
        <f t="shared" ref="P35" si="119">ROUND(IF(N35=0,0,+O35*N35),2)</f>
        <v>0</v>
      </c>
      <c r="Q35" s="760"/>
    </row>
    <row r="36" spans="1:17">
      <c r="A36" s="12">
        <f t="shared" ref="A36:B36" si="120">A35+1</f>
        <v>30</v>
      </c>
      <c r="B36" s="8">
        <f t="shared" si="120"/>
        <v>46295</v>
      </c>
      <c r="C36" s="8">
        <f t="shared" si="113"/>
        <v>46295</v>
      </c>
      <c r="D36" s="9">
        <f t="shared" si="12"/>
        <v>0.33333333333333298</v>
      </c>
      <c r="E36" s="8">
        <f t="shared" si="114"/>
        <v>46296</v>
      </c>
      <c r="F36" s="9">
        <v>0.33333333333333298</v>
      </c>
      <c r="G36" s="10">
        <f t="shared" si="115"/>
        <v>1</v>
      </c>
      <c r="H36" s="11"/>
      <c r="I36" s="11"/>
      <c r="J36" s="11">
        <f t="shared" ref="J36:J37" si="121">I36-H36</f>
        <v>0</v>
      </c>
      <c r="K36" s="27">
        <f t="shared" ref="K36:K37" si="122">J36/24</f>
        <v>0</v>
      </c>
      <c r="L36" s="27">
        <v>0</v>
      </c>
      <c r="M36" s="27">
        <v>0</v>
      </c>
      <c r="N36" s="27">
        <f t="shared" ref="N36:N37" si="123">M36-L36</f>
        <v>0</v>
      </c>
      <c r="O36" s="27">
        <v>2.5617131424467399</v>
      </c>
      <c r="P36" s="27">
        <f t="shared" ref="P36:P37" si="124">ROUND(IF(N36=0,0,+O36*N36),2)</f>
        <v>0</v>
      </c>
      <c r="Q36" s="760"/>
    </row>
    <row r="37" spans="1:17">
      <c r="A37" s="12">
        <f t="shared" ref="A37:B37" si="125">A36+1</f>
        <v>31</v>
      </c>
      <c r="B37" s="8">
        <f t="shared" si="125"/>
        <v>46296</v>
      </c>
      <c r="C37" s="8">
        <f t="shared" si="113"/>
        <v>46296</v>
      </c>
      <c r="D37" s="9">
        <f t="shared" si="12"/>
        <v>0.33333333333333298</v>
      </c>
      <c r="E37" s="8">
        <f t="shared" si="114"/>
        <v>46297</v>
      </c>
      <c r="F37" s="9">
        <v>0.33333333333333298</v>
      </c>
      <c r="G37" s="10">
        <f t="shared" si="115"/>
        <v>1</v>
      </c>
      <c r="H37" s="11"/>
      <c r="I37" s="11"/>
      <c r="J37" s="11">
        <f t="shared" si="121"/>
        <v>0</v>
      </c>
      <c r="K37" s="27">
        <f t="shared" si="122"/>
        <v>0</v>
      </c>
      <c r="L37" s="27">
        <v>0</v>
      </c>
      <c r="M37" s="27">
        <v>0</v>
      </c>
      <c r="N37" s="27">
        <f t="shared" si="123"/>
        <v>0</v>
      </c>
      <c r="O37" s="27">
        <v>2.5617131424467399</v>
      </c>
      <c r="P37" s="27">
        <f t="shared" si="124"/>
        <v>0</v>
      </c>
      <c r="Q37" s="760"/>
    </row>
    <row r="38" spans="1:17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7"/>
      <c r="M38" s="27"/>
      <c r="N38" s="27">
        <f t="shared" ref="N38" si="126">M38-L38</f>
        <v>0</v>
      </c>
      <c r="O38" s="27">
        <v>2.5617131424467399</v>
      </c>
      <c r="P38" s="27">
        <f t="shared" ref="P38" si="127">ROUND(IF(N38=0,0,+O38*N38),2)</f>
        <v>0</v>
      </c>
      <c r="Q38" s="257"/>
    </row>
    <row r="39" spans="1:17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19529.929999999702</v>
      </c>
      <c r="K39" s="32">
        <f>AVERAGE(K7:K38)</f>
        <v>26.24990591397809</v>
      </c>
      <c r="L39" s="255"/>
      <c r="M39" s="255"/>
      <c r="N39" s="32">
        <f>SUM(N7:N38)</f>
        <v>0</v>
      </c>
      <c r="O39" s="255"/>
      <c r="P39" s="255"/>
      <c r="Q39" s="33"/>
    </row>
    <row r="40" spans="1:17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1.1931775415444585</v>
      </c>
      <c r="L40" s="256"/>
      <c r="M40" s="256"/>
      <c r="N40" s="256"/>
      <c r="O40" s="256"/>
      <c r="P40" s="256"/>
      <c r="Q40" s="34"/>
    </row>
  </sheetData>
  <mergeCells count="13">
    <mergeCell ref="A5:A6"/>
    <mergeCell ref="B5:B6"/>
    <mergeCell ref="G5:G6"/>
    <mergeCell ref="J5:J6"/>
    <mergeCell ref="K5:K6"/>
    <mergeCell ref="N5:N6"/>
    <mergeCell ref="O5:O6"/>
    <mergeCell ref="P5:P6"/>
    <mergeCell ref="Q5:Q6"/>
    <mergeCell ref="C5:D5"/>
    <mergeCell ref="E5:F5"/>
    <mergeCell ref="H5:I5"/>
    <mergeCell ref="L5:M5"/>
  </mergeCells>
  <hyperlinks>
    <hyperlink ref="Q2" location="'Summary sales'!A1" display="SUMMARY"/>
  </hyperlinks>
  <pageMargins left="0.7" right="0.7" top="0.75" bottom="0.75" header="0.3" footer="0.3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3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147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MAX(K7:K39)</f>
        <v>15.729999999999563</v>
      </c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 thickBo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 ht="15.75" thickTop="1">
      <c r="A7" s="6">
        <v>1</v>
      </c>
      <c r="B7" s="7">
        <f>C4</f>
        <v>46266</v>
      </c>
      <c r="C7" s="7">
        <f>C4</f>
        <v>46266</v>
      </c>
      <c r="D7" s="9">
        <v>0.33333333333333331</v>
      </c>
      <c r="E7" s="7">
        <f>C7+1</f>
        <v>46267</v>
      </c>
      <c r="F7" s="9">
        <v>0.33333333333333331</v>
      </c>
      <c r="G7" s="10">
        <f>IFERROR(((E7-C7)+(F7-D7)),"")</f>
        <v>1</v>
      </c>
      <c r="H7" s="16">
        <v>239201.62</v>
      </c>
      <c r="I7" s="11">
        <v>239212.71</v>
      </c>
      <c r="J7" s="11">
        <f t="shared" ref="J7:J34" si="0">I7-H7</f>
        <v>11.089999999996508</v>
      </c>
      <c r="K7" s="27">
        <f t="shared" ref="K7:K34" si="1">J7/24</f>
        <v>0.4620833333331878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9">
        <v>0.33333333333333331</v>
      </c>
      <c r="E8" s="8">
        <f t="shared" ref="E8:E34" si="3">C8+1</f>
        <v>46268</v>
      </c>
      <c r="F8" s="9">
        <v>0.33333333333333331</v>
      </c>
      <c r="G8" s="10">
        <f>IFERROR(((E8-C8)+(F8-D8)),"")</f>
        <v>1</v>
      </c>
      <c r="H8" s="224">
        <f t="shared" ref="H8:H32" si="4">I7</f>
        <v>239212.71</v>
      </c>
      <c r="I8" s="11">
        <v>239264.02</v>
      </c>
      <c r="J8" s="11">
        <f t="shared" si="0"/>
        <v>51.309999999997672</v>
      </c>
      <c r="K8" s="27">
        <f t="shared" si="1"/>
        <v>2.1379166666665697</v>
      </c>
      <c r="L8" s="696"/>
    </row>
    <row r="9" spans="1:12">
      <c r="A9" s="12">
        <f t="shared" ref="A9:B24" si="5">A8+1</f>
        <v>3</v>
      </c>
      <c r="B9" s="8">
        <f t="shared" si="5"/>
        <v>46268</v>
      </c>
      <c r="C9" s="8">
        <f t="shared" si="2"/>
        <v>46268</v>
      </c>
      <c r="D9" s="9">
        <v>0.33333333333333331</v>
      </c>
      <c r="E9" s="8">
        <f t="shared" si="3"/>
        <v>46269</v>
      </c>
      <c r="F9" s="9">
        <v>0.33333333333333331</v>
      </c>
      <c r="G9" s="10">
        <f>IFERROR(((E9-C9)+(F9-D9)),"")</f>
        <v>1</v>
      </c>
      <c r="H9" s="224">
        <f t="shared" si="4"/>
        <v>239264.02</v>
      </c>
      <c r="I9" s="11">
        <v>239456.48</v>
      </c>
      <c r="J9" s="11">
        <f t="shared" si="0"/>
        <v>192.46000000002095</v>
      </c>
      <c r="K9" s="27">
        <f t="shared" si="1"/>
        <v>8.0191666666675392</v>
      </c>
      <c r="L9" s="696"/>
    </row>
    <row r="10" spans="1:12">
      <c r="A10" s="12">
        <f t="shared" si="5"/>
        <v>4</v>
      </c>
      <c r="B10" s="8">
        <f t="shared" si="5"/>
        <v>46269</v>
      </c>
      <c r="C10" s="8">
        <f t="shared" si="2"/>
        <v>46269</v>
      </c>
      <c r="D10" s="9">
        <v>0.33333333333333331</v>
      </c>
      <c r="E10" s="8">
        <f t="shared" si="3"/>
        <v>46270</v>
      </c>
      <c r="F10" s="9">
        <v>0.33333333333333331</v>
      </c>
      <c r="G10" s="10">
        <f>IFERROR(((E10-C10)+(F10-D10)),"")</f>
        <v>1</v>
      </c>
      <c r="H10" s="224">
        <f t="shared" si="4"/>
        <v>239456.48</v>
      </c>
      <c r="I10" s="11">
        <v>239834</v>
      </c>
      <c r="J10" s="11">
        <f t="shared" si="0"/>
        <v>377.51999999998952</v>
      </c>
      <c r="K10" s="27">
        <f t="shared" ref="K10" si="6">J10/24</f>
        <v>15.729999999999563</v>
      </c>
      <c r="L10" s="696"/>
    </row>
    <row r="11" spans="1:12">
      <c r="A11" s="12">
        <f t="shared" si="5"/>
        <v>5</v>
      </c>
      <c r="B11" s="8">
        <f t="shared" si="5"/>
        <v>46270</v>
      </c>
      <c r="C11" s="8">
        <f t="shared" si="2"/>
        <v>46270</v>
      </c>
      <c r="D11" s="9">
        <v>0.33333333333333331</v>
      </c>
      <c r="E11" s="8">
        <f t="shared" si="3"/>
        <v>46271</v>
      </c>
      <c r="F11" s="9">
        <v>0.33333333333333331</v>
      </c>
      <c r="G11" s="10">
        <f t="shared" ref="G11:G34" si="7">IFERROR(((E11-C11)+(F11-D11)),"")</f>
        <v>1</v>
      </c>
      <c r="H11" s="224">
        <f t="shared" si="4"/>
        <v>239834</v>
      </c>
      <c r="I11" s="11">
        <v>239834</v>
      </c>
      <c r="J11" s="11">
        <f t="shared" si="0"/>
        <v>0</v>
      </c>
      <c r="K11" s="27">
        <f t="shared" si="1"/>
        <v>0</v>
      </c>
      <c r="L11" s="634"/>
    </row>
    <row r="12" spans="1:12">
      <c r="A12" s="12">
        <f t="shared" si="5"/>
        <v>6</v>
      </c>
      <c r="B12" s="8">
        <f t="shared" si="5"/>
        <v>46271</v>
      </c>
      <c r="C12" s="8">
        <f t="shared" si="2"/>
        <v>46271</v>
      </c>
      <c r="D12" s="9">
        <v>0.33333333333333331</v>
      </c>
      <c r="E12" s="8">
        <f t="shared" si="3"/>
        <v>46272</v>
      </c>
      <c r="F12" s="9">
        <v>0.33333333333333331</v>
      </c>
      <c r="G12" s="10">
        <f t="shared" si="7"/>
        <v>1</v>
      </c>
      <c r="H12" s="224">
        <f t="shared" si="4"/>
        <v>239834</v>
      </c>
      <c r="I12" s="11">
        <v>239846.28</v>
      </c>
      <c r="J12" s="11">
        <f t="shared" si="0"/>
        <v>12.279999999998836</v>
      </c>
      <c r="K12" s="27">
        <f t="shared" si="1"/>
        <v>0.5116666666666182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2"/>
        <v>46272</v>
      </c>
      <c r="D13" s="9">
        <v>0.33333333333333331</v>
      </c>
      <c r="E13" s="8">
        <f t="shared" si="3"/>
        <v>46273</v>
      </c>
      <c r="F13" s="9">
        <v>0.33333333333333331</v>
      </c>
      <c r="G13" s="10">
        <f t="shared" si="7"/>
        <v>1</v>
      </c>
      <c r="H13" s="224">
        <f t="shared" si="4"/>
        <v>239846.28</v>
      </c>
      <c r="I13" s="11">
        <v>239890.02</v>
      </c>
      <c r="J13" s="11">
        <f t="shared" ref="J13" si="8">I13-H13</f>
        <v>43.739999999990687</v>
      </c>
      <c r="K13" s="27">
        <f t="shared" ref="K13" si="9">J13/24</f>
        <v>1.8224999999996119</v>
      </c>
      <c r="L13" s="841" t="s">
        <v>345</v>
      </c>
    </row>
    <row r="14" spans="1:12">
      <c r="A14" s="12">
        <f t="shared" si="5"/>
        <v>8</v>
      </c>
      <c r="B14" s="8">
        <f t="shared" si="5"/>
        <v>46273</v>
      </c>
      <c r="C14" s="8">
        <f t="shared" si="2"/>
        <v>46273</v>
      </c>
      <c r="D14" s="9">
        <v>0.33333333333333331</v>
      </c>
      <c r="E14" s="8">
        <f t="shared" si="3"/>
        <v>46274</v>
      </c>
      <c r="F14" s="9">
        <v>0.33333333333333331</v>
      </c>
      <c r="G14" s="10">
        <f t="shared" si="7"/>
        <v>1</v>
      </c>
      <c r="H14" s="224">
        <f t="shared" si="4"/>
        <v>239890.02</v>
      </c>
      <c r="I14" s="11">
        <v>239901.22</v>
      </c>
      <c r="J14" s="11">
        <f t="shared" si="0"/>
        <v>11.200000000011642</v>
      </c>
      <c r="K14" s="27">
        <f t="shared" si="1"/>
        <v>0.46666666666715173</v>
      </c>
      <c r="L14" s="28"/>
    </row>
    <row r="15" spans="1:12">
      <c r="A15" s="12">
        <f t="shared" si="5"/>
        <v>9</v>
      </c>
      <c r="B15" s="8">
        <f t="shared" si="5"/>
        <v>46274</v>
      </c>
      <c r="C15" s="8">
        <f t="shared" si="2"/>
        <v>46274</v>
      </c>
      <c r="D15" s="9">
        <v>0.33333333333333331</v>
      </c>
      <c r="E15" s="8">
        <f t="shared" si="3"/>
        <v>46275</v>
      </c>
      <c r="F15" s="9">
        <v>0.33333333333333331</v>
      </c>
      <c r="G15" s="10">
        <f t="shared" si="7"/>
        <v>1</v>
      </c>
      <c r="H15" s="224">
        <f t="shared" si="4"/>
        <v>239901.22</v>
      </c>
      <c r="I15" s="11">
        <v>239967.35</v>
      </c>
      <c r="J15" s="11">
        <f t="shared" si="0"/>
        <v>66.130000000004657</v>
      </c>
      <c r="K15" s="27">
        <f t="shared" si="1"/>
        <v>2.7554166666668607</v>
      </c>
      <c r="L15" s="28"/>
    </row>
    <row r="16" spans="1:12">
      <c r="A16" s="12">
        <f t="shared" si="5"/>
        <v>10</v>
      </c>
      <c r="B16" s="8">
        <f t="shared" si="5"/>
        <v>46275</v>
      </c>
      <c r="C16" s="8">
        <f t="shared" si="2"/>
        <v>46275</v>
      </c>
      <c r="D16" s="9">
        <v>0.33333333333333331</v>
      </c>
      <c r="E16" s="8">
        <f t="shared" si="3"/>
        <v>46276</v>
      </c>
      <c r="F16" s="9">
        <v>0.33333333333333331</v>
      </c>
      <c r="G16" s="10">
        <f t="shared" si="7"/>
        <v>1</v>
      </c>
      <c r="H16" s="224">
        <f t="shared" si="4"/>
        <v>239967.35</v>
      </c>
      <c r="I16" s="11">
        <v>239982.83</v>
      </c>
      <c r="J16" s="11">
        <f t="shared" si="0"/>
        <v>15.479999999981374</v>
      </c>
      <c r="K16" s="27">
        <f t="shared" si="1"/>
        <v>0.64499999999922386</v>
      </c>
      <c r="L16" s="28"/>
    </row>
    <row r="17" spans="1:14">
      <c r="A17" s="12">
        <f t="shared" si="5"/>
        <v>11</v>
      </c>
      <c r="B17" s="8">
        <f t="shared" si="5"/>
        <v>46276</v>
      </c>
      <c r="C17" s="8">
        <f t="shared" si="2"/>
        <v>46276</v>
      </c>
      <c r="D17" s="9">
        <v>0.33333333333333331</v>
      </c>
      <c r="E17" s="8">
        <f t="shared" si="3"/>
        <v>46277</v>
      </c>
      <c r="F17" s="9">
        <v>0.33333333333333331</v>
      </c>
      <c r="G17" s="10">
        <f t="shared" si="7"/>
        <v>1</v>
      </c>
      <c r="H17" s="224">
        <f t="shared" si="4"/>
        <v>239982.83</v>
      </c>
      <c r="I17" s="11">
        <v>240015.45</v>
      </c>
      <c r="J17" s="11">
        <f t="shared" ref="J17" si="10">I17-H17</f>
        <v>32.620000000024447</v>
      </c>
      <c r="K17" s="27">
        <f t="shared" ref="K17" si="11">J17/24</f>
        <v>1.3591666666676854</v>
      </c>
      <c r="L17" s="647"/>
    </row>
    <row r="18" spans="1:14">
      <c r="A18" s="12">
        <f t="shared" si="5"/>
        <v>12</v>
      </c>
      <c r="B18" s="8">
        <f t="shared" si="5"/>
        <v>46277</v>
      </c>
      <c r="C18" s="8">
        <f t="shared" si="2"/>
        <v>46277</v>
      </c>
      <c r="D18" s="9">
        <v>0.33333333333333331</v>
      </c>
      <c r="E18" s="8">
        <f t="shared" si="3"/>
        <v>46278</v>
      </c>
      <c r="F18" s="9">
        <v>0.33333333333333331</v>
      </c>
      <c r="G18" s="10">
        <f t="shared" si="7"/>
        <v>1</v>
      </c>
      <c r="H18" s="224">
        <f t="shared" si="4"/>
        <v>240015.45</v>
      </c>
      <c r="I18" s="11">
        <v>240015.45</v>
      </c>
      <c r="J18" s="11">
        <f t="shared" si="0"/>
        <v>0</v>
      </c>
      <c r="K18" s="27">
        <f t="shared" si="1"/>
        <v>0</v>
      </c>
      <c r="L18" s="859" t="s">
        <v>152</v>
      </c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2"/>
        <v>46278</v>
      </c>
      <c r="D19" s="9">
        <v>0.33333333333333331</v>
      </c>
      <c r="E19" s="8">
        <f t="shared" si="3"/>
        <v>46279</v>
      </c>
      <c r="F19" s="9">
        <v>0.33333333333333331</v>
      </c>
      <c r="G19" s="10">
        <f t="shared" si="7"/>
        <v>1</v>
      </c>
      <c r="H19" s="224">
        <f t="shared" si="4"/>
        <v>240015.45</v>
      </c>
      <c r="I19" s="11">
        <v>240183.67</v>
      </c>
      <c r="J19" s="11">
        <f t="shared" si="0"/>
        <v>168.22000000000116</v>
      </c>
      <c r="K19" s="27">
        <f t="shared" si="1"/>
        <v>7.0091666666667152</v>
      </c>
      <c r="L19" s="28"/>
    </row>
    <row r="20" spans="1:14">
      <c r="A20" s="12">
        <f t="shared" si="5"/>
        <v>14</v>
      </c>
      <c r="B20" s="8">
        <f t="shared" si="5"/>
        <v>46279</v>
      </c>
      <c r="C20" s="8">
        <f t="shared" si="2"/>
        <v>46279</v>
      </c>
      <c r="D20" s="9">
        <v>0.33333333333333331</v>
      </c>
      <c r="E20" s="8">
        <f t="shared" si="3"/>
        <v>46280</v>
      </c>
      <c r="F20" s="9">
        <v>0.33333333333333331</v>
      </c>
      <c r="G20" s="10">
        <f t="shared" si="7"/>
        <v>1</v>
      </c>
      <c r="H20" s="224">
        <f t="shared" si="4"/>
        <v>240183.67</v>
      </c>
      <c r="I20" s="11">
        <v>240512.74</v>
      </c>
      <c r="J20" s="11">
        <f t="shared" si="0"/>
        <v>329.06999999997788</v>
      </c>
      <c r="K20" s="27">
        <f t="shared" si="1"/>
        <v>13.711249999999078</v>
      </c>
      <c r="L20" s="104"/>
    </row>
    <row r="21" spans="1:14">
      <c r="A21" s="12">
        <f t="shared" si="5"/>
        <v>15</v>
      </c>
      <c r="B21" s="8">
        <f t="shared" si="5"/>
        <v>46280</v>
      </c>
      <c r="C21" s="8">
        <f t="shared" si="2"/>
        <v>46280</v>
      </c>
      <c r="D21" s="9">
        <v>0.33333333333333331</v>
      </c>
      <c r="E21" s="8">
        <f t="shared" si="3"/>
        <v>46281</v>
      </c>
      <c r="F21" s="9">
        <v>0.33333333333333331</v>
      </c>
      <c r="G21" s="10">
        <f t="shared" si="7"/>
        <v>1</v>
      </c>
      <c r="H21" s="224">
        <f t="shared" si="4"/>
        <v>240512.74</v>
      </c>
      <c r="I21" s="11">
        <v>240790.76</v>
      </c>
      <c r="J21" s="11">
        <f t="shared" si="0"/>
        <v>278.02000000001863</v>
      </c>
      <c r="K21" s="27">
        <f t="shared" si="1"/>
        <v>11.584166666667443</v>
      </c>
      <c r="L21" s="696"/>
    </row>
    <row r="22" spans="1:14">
      <c r="A22" s="12">
        <f t="shared" si="5"/>
        <v>16</v>
      </c>
      <c r="B22" s="8">
        <f t="shared" si="5"/>
        <v>46281</v>
      </c>
      <c r="C22" s="8">
        <f t="shared" si="2"/>
        <v>46281</v>
      </c>
      <c r="D22" s="9">
        <v>0.33333333333333331</v>
      </c>
      <c r="E22" s="8">
        <f t="shared" si="3"/>
        <v>46282</v>
      </c>
      <c r="F22" s="9">
        <v>0.33333333333333331</v>
      </c>
      <c r="G22" s="10">
        <f t="shared" si="7"/>
        <v>1</v>
      </c>
      <c r="H22" s="224">
        <f t="shared" si="4"/>
        <v>240790.76</v>
      </c>
      <c r="I22" s="11">
        <v>240860.52</v>
      </c>
      <c r="J22" s="11">
        <f t="shared" si="0"/>
        <v>69.759999999980209</v>
      </c>
      <c r="K22" s="27">
        <f t="shared" si="1"/>
        <v>2.9066666666658421</v>
      </c>
      <c r="L22" s="696"/>
    </row>
    <row r="23" spans="1:14">
      <c r="A23" s="12">
        <f t="shared" si="5"/>
        <v>17</v>
      </c>
      <c r="B23" s="8">
        <f t="shared" si="5"/>
        <v>46282</v>
      </c>
      <c r="C23" s="8">
        <f t="shared" si="2"/>
        <v>46282</v>
      </c>
      <c r="D23" s="9">
        <v>0.33333333333333331</v>
      </c>
      <c r="E23" s="8">
        <f t="shared" si="3"/>
        <v>46283</v>
      </c>
      <c r="F23" s="9">
        <v>0.33333333333333331</v>
      </c>
      <c r="G23" s="10">
        <f t="shared" si="7"/>
        <v>1</v>
      </c>
      <c r="H23" s="224">
        <f t="shared" si="4"/>
        <v>240860.52</v>
      </c>
      <c r="I23" s="11">
        <v>240860.52</v>
      </c>
      <c r="J23" s="11">
        <f t="shared" ref="J23" si="12">I23-H23</f>
        <v>0</v>
      </c>
      <c r="K23" s="27">
        <f t="shared" ref="K23" si="13">J23/24</f>
        <v>0</v>
      </c>
      <c r="L23" s="859" t="s">
        <v>152</v>
      </c>
    </row>
    <row r="24" spans="1:14">
      <c r="A24" s="12">
        <f t="shared" si="5"/>
        <v>18</v>
      </c>
      <c r="B24" s="8">
        <f t="shared" si="5"/>
        <v>46283</v>
      </c>
      <c r="C24" s="8">
        <f t="shared" si="2"/>
        <v>46283</v>
      </c>
      <c r="D24" s="9">
        <v>0.33333333333333331</v>
      </c>
      <c r="E24" s="8">
        <f t="shared" si="3"/>
        <v>46284</v>
      </c>
      <c r="F24" s="9">
        <v>0.33333333333333331</v>
      </c>
      <c r="G24" s="10">
        <f t="shared" si="7"/>
        <v>1</v>
      </c>
      <c r="H24" s="224">
        <f t="shared" si="4"/>
        <v>240860.52</v>
      </c>
      <c r="I24" s="11">
        <v>240860.52</v>
      </c>
      <c r="J24" s="11">
        <f t="shared" ref="J24" si="14">I24-H24</f>
        <v>0</v>
      </c>
      <c r="K24" s="27">
        <f t="shared" ref="K24" si="15">J24/24</f>
        <v>0</v>
      </c>
      <c r="L24" s="859" t="s">
        <v>152</v>
      </c>
    </row>
    <row r="25" spans="1:14">
      <c r="A25" s="12">
        <f t="shared" ref="A25:B34" si="16">A24+1</f>
        <v>19</v>
      </c>
      <c r="B25" s="8">
        <f t="shared" si="16"/>
        <v>46284</v>
      </c>
      <c r="C25" s="8">
        <f t="shared" si="2"/>
        <v>46284</v>
      </c>
      <c r="D25" s="9">
        <v>0.33333333333333331</v>
      </c>
      <c r="E25" s="8">
        <f t="shared" si="3"/>
        <v>46285</v>
      </c>
      <c r="F25" s="9">
        <v>0.33333333333333331</v>
      </c>
      <c r="G25" s="10">
        <f t="shared" si="7"/>
        <v>1</v>
      </c>
      <c r="H25" s="224">
        <f t="shared" si="4"/>
        <v>240860.52</v>
      </c>
      <c r="I25" s="11">
        <v>240860.52</v>
      </c>
      <c r="J25" s="11">
        <f t="shared" si="0"/>
        <v>0</v>
      </c>
      <c r="K25" s="27">
        <f t="shared" ref="K25" si="17">J25/24</f>
        <v>0</v>
      </c>
      <c r="L25" s="859" t="s">
        <v>152</v>
      </c>
    </row>
    <row r="26" spans="1:14">
      <c r="A26" s="12">
        <f t="shared" si="16"/>
        <v>20</v>
      </c>
      <c r="B26" s="8">
        <f t="shared" si="16"/>
        <v>46285</v>
      </c>
      <c r="C26" s="8">
        <f t="shared" si="2"/>
        <v>46285</v>
      </c>
      <c r="D26" s="9">
        <v>0.33333333333333331</v>
      </c>
      <c r="E26" s="8">
        <f t="shared" si="3"/>
        <v>46286</v>
      </c>
      <c r="F26" s="9">
        <v>0.33333333333333331</v>
      </c>
      <c r="G26" s="10">
        <f t="shared" si="7"/>
        <v>1</v>
      </c>
      <c r="H26" s="224">
        <f t="shared" si="4"/>
        <v>240860.52</v>
      </c>
      <c r="I26" s="11">
        <v>240860.52</v>
      </c>
      <c r="J26" s="11">
        <f t="shared" si="0"/>
        <v>0</v>
      </c>
      <c r="K26" s="27">
        <f t="shared" ref="K26" si="18">J26/24</f>
        <v>0</v>
      </c>
      <c r="L26" s="859" t="s">
        <v>152</v>
      </c>
    </row>
    <row r="27" spans="1:14">
      <c r="A27" s="12">
        <f t="shared" si="16"/>
        <v>21</v>
      </c>
      <c r="B27" s="8">
        <f t="shared" si="16"/>
        <v>46286</v>
      </c>
      <c r="C27" s="8">
        <f t="shared" si="2"/>
        <v>46286</v>
      </c>
      <c r="D27" s="9">
        <v>0.33333333333333331</v>
      </c>
      <c r="E27" s="8">
        <f t="shared" si="3"/>
        <v>46287</v>
      </c>
      <c r="F27" s="9">
        <v>0.33333333333333331</v>
      </c>
      <c r="G27" s="10">
        <f t="shared" si="7"/>
        <v>1</v>
      </c>
      <c r="H27" s="224">
        <f t="shared" si="4"/>
        <v>240860.52</v>
      </c>
      <c r="I27" s="11">
        <v>240860.52</v>
      </c>
      <c r="J27" s="11">
        <f t="shared" si="0"/>
        <v>0</v>
      </c>
      <c r="K27" s="27">
        <f t="shared" si="1"/>
        <v>0</v>
      </c>
      <c r="L27" s="859" t="s">
        <v>152</v>
      </c>
    </row>
    <row r="28" spans="1:14">
      <c r="A28" s="12">
        <f t="shared" si="16"/>
        <v>22</v>
      </c>
      <c r="B28" s="8">
        <f t="shared" si="16"/>
        <v>46287</v>
      </c>
      <c r="C28" s="8">
        <f t="shared" si="2"/>
        <v>46287</v>
      </c>
      <c r="D28" s="9">
        <v>0.33333333333333331</v>
      </c>
      <c r="E28" s="8">
        <f t="shared" si="3"/>
        <v>46288</v>
      </c>
      <c r="F28" s="9">
        <v>0.33333333333333331</v>
      </c>
      <c r="G28" s="10">
        <f t="shared" si="7"/>
        <v>1</v>
      </c>
      <c r="H28" s="224">
        <f t="shared" si="4"/>
        <v>240860.52</v>
      </c>
      <c r="I28" s="11">
        <v>240860.52</v>
      </c>
      <c r="J28" s="11">
        <f t="shared" si="0"/>
        <v>0</v>
      </c>
      <c r="K28" s="27">
        <f t="shared" ref="K28" si="19">J28/24</f>
        <v>0</v>
      </c>
      <c r="L28" s="859" t="s">
        <v>152</v>
      </c>
    </row>
    <row r="29" spans="1:14">
      <c r="A29" s="12">
        <f t="shared" si="16"/>
        <v>23</v>
      </c>
      <c r="B29" s="8">
        <f t="shared" si="16"/>
        <v>46288</v>
      </c>
      <c r="C29" s="8">
        <f t="shared" si="2"/>
        <v>46288</v>
      </c>
      <c r="D29" s="9">
        <v>0.33333333333333331</v>
      </c>
      <c r="E29" s="8">
        <f t="shared" si="3"/>
        <v>46289</v>
      </c>
      <c r="F29" s="9">
        <v>0.33333333333333331</v>
      </c>
      <c r="G29" s="10">
        <f t="shared" si="7"/>
        <v>1</v>
      </c>
      <c r="H29" s="224">
        <f t="shared" si="4"/>
        <v>240860.52</v>
      </c>
      <c r="I29" s="11">
        <v>240863.03</v>
      </c>
      <c r="J29" s="11">
        <f t="shared" si="0"/>
        <v>2.5100000000093132</v>
      </c>
      <c r="K29" s="27">
        <f t="shared" si="1"/>
        <v>0.10458333333372138</v>
      </c>
      <c r="L29" s="28"/>
    </row>
    <row r="30" spans="1:14">
      <c r="A30" s="12">
        <f t="shared" si="16"/>
        <v>24</v>
      </c>
      <c r="B30" s="8">
        <f t="shared" si="16"/>
        <v>46289</v>
      </c>
      <c r="C30" s="8">
        <f t="shared" si="2"/>
        <v>46289</v>
      </c>
      <c r="D30" s="9">
        <v>0.33333333333333331</v>
      </c>
      <c r="E30" s="8">
        <f t="shared" si="3"/>
        <v>46290</v>
      </c>
      <c r="F30" s="9">
        <v>0.33333333333333331</v>
      </c>
      <c r="G30" s="10">
        <f t="shared" si="7"/>
        <v>1</v>
      </c>
      <c r="H30" s="224">
        <f t="shared" si="4"/>
        <v>240863.03</v>
      </c>
      <c r="I30" s="11">
        <v>240925.62</v>
      </c>
      <c r="J30" s="11">
        <f t="shared" si="0"/>
        <v>62.589999999996508</v>
      </c>
      <c r="K30" s="27">
        <f t="shared" si="1"/>
        <v>2.607916666666521</v>
      </c>
      <c r="L30" s="647"/>
    </row>
    <row r="31" spans="1:14">
      <c r="A31" s="12">
        <f t="shared" si="16"/>
        <v>25</v>
      </c>
      <c r="B31" s="8">
        <f t="shared" si="16"/>
        <v>46290</v>
      </c>
      <c r="C31" s="8">
        <f t="shared" si="2"/>
        <v>46290</v>
      </c>
      <c r="D31" s="9">
        <v>0.33333333333333331</v>
      </c>
      <c r="E31" s="8">
        <f t="shared" si="3"/>
        <v>46291</v>
      </c>
      <c r="F31" s="9">
        <v>0.33333333333333331</v>
      </c>
      <c r="G31" s="10">
        <f t="shared" si="7"/>
        <v>1</v>
      </c>
      <c r="H31" s="224">
        <f t="shared" si="4"/>
        <v>240925.62</v>
      </c>
      <c r="I31" s="11">
        <v>240925.62</v>
      </c>
      <c r="J31" s="11">
        <f t="shared" si="0"/>
        <v>0</v>
      </c>
      <c r="K31" s="27">
        <f t="shared" si="1"/>
        <v>0</v>
      </c>
      <c r="L31" s="696"/>
    </row>
    <row r="32" spans="1:14">
      <c r="A32" s="12">
        <f t="shared" si="16"/>
        <v>26</v>
      </c>
      <c r="B32" s="8">
        <f t="shared" si="16"/>
        <v>46291</v>
      </c>
      <c r="C32" s="8">
        <f t="shared" si="2"/>
        <v>46291</v>
      </c>
      <c r="D32" s="9">
        <v>0.33333333333333331</v>
      </c>
      <c r="E32" s="8">
        <f t="shared" si="3"/>
        <v>46292</v>
      </c>
      <c r="F32" s="9">
        <v>0.33333333333333331</v>
      </c>
      <c r="G32" s="10">
        <f t="shared" si="7"/>
        <v>1</v>
      </c>
      <c r="H32" s="224">
        <f t="shared" si="4"/>
        <v>240925.62</v>
      </c>
      <c r="I32" s="11">
        <v>240925.62</v>
      </c>
      <c r="J32" s="11">
        <f t="shared" si="0"/>
        <v>0</v>
      </c>
      <c r="K32" s="27">
        <f t="shared" si="1"/>
        <v>0</v>
      </c>
      <c r="L32" s="28"/>
    </row>
    <row r="33" spans="1:12">
      <c r="A33" s="12">
        <f t="shared" si="16"/>
        <v>27</v>
      </c>
      <c r="B33" s="8">
        <f t="shared" si="16"/>
        <v>46292</v>
      </c>
      <c r="C33" s="8">
        <f t="shared" si="2"/>
        <v>46292</v>
      </c>
      <c r="D33" s="9">
        <v>0.33333333333333331</v>
      </c>
      <c r="E33" s="8">
        <f t="shared" si="3"/>
        <v>46293</v>
      </c>
      <c r="F33" s="9">
        <v>0.33333333333333331</v>
      </c>
      <c r="G33" s="10">
        <f t="shared" si="7"/>
        <v>1</v>
      </c>
      <c r="H33" s="224"/>
      <c r="I33" s="11"/>
      <c r="J33" s="11">
        <f t="shared" si="0"/>
        <v>0</v>
      </c>
      <c r="K33" s="27">
        <f t="shared" ref="K33" si="20">J33/24</f>
        <v>0</v>
      </c>
      <c r="L33" s="104"/>
    </row>
    <row r="34" spans="1:12">
      <c r="A34" s="12">
        <f t="shared" si="16"/>
        <v>28</v>
      </c>
      <c r="B34" s="8">
        <f t="shared" si="16"/>
        <v>46293</v>
      </c>
      <c r="C34" s="8">
        <f t="shared" si="2"/>
        <v>46293</v>
      </c>
      <c r="D34" s="9">
        <v>0.33333333333333331</v>
      </c>
      <c r="E34" s="8">
        <f t="shared" si="3"/>
        <v>46294</v>
      </c>
      <c r="F34" s="9">
        <v>0.33333333333333331</v>
      </c>
      <c r="G34" s="10">
        <f t="shared" si="7"/>
        <v>1</v>
      </c>
      <c r="H34" s="224"/>
      <c r="I34" s="11"/>
      <c r="J34" s="11">
        <f t="shared" si="0"/>
        <v>0</v>
      </c>
      <c r="K34" s="27">
        <f t="shared" si="1"/>
        <v>0</v>
      </c>
      <c r="L34" s="28"/>
    </row>
    <row r="35" spans="1:12">
      <c r="A35" s="12">
        <f t="shared" ref="A35:B35" si="21">A34+1</f>
        <v>29</v>
      </c>
      <c r="B35" s="8">
        <f t="shared" si="21"/>
        <v>46294</v>
      </c>
      <c r="C35" s="8">
        <f t="shared" ref="C35:C36" si="22">B35</f>
        <v>46294</v>
      </c>
      <c r="D35" s="9">
        <v>0.33333333333333331</v>
      </c>
      <c r="E35" s="8">
        <f t="shared" ref="E35:E36" si="23">C35+1</f>
        <v>46295</v>
      </c>
      <c r="F35" s="9">
        <v>0.33333333333333331</v>
      </c>
      <c r="G35" s="10">
        <f t="shared" ref="G35:G36" si="24">IFERROR(((E35-C35)+(F35-D35)),"")</f>
        <v>1</v>
      </c>
      <c r="H35" s="224"/>
      <c r="I35" s="11"/>
      <c r="J35" s="11">
        <f t="shared" ref="J35:J37" si="25">I35-H35</f>
        <v>0</v>
      </c>
      <c r="K35" s="27">
        <f t="shared" ref="K35:K37" si="26">J35/24</f>
        <v>0</v>
      </c>
      <c r="L35" s="94"/>
    </row>
    <row r="36" spans="1:12">
      <c r="A36" s="12">
        <f t="shared" ref="A36:B37" si="27">A35+1</f>
        <v>30</v>
      </c>
      <c r="B36" s="8">
        <f t="shared" si="27"/>
        <v>46295</v>
      </c>
      <c r="C36" s="8">
        <f t="shared" si="22"/>
        <v>46295</v>
      </c>
      <c r="D36" s="9">
        <v>0.33333333333333331</v>
      </c>
      <c r="E36" s="8">
        <f t="shared" si="23"/>
        <v>46296</v>
      </c>
      <c r="F36" s="9">
        <v>0.33333333333333331</v>
      </c>
      <c r="G36" s="10">
        <f t="shared" si="24"/>
        <v>1</v>
      </c>
      <c r="H36" s="224"/>
      <c r="I36" s="11"/>
      <c r="J36" s="11">
        <f t="shared" si="25"/>
        <v>0</v>
      </c>
      <c r="K36" s="27">
        <f t="shared" si="26"/>
        <v>0</v>
      </c>
      <c r="L36" s="94"/>
    </row>
    <row r="37" spans="1:12">
      <c r="A37" s="12">
        <f t="shared" si="27"/>
        <v>31</v>
      </c>
      <c r="B37" s="8">
        <f t="shared" si="27"/>
        <v>46296</v>
      </c>
      <c r="C37" s="8">
        <f t="shared" ref="C37" si="28">B37</f>
        <v>46296</v>
      </c>
      <c r="D37" s="9">
        <v>0.33333333333333331</v>
      </c>
      <c r="E37" s="8">
        <f t="shared" ref="E37" si="29">C37+1</f>
        <v>46297</v>
      </c>
      <c r="F37" s="9">
        <v>0.33333333333333331</v>
      </c>
      <c r="G37" s="10">
        <f t="shared" ref="G37" si="30">IFERROR(((E37-C37)+(F37-D37)),"")</f>
        <v>1</v>
      </c>
      <c r="H37" s="224"/>
      <c r="I37" s="16"/>
      <c r="J37" s="11">
        <f t="shared" si="25"/>
        <v>0</v>
      </c>
      <c r="K37" s="27">
        <f t="shared" si="26"/>
        <v>0</v>
      </c>
      <c r="L37" s="94"/>
    </row>
    <row r="38" spans="1:12">
      <c r="A38" s="13"/>
      <c r="B38" s="14"/>
      <c r="C38" s="14"/>
      <c r="D38" s="276"/>
      <c r="E38" s="14"/>
      <c r="F38" s="276"/>
      <c r="G38" s="277"/>
      <c r="H38" s="674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1724</v>
      </c>
      <c r="K40" s="32">
        <f>AVERAGE(K7:K34)</f>
        <v>2.5654761904761902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0.16034226190476189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10" ySplit="6" topLeftCell="K7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85546875" style="1" customWidth="1"/>
    <col min="9" max="9" width="14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179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60.17875000000155</v>
      </c>
      <c r="L4" s="2"/>
    </row>
    <row r="5" spans="1:12" ht="1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0.33333333333333298</v>
      </c>
      <c r="E7" s="8">
        <f>C7+1</f>
        <v>46267</v>
      </c>
      <c r="F7" s="9">
        <v>0.33333333333333298</v>
      </c>
      <c r="G7" s="10">
        <f>IFERROR(((E7-C7)+(F7-D7)),"")</f>
        <v>1</v>
      </c>
      <c r="H7" s="11">
        <v>2456798.9300000002</v>
      </c>
      <c r="I7" s="11">
        <v>2458155.66</v>
      </c>
      <c r="J7" s="11">
        <f>I7-H7</f>
        <v>1356.7299999999814</v>
      </c>
      <c r="K7" s="27">
        <f>J7/24</f>
        <v>56.530416666665893</v>
      </c>
      <c r="L7" s="235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0.33333333333333298</v>
      </c>
      <c r="E8" s="8">
        <f>C8+1</f>
        <v>46268</v>
      </c>
      <c r="F8" s="9">
        <v>0.33333333333333298</v>
      </c>
      <c r="G8" s="10">
        <f>IFERROR(((E8-C8)+(F8-D8)),"")</f>
        <v>1</v>
      </c>
      <c r="H8" s="11">
        <f t="shared" ref="H8:H32" si="0">I7</f>
        <v>2458155.66</v>
      </c>
      <c r="I8" s="11">
        <v>2459475.54</v>
      </c>
      <c r="J8" s="11">
        <f t="shared" ref="J8:J20" si="1">I8-H8</f>
        <v>1319.8799999998882</v>
      </c>
      <c r="K8" s="27">
        <f t="shared" ref="K8:K20" si="2">J8/24</f>
        <v>54.994999999995343</v>
      </c>
      <c r="L8" s="104"/>
    </row>
    <row r="9" spans="1:12">
      <c r="A9" s="12">
        <f t="shared" ref="A9:B20" si="3">A8+1</f>
        <v>3</v>
      </c>
      <c r="B9" s="8">
        <f t="shared" si="3"/>
        <v>46268</v>
      </c>
      <c r="C9" s="8">
        <f t="shared" ref="C9:C20" si="4">B9</f>
        <v>46268</v>
      </c>
      <c r="D9" s="9">
        <v>0.33333333333333298</v>
      </c>
      <c r="E9" s="8">
        <f t="shared" ref="E9:E20" si="5">C9+1</f>
        <v>46269</v>
      </c>
      <c r="F9" s="9">
        <v>0.33333333333333298</v>
      </c>
      <c r="G9" s="10">
        <f t="shared" ref="G9:G20" si="6">IFERROR(((E9-C9)+(F9-D9)),"")</f>
        <v>1</v>
      </c>
      <c r="H9" s="11">
        <f t="shared" si="0"/>
        <v>2459475.54</v>
      </c>
      <c r="I9" s="11">
        <v>2460802.19</v>
      </c>
      <c r="J9" s="11">
        <f t="shared" si="1"/>
        <v>1326.6499999999069</v>
      </c>
      <c r="K9" s="27">
        <f t="shared" si="2"/>
        <v>55.27708333332945</v>
      </c>
      <c r="L9" s="28"/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0.33333333333333298</v>
      </c>
      <c r="E10" s="8">
        <f t="shared" si="5"/>
        <v>46270</v>
      </c>
      <c r="F10" s="9">
        <v>0.33333333333333298</v>
      </c>
      <c r="G10" s="10">
        <f t="shared" si="6"/>
        <v>1</v>
      </c>
      <c r="H10" s="11">
        <f t="shared" si="0"/>
        <v>2460802.19</v>
      </c>
      <c r="I10" s="11">
        <v>2461909.41</v>
      </c>
      <c r="J10" s="11">
        <f t="shared" si="1"/>
        <v>1107.2200000002049</v>
      </c>
      <c r="K10" s="27">
        <f t="shared" si="2"/>
        <v>46.134166666675206</v>
      </c>
      <c r="L10" s="28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0.33333333333333298</v>
      </c>
      <c r="E11" s="8">
        <f t="shared" si="5"/>
        <v>46271</v>
      </c>
      <c r="F11" s="9">
        <v>0.33333333333333298</v>
      </c>
      <c r="G11" s="10">
        <f t="shared" si="6"/>
        <v>1</v>
      </c>
      <c r="H11" s="11">
        <f t="shared" si="0"/>
        <v>2461909.41</v>
      </c>
      <c r="I11" s="11">
        <v>2462749.2799999998</v>
      </c>
      <c r="J11" s="11">
        <f t="shared" si="1"/>
        <v>839.8699999996461</v>
      </c>
      <c r="K11" s="27">
        <f t="shared" si="2"/>
        <v>34.994583333318587</v>
      </c>
      <c r="L11" s="28"/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0.33333333333333298</v>
      </c>
      <c r="E12" s="8">
        <f t="shared" si="5"/>
        <v>46272</v>
      </c>
      <c r="F12" s="9">
        <v>0.33333333333333298</v>
      </c>
      <c r="G12" s="10">
        <f t="shared" si="6"/>
        <v>1</v>
      </c>
      <c r="H12" s="11">
        <f t="shared" si="0"/>
        <v>2462749.2799999998</v>
      </c>
      <c r="I12" s="11">
        <v>2463246.4700000002</v>
      </c>
      <c r="J12" s="11">
        <f t="shared" si="1"/>
        <v>497.19000000040978</v>
      </c>
      <c r="K12" s="27">
        <f t="shared" si="2"/>
        <v>20.716250000017073</v>
      </c>
      <c r="L12" s="104"/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0.33333333333333298</v>
      </c>
      <c r="E13" s="8">
        <f t="shared" si="5"/>
        <v>46273</v>
      </c>
      <c r="F13" s="9">
        <v>0.33333333333333298</v>
      </c>
      <c r="G13" s="10">
        <f t="shared" si="6"/>
        <v>1</v>
      </c>
      <c r="H13" s="11">
        <f t="shared" si="0"/>
        <v>2463246.4700000002</v>
      </c>
      <c r="I13" s="11">
        <v>2464534.2599999998</v>
      </c>
      <c r="J13" s="11">
        <f t="shared" si="1"/>
        <v>1287.7899999995716</v>
      </c>
      <c r="K13" s="27">
        <f t="shared" si="2"/>
        <v>53.657916666648816</v>
      </c>
      <c r="L13" s="104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0.33333333333333298</v>
      </c>
      <c r="E14" s="8">
        <f t="shared" si="5"/>
        <v>46274</v>
      </c>
      <c r="F14" s="9">
        <v>0.33333333333333298</v>
      </c>
      <c r="G14" s="10">
        <f t="shared" si="6"/>
        <v>1</v>
      </c>
      <c r="H14" s="11">
        <f t="shared" si="0"/>
        <v>2464534.2599999998</v>
      </c>
      <c r="I14" s="844">
        <v>2465727.5499999998</v>
      </c>
      <c r="J14" s="11">
        <f t="shared" si="1"/>
        <v>1193.2900000000373</v>
      </c>
      <c r="K14" s="27">
        <f t="shared" si="2"/>
        <v>49.720416666668221</v>
      </c>
      <c r="L14" s="104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0.33333333333333298</v>
      </c>
      <c r="E15" s="8">
        <f t="shared" si="5"/>
        <v>46275</v>
      </c>
      <c r="F15" s="9">
        <v>0.33333333333333298</v>
      </c>
      <c r="G15" s="10">
        <f t="shared" si="6"/>
        <v>1</v>
      </c>
      <c r="H15" s="11">
        <f t="shared" si="0"/>
        <v>2465727.5499999998</v>
      </c>
      <c r="I15" s="11">
        <v>2467016.44</v>
      </c>
      <c r="J15" s="11">
        <f t="shared" si="1"/>
        <v>1288.8900000001304</v>
      </c>
      <c r="K15" s="27">
        <f t="shared" si="2"/>
        <v>53.703750000005435</v>
      </c>
      <c r="L15" s="104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0.33333333333333298</v>
      </c>
      <c r="E16" s="8">
        <f t="shared" si="5"/>
        <v>46276</v>
      </c>
      <c r="F16" s="9">
        <v>0.33333333333333298</v>
      </c>
      <c r="G16" s="10">
        <f t="shared" si="6"/>
        <v>1</v>
      </c>
      <c r="H16" s="11">
        <f t="shared" si="0"/>
        <v>2467016.44</v>
      </c>
      <c r="I16" s="224">
        <v>2468114.85</v>
      </c>
      <c r="J16" s="11">
        <f t="shared" ref="J16" si="7">I16-H16</f>
        <v>1098.410000000149</v>
      </c>
      <c r="K16" s="27">
        <f t="shared" ref="K16" si="8">J16/24</f>
        <v>45.767083333339542</v>
      </c>
      <c r="L16" s="104"/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0.33333333333333298</v>
      </c>
      <c r="E17" s="8">
        <f t="shared" si="5"/>
        <v>46277</v>
      </c>
      <c r="F17" s="9">
        <v>0.33333333333333298</v>
      </c>
      <c r="G17" s="10">
        <f t="shared" si="6"/>
        <v>1</v>
      </c>
      <c r="H17" s="11">
        <f t="shared" si="0"/>
        <v>2468114.85</v>
      </c>
      <c r="I17" s="224">
        <v>2469197.89</v>
      </c>
      <c r="J17" s="11">
        <f t="shared" si="1"/>
        <v>1083.0400000000373</v>
      </c>
      <c r="K17" s="27">
        <f t="shared" si="2"/>
        <v>45.126666666668221</v>
      </c>
      <c r="L17" s="104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0.33333333333333298</v>
      </c>
      <c r="E18" s="8">
        <f t="shared" si="5"/>
        <v>46278</v>
      </c>
      <c r="F18" s="9">
        <v>0.33333333333333298</v>
      </c>
      <c r="G18" s="10">
        <f t="shared" si="6"/>
        <v>1</v>
      </c>
      <c r="H18" s="11">
        <f t="shared" si="0"/>
        <v>2469197.89</v>
      </c>
      <c r="I18" s="11">
        <v>2470072.65</v>
      </c>
      <c r="J18" s="11">
        <f t="shared" si="1"/>
        <v>874.75999999977648</v>
      </c>
      <c r="K18" s="27">
        <f t="shared" si="2"/>
        <v>36.448333333324022</v>
      </c>
      <c r="L18" s="104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0.33333333333333298</v>
      </c>
      <c r="E19" s="8">
        <f t="shared" si="5"/>
        <v>46279</v>
      </c>
      <c r="F19" s="9">
        <v>0.33333333333333298</v>
      </c>
      <c r="G19" s="10">
        <f t="shared" si="6"/>
        <v>1</v>
      </c>
      <c r="H19" s="11">
        <f t="shared" si="0"/>
        <v>2470072.65</v>
      </c>
      <c r="I19" s="11">
        <v>2470590.31</v>
      </c>
      <c r="J19" s="11">
        <f t="shared" si="1"/>
        <v>517.66000000014901</v>
      </c>
      <c r="K19" s="27">
        <f t="shared" si="2"/>
        <v>21.569166666672874</v>
      </c>
      <c r="L19" s="104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0.33333333333333298</v>
      </c>
      <c r="E20" s="8">
        <f t="shared" si="5"/>
        <v>46280</v>
      </c>
      <c r="F20" s="9">
        <v>0.33333333333333298</v>
      </c>
      <c r="G20" s="10">
        <f t="shared" si="6"/>
        <v>1</v>
      </c>
      <c r="H20" s="11">
        <f t="shared" si="0"/>
        <v>2470590.31</v>
      </c>
      <c r="I20" s="11">
        <v>2472034.6</v>
      </c>
      <c r="J20" s="11">
        <f t="shared" si="1"/>
        <v>1444.2900000000373</v>
      </c>
      <c r="K20" s="27">
        <f t="shared" si="2"/>
        <v>60.17875000000155</v>
      </c>
      <c r="L20" s="104"/>
    </row>
    <row r="21" spans="1:14">
      <c r="A21" s="12">
        <f t="shared" ref="A21:B21" si="9">A20+1</f>
        <v>15</v>
      </c>
      <c r="B21" s="8">
        <f t="shared" si="9"/>
        <v>46280</v>
      </c>
      <c r="C21" s="8">
        <f t="shared" ref="C21:C37" si="10">B21</f>
        <v>46280</v>
      </c>
      <c r="D21" s="9">
        <v>0.33333333333333298</v>
      </c>
      <c r="E21" s="8">
        <f t="shared" ref="E21:E37" si="11">C21+1</f>
        <v>46281</v>
      </c>
      <c r="F21" s="9">
        <v>0.33333333333333298</v>
      </c>
      <c r="G21" s="10">
        <f t="shared" ref="G21:G37" si="12">IFERROR(((E21-C21)+(F21-D21)),"")</f>
        <v>1</v>
      </c>
      <c r="H21" s="11">
        <f t="shared" si="0"/>
        <v>2472034.6</v>
      </c>
      <c r="I21" s="11">
        <v>2473261.9700000002</v>
      </c>
      <c r="J21" s="11">
        <f t="shared" ref="J21:J37" si="13">I21-H21</f>
        <v>1227.3700000001118</v>
      </c>
      <c r="K21" s="27">
        <f t="shared" ref="K21:K37" si="14">J21/24</f>
        <v>51.140416666671321</v>
      </c>
      <c r="L21" s="104"/>
    </row>
    <row r="22" spans="1:14">
      <c r="A22" s="12">
        <f t="shared" ref="A22:B22" si="15">A21+1</f>
        <v>16</v>
      </c>
      <c r="B22" s="8">
        <f t="shared" si="15"/>
        <v>46281</v>
      </c>
      <c r="C22" s="8">
        <f t="shared" si="10"/>
        <v>46281</v>
      </c>
      <c r="D22" s="9">
        <v>0.33333333333333298</v>
      </c>
      <c r="E22" s="8">
        <f t="shared" si="11"/>
        <v>46282</v>
      </c>
      <c r="F22" s="9">
        <v>0.33333333333333298</v>
      </c>
      <c r="G22" s="10">
        <f t="shared" si="12"/>
        <v>1</v>
      </c>
      <c r="H22" s="11">
        <f t="shared" si="0"/>
        <v>2473261.9700000002</v>
      </c>
      <c r="I22" s="11">
        <v>2474467.5499999998</v>
      </c>
      <c r="J22" s="11">
        <f t="shared" si="13"/>
        <v>1205.5799999996088</v>
      </c>
      <c r="K22" s="27">
        <f t="shared" si="14"/>
        <v>50.232499999983702</v>
      </c>
      <c r="L22" s="104"/>
    </row>
    <row r="23" spans="1:14">
      <c r="A23" s="12">
        <f t="shared" ref="A23:B23" si="16">A22+1</f>
        <v>17</v>
      </c>
      <c r="B23" s="8">
        <f t="shared" si="16"/>
        <v>46282</v>
      </c>
      <c r="C23" s="8">
        <f t="shared" si="10"/>
        <v>46282</v>
      </c>
      <c r="D23" s="9">
        <v>0.33333333333333298</v>
      </c>
      <c r="E23" s="8">
        <f t="shared" si="11"/>
        <v>46283</v>
      </c>
      <c r="F23" s="9">
        <v>0.33333333333333298</v>
      </c>
      <c r="G23" s="10">
        <f t="shared" si="12"/>
        <v>1</v>
      </c>
      <c r="H23" s="11">
        <f t="shared" si="0"/>
        <v>2474467.5499999998</v>
      </c>
      <c r="I23" s="11">
        <v>2475658.7999999998</v>
      </c>
      <c r="J23" s="11">
        <f t="shared" si="13"/>
        <v>1191.25</v>
      </c>
      <c r="K23" s="27">
        <f t="shared" si="14"/>
        <v>49.635416666666664</v>
      </c>
      <c r="L23" s="104"/>
    </row>
    <row r="24" spans="1:14">
      <c r="A24" s="12">
        <f t="shared" ref="A24:B24" si="17">A23+1</f>
        <v>18</v>
      </c>
      <c r="B24" s="8">
        <f t="shared" si="17"/>
        <v>46283</v>
      </c>
      <c r="C24" s="8">
        <f t="shared" si="10"/>
        <v>46283</v>
      </c>
      <c r="D24" s="9">
        <v>0.33333333333333298</v>
      </c>
      <c r="E24" s="8">
        <f t="shared" si="11"/>
        <v>46284</v>
      </c>
      <c r="F24" s="9">
        <v>0.33333333333333298</v>
      </c>
      <c r="G24" s="10">
        <f t="shared" si="12"/>
        <v>1</v>
      </c>
      <c r="H24" s="11">
        <f t="shared" si="0"/>
        <v>2475658.7999999998</v>
      </c>
      <c r="I24" s="11">
        <v>2476702.13</v>
      </c>
      <c r="J24" s="11">
        <f t="shared" si="13"/>
        <v>1043.3300000000745</v>
      </c>
      <c r="K24" s="27">
        <f t="shared" si="14"/>
        <v>43.472083333336435</v>
      </c>
      <c r="L24" s="28"/>
    </row>
    <row r="25" spans="1:14">
      <c r="A25" s="12">
        <f t="shared" ref="A25:B25" si="18">A24+1</f>
        <v>19</v>
      </c>
      <c r="B25" s="8">
        <f t="shared" si="18"/>
        <v>46284</v>
      </c>
      <c r="C25" s="8">
        <f t="shared" si="10"/>
        <v>46284</v>
      </c>
      <c r="D25" s="9">
        <v>0.33333333333333298</v>
      </c>
      <c r="E25" s="8">
        <f t="shared" si="11"/>
        <v>46285</v>
      </c>
      <c r="F25" s="9">
        <v>0.33333333333333298</v>
      </c>
      <c r="G25" s="10">
        <f t="shared" si="12"/>
        <v>1</v>
      </c>
      <c r="H25" s="11">
        <f t="shared" si="0"/>
        <v>2476702.13</v>
      </c>
      <c r="I25" s="11">
        <v>2477584.5299999998</v>
      </c>
      <c r="J25" s="11">
        <f t="shared" si="13"/>
        <v>882.39999999990687</v>
      </c>
      <c r="K25" s="27">
        <f t="shared" si="14"/>
        <v>36.766666666662786</v>
      </c>
      <c r="L25" s="104"/>
    </row>
    <row r="26" spans="1:14">
      <c r="A26" s="12">
        <f t="shared" ref="A26:B26" si="19">A25+1</f>
        <v>20</v>
      </c>
      <c r="B26" s="8">
        <f t="shared" si="19"/>
        <v>46285</v>
      </c>
      <c r="C26" s="8">
        <f t="shared" si="10"/>
        <v>46285</v>
      </c>
      <c r="D26" s="9">
        <v>0.33333333333333298</v>
      </c>
      <c r="E26" s="8">
        <f t="shared" si="11"/>
        <v>46286</v>
      </c>
      <c r="F26" s="9">
        <v>0.33333333333333298</v>
      </c>
      <c r="G26" s="10">
        <f t="shared" si="12"/>
        <v>1</v>
      </c>
      <c r="H26" s="11">
        <f t="shared" si="0"/>
        <v>2477584.5299999998</v>
      </c>
      <c r="I26" s="11">
        <v>2478164.0099999998</v>
      </c>
      <c r="J26" s="11">
        <f t="shared" si="13"/>
        <v>579.47999999998137</v>
      </c>
      <c r="K26" s="27">
        <f t="shared" si="14"/>
        <v>24.144999999999225</v>
      </c>
      <c r="L26" s="28"/>
    </row>
    <row r="27" spans="1:14">
      <c r="A27" s="12">
        <f t="shared" ref="A27:B27" si="20">A26+1</f>
        <v>21</v>
      </c>
      <c r="B27" s="8">
        <f t="shared" si="20"/>
        <v>46286</v>
      </c>
      <c r="C27" s="8">
        <f t="shared" si="10"/>
        <v>46286</v>
      </c>
      <c r="D27" s="9">
        <v>0.33333333333333298</v>
      </c>
      <c r="E27" s="8">
        <f t="shared" si="11"/>
        <v>46287</v>
      </c>
      <c r="F27" s="9">
        <v>0.33333333333333298</v>
      </c>
      <c r="G27" s="10">
        <f t="shared" si="12"/>
        <v>1</v>
      </c>
      <c r="H27" s="11">
        <f t="shared" si="0"/>
        <v>2478164.0099999998</v>
      </c>
      <c r="I27" s="11">
        <v>2479537.81</v>
      </c>
      <c r="J27" s="11">
        <f t="shared" si="13"/>
        <v>1373.8000000002794</v>
      </c>
      <c r="K27" s="27">
        <f t="shared" si="14"/>
        <v>57.241666666678306</v>
      </c>
      <c r="L27" s="28"/>
    </row>
    <row r="28" spans="1:14">
      <c r="A28" s="12">
        <f t="shared" ref="A28:B28" si="21">A27+1</f>
        <v>22</v>
      </c>
      <c r="B28" s="8">
        <f t="shared" si="21"/>
        <v>46287</v>
      </c>
      <c r="C28" s="8">
        <f t="shared" si="10"/>
        <v>46287</v>
      </c>
      <c r="D28" s="9">
        <v>0.33333333333333298</v>
      </c>
      <c r="E28" s="8">
        <f t="shared" si="11"/>
        <v>46288</v>
      </c>
      <c r="F28" s="9">
        <v>0.33333333333333298</v>
      </c>
      <c r="G28" s="10">
        <f t="shared" si="12"/>
        <v>1</v>
      </c>
      <c r="H28" s="11">
        <f t="shared" si="0"/>
        <v>2479537.81</v>
      </c>
      <c r="I28" s="11">
        <v>2480771.9500000002</v>
      </c>
      <c r="J28" s="11">
        <f t="shared" si="13"/>
        <v>1234.1400000001304</v>
      </c>
      <c r="K28" s="27">
        <f t="shared" si="14"/>
        <v>51.422500000005435</v>
      </c>
      <c r="L28" s="28"/>
    </row>
    <row r="29" spans="1:14">
      <c r="A29" s="12">
        <f t="shared" ref="A29:B29" si="22">A28+1</f>
        <v>23</v>
      </c>
      <c r="B29" s="8">
        <f t="shared" si="22"/>
        <v>46288</v>
      </c>
      <c r="C29" s="8">
        <f t="shared" si="10"/>
        <v>46288</v>
      </c>
      <c r="D29" s="9">
        <v>0.33333333333333298</v>
      </c>
      <c r="E29" s="8">
        <f t="shared" si="11"/>
        <v>46289</v>
      </c>
      <c r="F29" s="9">
        <v>0.33333333333333298</v>
      </c>
      <c r="G29" s="10">
        <f t="shared" si="12"/>
        <v>1</v>
      </c>
      <c r="H29" s="11">
        <f t="shared" si="0"/>
        <v>2480771.9500000002</v>
      </c>
      <c r="I29" s="11">
        <v>2481953.96</v>
      </c>
      <c r="J29" s="11">
        <f t="shared" si="13"/>
        <v>1182.0099999997765</v>
      </c>
      <c r="K29" s="27">
        <f t="shared" si="14"/>
        <v>49.250416666657351</v>
      </c>
      <c r="L29" s="28"/>
    </row>
    <row r="30" spans="1:14">
      <c r="A30" s="12">
        <f t="shared" ref="A30:B30" si="23">A29+1</f>
        <v>24</v>
      </c>
      <c r="B30" s="8">
        <f t="shared" si="23"/>
        <v>46289</v>
      </c>
      <c r="C30" s="8">
        <f t="shared" si="10"/>
        <v>46289</v>
      </c>
      <c r="D30" s="9">
        <v>0.33333333333333298</v>
      </c>
      <c r="E30" s="8">
        <f t="shared" si="11"/>
        <v>46290</v>
      </c>
      <c r="F30" s="9">
        <v>0.33333333333333298</v>
      </c>
      <c r="G30" s="10">
        <f t="shared" si="12"/>
        <v>1</v>
      </c>
      <c r="H30" s="11">
        <f t="shared" si="0"/>
        <v>2481953.96</v>
      </c>
      <c r="I30" s="11">
        <v>2483236.69</v>
      </c>
      <c r="J30" s="11">
        <f t="shared" si="13"/>
        <v>1282.7299999999814</v>
      </c>
      <c r="K30" s="27">
        <f t="shared" si="14"/>
        <v>53.447083333332557</v>
      </c>
      <c r="L30" s="104"/>
    </row>
    <row r="31" spans="1:14">
      <c r="A31" s="12">
        <f t="shared" ref="A31:B31" si="24">A30+1</f>
        <v>25</v>
      </c>
      <c r="B31" s="8">
        <f t="shared" si="24"/>
        <v>46290</v>
      </c>
      <c r="C31" s="8">
        <f t="shared" si="10"/>
        <v>46290</v>
      </c>
      <c r="D31" s="9">
        <v>0.33333333333333298</v>
      </c>
      <c r="E31" s="8">
        <f t="shared" si="11"/>
        <v>46291</v>
      </c>
      <c r="F31" s="9">
        <v>0.33333333333333298</v>
      </c>
      <c r="G31" s="10">
        <f t="shared" si="12"/>
        <v>1</v>
      </c>
      <c r="H31" s="11">
        <f t="shared" si="0"/>
        <v>2483236.69</v>
      </c>
      <c r="I31" s="11">
        <v>2484421.52</v>
      </c>
      <c r="J31" s="11">
        <f t="shared" si="13"/>
        <v>1184.8300000000745</v>
      </c>
      <c r="K31" s="27">
        <f t="shared" si="14"/>
        <v>49.367916666669771</v>
      </c>
      <c r="L31" s="28"/>
    </row>
    <row r="32" spans="1:14">
      <c r="A32" s="12">
        <f t="shared" ref="A32:B32" si="25">A31+1</f>
        <v>26</v>
      </c>
      <c r="B32" s="8">
        <f t="shared" si="25"/>
        <v>46291</v>
      </c>
      <c r="C32" s="8">
        <f t="shared" si="10"/>
        <v>46291</v>
      </c>
      <c r="D32" s="9">
        <v>0.33333333333333298</v>
      </c>
      <c r="E32" s="8">
        <f t="shared" si="11"/>
        <v>46292</v>
      </c>
      <c r="F32" s="9">
        <v>0.33333333333333298</v>
      </c>
      <c r="G32" s="10">
        <f t="shared" si="12"/>
        <v>1</v>
      </c>
      <c r="H32" s="11">
        <f t="shared" si="0"/>
        <v>2484421.52</v>
      </c>
      <c r="I32" s="11">
        <v>2485318.42</v>
      </c>
      <c r="J32" s="11">
        <f t="shared" si="13"/>
        <v>896.89999999990687</v>
      </c>
      <c r="K32" s="27">
        <f t="shared" si="14"/>
        <v>37.37083333332945</v>
      </c>
      <c r="L32" s="104"/>
    </row>
    <row r="33" spans="1:12">
      <c r="A33" s="12">
        <f t="shared" ref="A33:B33" si="26">A32+1</f>
        <v>27</v>
      </c>
      <c r="B33" s="8">
        <f t="shared" si="26"/>
        <v>46292</v>
      </c>
      <c r="C33" s="8">
        <f t="shared" si="10"/>
        <v>46292</v>
      </c>
      <c r="D33" s="9">
        <v>0.33333333333333298</v>
      </c>
      <c r="E33" s="8">
        <f t="shared" si="11"/>
        <v>46293</v>
      </c>
      <c r="F33" s="9">
        <v>0.33333333333333298</v>
      </c>
      <c r="G33" s="10">
        <f t="shared" si="12"/>
        <v>1</v>
      </c>
      <c r="H33" s="11"/>
      <c r="I33" s="11"/>
      <c r="J33" s="11">
        <f t="shared" si="13"/>
        <v>0</v>
      </c>
      <c r="K33" s="27">
        <f t="shared" si="14"/>
        <v>0</v>
      </c>
      <c r="L33" s="104"/>
    </row>
    <row r="34" spans="1:12">
      <c r="A34" s="12">
        <f t="shared" ref="A34:B34" si="27">A33+1</f>
        <v>28</v>
      </c>
      <c r="B34" s="8">
        <f t="shared" si="27"/>
        <v>46293</v>
      </c>
      <c r="C34" s="8">
        <f t="shared" si="10"/>
        <v>46293</v>
      </c>
      <c r="D34" s="9">
        <v>0.33333333333333298</v>
      </c>
      <c r="E34" s="8">
        <f t="shared" si="11"/>
        <v>46294</v>
      </c>
      <c r="F34" s="9">
        <v>0.33333333333333298</v>
      </c>
      <c r="G34" s="10">
        <f t="shared" si="12"/>
        <v>1</v>
      </c>
      <c r="H34" s="11"/>
      <c r="I34" s="11"/>
      <c r="J34" s="11">
        <f t="shared" si="13"/>
        <v>0</v>
      </c>
      <c r="K34" s="27">
        <f t="shared" si="14"/>
        <v>0</v>
      </c>
      <c r="L34" s="104"/>
    </row>
    <row r="35" spans="1:12">
      <c r="A35" s="12">
        <f t="shared" ref="A35:B35" si="28">A34+1</f>
        <v>29</v>
      </c>
      <c r="B35" s="8">
        <f t="shared" si="28"/>
        <v>46294</v>
      </c>
      <c r="C35" s="8">
        <f t="shared" si="10"/>
        <v>46294</v>
      </c>
      <c r="D35" s="9">
        <v>0.33333333333333298</v>
      </c>
      <c r="E35" s="8">
        <f t="shared" si="11"/>
        <v>46295</v>
      </c>
      <c r="F35" s="9">
        <v>0.33333333333333298</v>
      </c>
      <c r="G35" s="10">
        <f t="shared" si="12"/>
        <v>1</v>
      </c>
      <c r="H35" s="11"/>
      <c r="I35" s="11"/>
      <c r="J35" s="11">
        <f t="shared" si="13"/>
        <v>0</v>
      </c>
      <c r="K35" s="27">
        <f t="shared" si="14"/>
        <v>0</v>
      </c>
      <c r="L35" s="104"/>
    </row>
    <row r="36" spans="1:12">
      <c r="A36" s="12">
        <f t="shared" ref="A36:B36" si="29">A35+1</f>
        <v>30</v>
      </c>
      <c r="B36" s="8">
        <f t="shared" si="29"/>
        <v>46295</v>
      </c>
      <c r="C36" s="8">
        <f t="shared" si="10"/>
        <v>46295</v>
      </c>
      <c r="D36" s="9">
        <v>0.33333333333333298</v>
      </c>
      <c r="E36" s="8">
        <f t="shared" si="11"/>
        <v>46296</v>
      </c>
      <c r="F36" s="9">
        <v>0.33333333333333298</v>
      </c>
      <c r="G36" s="10">
        <f t="shared" si="12"/>
        <v>1</v>
      </c>
      <c r="H36" s="11"/>
      <c r="I36" s="11"/>
      <c r="J36" s="11">
        <f t="shared" si="13"/>
        <v>0</v>
      </c>
      <c r="K36" s="27">
        <f t="shared" si="14"/>
        <v>0</v>
      </c>
      <c r="L36" s="104"/>
    </row>
    <row r="37" spans="1:12">
      <c r="A37" s="12">
        <f t="shared" ref="A37:B37" si="30">A36+1</f>
        <v>31</v>
      </c>
      <c r="B37" s="8">
        <f t="shared" si="30"/>
        <v>46296</v>
      </c>
      <c r="C37" s="8">
        <f t="shared" si="10"/>
        <v>46296</v>
      </c>
      <c r="D37" s="9">
        <v>0.33333333333333298</v>
      </c>
      <c r="E37" s="8">
        <f t="shared" si="11"/>
        <v>46297</v>
      </c>
      <c r="F37" s="9">
        <v>0.33333333333333298</v>
      </c>
      <c r="G37" s="10">
        <f t="shared" si="12"/>
        <v>1</v>
      </c>
      <c r="H37" s="11"/>
      <c r="I37" s="11"/>
      <c r="J37" s="11">
        <f t="shared" si="13"/>
        <v>0</v>
      </c>
      <c r="K37" s="27">
        <f t="shared" si="14"/>
        <v>0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28519.489999999758</v>
      </c>
      <c r="K39" s="32">
        <f>AVERAGE(K7:K38)</f>
        <v>38.332647849462042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1.4743326095946938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6" ySplit="6" topLeftCell="G7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42578125" style="1" customWidth="1"/>
    <col min="9" max="9" width="11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180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MAX(K7:K38)</f>
        <v>47.425416666665114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0.375</v>
      </c>
      <c r="E7" s="8">
        <f>C7+1</f>
        <v>46267</v>
      </c>
      <c r="F7" s="9">
        <v>0.375</v>
      </c>
      <c r="G7" s="10">
        <f>IFERROR(((E7-C7)+(F7-D7)),"")</f>
        <v>1</v>
      </c>
      <c r="H7" s="11">
        <v>881387.78</v>
      </c>
      <c r="I7" s="11">
        <v>882243.77</v>
      </c>
      <c r="J7" s="11">
        <f t="shared" ref="J7" si="0">I7-H7</f>
        <v>855.98999999999069</v>
      </c>
      <c r="K7" s="27">
        <f t="shared" ref="K7" si="1">J7/24</f>
        <v>35.666249999999614</v>
      </c>
      <c r="L7" s="235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0.375</v>
      </c>
      <c r="E8" s="8">
        <f>C8+1</f>
        <v>46268</v>
      </c>
      <c r="F8" s="9">
        <v>0.375</v>
      </c>
      <c r="G8" s="10">
        <f>IFERROR(((E8-C8)+(F8-D8)),"")</f>
        <v>1</v>
      </c>
      <c r="H8" s="11">
        <f t="shared" ref="H8:H32" si="2">I7</f>
        <v>882243.77</v>
      </c>
      <c r="I8" s="11">
        <v>883037.63</v>
      </c>
      <c r="J8" s="11">
        <f t="shared" ref="J8:J12" si="3">I8-H8</f>
        <v>793.85999999998603</v>
      </c>
      <c r="K8" s="27">
        <f t="shared" ref="K8:K12" si="4">J8/24</f>
        <v>33.077499999999418</v>
      </c>
      <c r="L8" s="104"/>
    </row>
    <row r="9" spans="1:12">
      <c r="A9" s="12">
        <f t="shared" ref="A9:B20" si="5">A8+1</f>
        <v>3</v>
      </c>
      <c r="B9" s="8">
        <f t="shared" si="5"/>
        <v>46268</v>
      </c>
      <c r="C9" s="8">
        <f t="shared" ref="C9:C20" si="6">B9</f>
        <v>46268</v>
      </c>
      <c r="D9" s="9">
        <v>0.375</v>
      </c>
      <c r="E9" s="8">
        <f t="shared" ref="E9:E20" si="7">C9+1</f>
        <v>46269</v>
      </c>
      <c r="F9" s="9">
        <v>0.375</v>
      </c>
      <c r="G9" s="10">
        <f t="shared" ref="G9:G20" si="8">IFERROR(((E9-C9)+(F9-D9)),"")</f>
        <v>1</v>
      </c>
      <c r="H9" s="11">
        <f t="shared" si="2"/>
        <v>883037.63</v>
      </c>
      <c r="I9" s="11">
        <v>883920.22</v>
      </c>
      <c r="J9" s="11">
        <f t="shared" si="3"/>
        <v>882.5899999999674</v>
      </c>
      <c r="K9" s="27">
        <f t="shared" si="4"/>
        <v>36.774583333331975</v>
      </c>
      <c r="L9" s="28"/>
    </row>
    <row r="10" spans="1:12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v>0.375</v>
      </c>
      <c r="E10" s="8">
        <f t="shared" si="7"/>
        <v>46270</v>
      </c>
      <c r="F10" s="9">
        <v>0.375</v>
      </c>
      <c r="G10" s="10">
        <f t="shared" si="8"/>
        <v>1</v>
      </c>
      <c r="H10" s="11">
        <f t="shared" si="2"/>
        <v>883920.22</v>
      </c>
      <c r="I10" s="11">
        <v>884882.66</v>
      </c>
      <c r="J10" s="11">
        <f t="shared" si="3"/>
        <v>962.44000000006054</v>
      </c>
      <c r="K10" s="27">
        <f t="shared" si="4"/>
        <v>40.101666666669189</v>
      </c>
      <c r="L10" s="28"/>
    </row>
    <row r="11" spans="1:12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v>0.375</v>
      </c>
      <c r="E11" s="8">
        <f t="shared" si="7"/>
        <v>46271</v>
      </c>
      <c r="F11" s="9">
        <v>0.375</v>
      </c>
      <c r="G11" s="10">
        <f t="shared" si="8"/>
        <v>1</v>
      </c>
      <c r="H11" s="11">
        <f t="shared" si="2"/>
        <v>884882.66</v>
      </c>
      <c r="I11" s="11">
        <v>885431.98</v>
      </c>
      <c r="J11" s="11">
        <f t="shared" si="3"/>
        <v>549.31999999994878</v>
      </c>
      <c r="K11" s="27">
        <f t="shared" si="4"/>
        <v>22.8883333333312</v>
      </c>
      <c r="L11" s="28"/>
    </row>
    <row r="12" spans="1:12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v>0.375</v>
      </c>
      <c r="E12" s="8">
        <f t="shared" si="7"/>
        <v>46272</v>
      </c>
      <c r="F12" s="9">
        <v>0.375</v>
      </c>
      <c r="G12" s="10">
        <f t="shared" si="8"/>
        <v>1</v>
      </c>
      <c r="H12" s="11">
        <f t="shared" si="2"/>
        <v>885431.98</v>
      </c>
      <c r="I12" s="11">
        <v>885938.2</v>
      </c>
      <c r="J12" s="11">
        <f t="shared" si="3"/>
        <v>506.21999999997206</v>
      </c>
      <c r="K12" s="27">
        <f t="shared" si="4"/>
        <v>21.092499999998836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v>0.375</v>
      </c>
      <c r="E13" s="8">
        <f t="shared" si="7"/>
        <v>46273</v>
      </c>
      <c r="F13" s="9">
        <v>0.375</v>
      </c>
      <c r="G13" s="10">
        <f t="shared" si="8"/>
        <v>1</v>
      </c>
      <c r="H13" s="11">
        <f t="shared" si="2"/>
        <v>885938.2</v>
      </c>
      <c r="I13" s="11">
        <v>886921.36</v>
      </c>
      <c r="J13" s="11">
        <f t="shared" ref="J13:J20" si="9">I13-H13</f>
        <v>983.1600000000326</v>
      </c>
      <c r="K13" s="27">
        <f t="shared" ref="K13:K20" si="10">J13/24</f>
        <v>40.965000000001361</v>
      </c>
      <c r="L13" s="28"/>
    </row>
    <row r="14" spans="1:12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v>0.375</v>
      </c>
      <c r="E14" s="8">
        <f t="shared" si="7"/>
        <v>46274</v>
      </c>
      <c r="F14" s="9">
        <v>0.375</v>
      </c>
      <c r="G14" s="10">
        <f t="shared" si="8"/>
        <v>1</v>
      </c>
      <c r="H14" s="11">
        <f t="shared" si="2"/>
        <v>886921.36</v>
      </c>
      <c r="I14" s="11">
        <v>887904.65</v>
      </c>
      <c r="J14" s="11">
        <f t="shared" si="9"/>
        <v>983.29000000003725</v>
      </c>
      <c r="K14" s="27">
        <f t="shared" si="10"/>
        <v>40.970416666668221</v>
      </c>
      <c r="L14" s="28"/>
    </row>
    <row r="15" spans="1:12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v>0.375</v>
      </c>
      <c r="E15" s="8">
        <f t="shared" si="7"/>
        <v>46275</v>
      </c>
      <c r="F15" s="9">
        <v>0.375</v>
      </c>
      <c r="G15" s="10">
        <f t="shared" si="8"/>
        <v>1</v>
      </c>
      <c r="H15" s="11">
        <f t="shared" si="2"/>
        <v>887904.65</v>
      </c>
      <c r="I15" s="11">
        <v>888944.9</v>
      </c>
      <c r="J15" s="11">
        <f t="shared" si="9"/>
        <v>1040.25</v>
      </c>
      <c r="K15" s="27">
        <f t="shared" si="10"/>
        <v>43.34375</v>
      </c>
      <c r="L15" s="104"/>
    </row>
    <row r="16" spans="1:12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v>0.375</v>
      </c>
      <c r="E16" s="8">
        <f t="shared" si="7"/>
        <v>46276</v>
      </c>
      <c r="F16" s="9">
        <v>0.375</v>
      </c>
      <c r="G16" s="10">
        <f t="shared" si="8"/>
        <v>1</v>
      </c>
      <c r="H16" s="11">
        <f t="shared" si="2"/>
        <v>888944.9</v>
      </c>
      <c r="I16" s="11">
        <v>889916.98</v>
      </c>
      <c r="J16" s="11">
        <f t="shared" si="9"/>
        <v>972.07999999995809</v>
      </c>
      <c r="K16" s="27">
        <f t="shared" si="10"/>
        <v>40.503333333331589</v>
      </c>
      <c r="L16" s="104"/>
    </row>
    <row r="17" spans="1:14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v>0.375</v>
      </c>
      <c r="E17" s="8">
        <f t="shared" si="7"/>
        <v>46277</v>
      </c>
      <c r="F17" s="9">
        <v>0.375</v>
      </c>
      <c r="G17" s="10">
        <f t="shared" si="8"/>
        <v>1</v>
      </c>
      <c r="H17" s="11">
        <f t="shared" si="2"/>
        <v>889916.98</v>
      </c>
      <c r="I17" s="11">
        <v>890887.59</v>
      </c>
      <c r="J17" s="11">
        <f t="shared" si="9"/>
        <v>970.60999999998603</v>
      </c>
      <c r="K17" s="27">
        <f t="shared" si="10"/>
        <v>40.442083333332754</v>
      </c>
      <c r="L17" s="28"/>
    </row>
    <row r="18" spans="1:14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v>0.375</v>
      </c>
      <c r="E18" s="8">
        <f t="shared" si="7"/>
        <v>46278</v>
      </c>
      <c r="F18" s="9">
        <v>0.375</v>
      </c>
      <c r="G18" s="10">
        <f t="shared" si="8"/>
        <v>1</v>
      </c>
      <c r="H18" s="11">
        <f t="shared" si="2"/>
        <v>890887.59</v>
      </c>
      <c r="I18" s="11">
        <v>891531.68</v>
      </c>
      <c r="J18" s="11">
        <f t="shared" ref="J18" si="11">I18-H18</f>
        <v>644.09000000008382</v>
      </c>
      <c r="K18" s="27">
        <f t="shared" ref="K18" si="12">J18/24</f>
        <v>26.837083333336825</v>
      </c>
      <c r="L18" s="28"/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6"/>
        <v>46278</v>
      </c>
      <c r="D19" s="9">
        <v>0.375</v>
      </c>
      <c r="E19" s="8">
        <f t="shared" si="7"/>
        <v>46279</v>
      </c>
      <c r="F19" s="9">
        <v>0.375</v>
      </c>
      <c r="G19" s="10">
        <f t="shared" si="8"/>
        <v>1</v>
      </c>
      <c r="H19" s="11">
        <f t="shared" si="2"/>
        <v>891531.68</v>
      </c>
      <c r="I19" s="11">
        <v>892337.86</v>
      </c>
      <c r="J19" s="11">
        <f t="shared" ref="J19" si="13">I19-H19</f>
        <v>806.17999999993481</v>
      </c>
      <c r="K19" s="27">
        <f t="shared" ref="K19" si="14">J19/24</f>
        <v>33.590833333330615</v>
      </c>
      <c r="L19" s="28"/>
    </row>
    <row r="20" spans="1:14">
      <c r="A20" s="12">
        <f t="shared" si="5"/>
        <v>14</v>
      </c>
      <c r="B20" s="8">
        <f t="shared" si="5"/>
        <v>46279</v>
      </c>
      <c r="C20" s="8">
        <f t="shared" si="6"/>
        <v>46279</v>
      </c>
      <c r="D20" s="9">
        <v>0.375</v>
      </c>
      <c r="E20" s="8">
        <f t="shared" si="7"/>
        <v>46280</v>
      </c>
      <c r="F20" s="9">
        <v>0.375</v>
      </c>
      <c r="G20" s="10">
        <f t="shared" si="8"/>
        <v>1</v>
      </c>
      <c r="H20" s="11">
        <f t="shared" si="2"/>
        <v>892337.86</v>
      </c>
      <c r="I20" s="11">
        <v>893283.23</v>
      </c>
      <c r="J20" s="11">
        <f t="shared" si="9"/>
        <v>945.36999999999534</v>
      </c>
      <c r="K20" s="27">
        <f t="shared" si="10"/>
        <v>39.390416666666475</v>
      </c>
      <c r="L20" s="104"/>
    </row>
    <row r="21" spans="1:14">
      <c r="A21" s="12">
        <f t="shared" ref="A21:B21" si="15">A20+1</f>
        <v>15</v>
      </c>
      <c r="B21" s="8">
        <f t="shared" si="15"/>
        <v>46280</v>
      </c>
      <c r="C21" s="8">
        <f t="shared" ref="C21:C37" si="16">B21</f>
        <v>46280</v>
      </c>
      <c r="D21" s="9">
        <v>0.375</v>
      </c>
      <c r="E21" s="8">
        <f t="shared" ref="E21:E37" si="17">C21+1</f>
        <v>46281</v>
      </c>
      <c r="F21" s="9">
        <v>0.375</v>
      </c>
      <c r="G21" s="10">
        <f t="shared" ref="G21:G37" si="18">IFERROR(((E21-C21)+(F21-D21)),"")</f>
        <v>1</v>
      </c>
      <c r="H21" s="11">
        <f t="shared" si="2"/>
        <v>893283.23</v>
      </c>
      <c r="I21" s="11">
        <v>894361.48</v>
      </c>
      <c r="J21" s="11">
        <f t="shared" ref="J21:J37" si="19">I21-H21</f>
        <v>1078.25</v>
      </c>
      <c r="K21" s="27">
        <f t="shared" ref="K21:K37" si="20">J21/24</f>
        <v>44.927083333333336</v>
      </c>
      <c r="L21" s="104"/>
    </row>
    <row r="22" spans="1:14">
      <c r="A22" s="12">
        <f t="shared" ref="A22:B22" si="21">A21+1</f>
        <v>16</v>
      </c>
      <c r="B22" s="8">
        <f t="shared" si="21"/>
        <v>46281</v>
      </c>
      <c r="C22" s="8">
        <f t="shared" si="16"/>
        <v>46281</v>
      </c>
      <c r="D22" s="9">
        <v>0.375</v>
      </c>
      <c r="E22" s="8">
        <f t="shared" si="17"/>
        <v>46282</v>
      </c>
      <c r="F22" s="9">
        <v>0.375</v>
      </c>
      <c r="G22" s="10">
        <f t="shared" si="18"/>
        <v>1</v>
      </c>
      <c r="H22" s="11">
        <f t="shared" si="2"/>
        <v>894361.48</v>
      </c>
      <c r="I22" s="11">
        <v>895390.66</v>
      </c>
      <c r="J22" s="11">
        <f t="shared" si="19"/>
        <v>1029.1800000000512</v>
      </c>
      <c r="K22" s="27">
        <f t="shared" si="20"/>
        <v>42.882500000002132</v>
      </c>
      <c r="L22" s="28"/>
    </row>
    <row r="23" spans="1:14">
      <c r="A23" s="12">
        <f t="shared" ref="A23:B23" si="22">A22+1</f>
        <v>17</v>
      </c>
      <c r="B23" s="8">
        <f t="shared" si="22"/>
        <v>46282</v>
      </c>
      <c r="C23" s="8">
        <f t="shared" si="16"/>
        <v>46282</v>
      </c>
      <c r="D23" s="9">
        <v>0.375</v>
      </c>
      <c r="E23" s="8">
        <f t="shared" si="17"/>
        <v>46283</v>
      </c>
      <c r="F23" s="9">
        <v>0.375</v>
      </c>
      <c r="G23" s="10">
        <f t="shared" si="18"/>
        <v>1</v>
      </c>
      <c r="H23" s="11">
        <f t="shared" si="2"/>
        <v>895390.66</v>
      </c>
      <c r="I23" s="11">
        <v>896435.05</v>
      </c>
      <c r="J23" s="11">
        <f t="shared" si="19"/>
        <v>1044.390000000014</v>
      </c>
      <c r="K23" s="27">
        <f t="shared" si="20"/>
        <v>43.516250000000582</v>
      </c>
      <c r="L23" s="104"/>
    </row>
    <row r="24" spans="1:14">
      <c r="A24" s="12">
        <f t="shared" ref="A24:B24" si="23">A23+1</f>
        <v>18</v>
      </c>
      <c r="B24" s="8">
        <f t="shared" si="23"/>
        <v>46283</v>
      </c>
      <c r="C24" s="8">
        <f t="shared" si="16"/>
        <v>46283</v>
      </c>
      <c r="D24" s="9">
        <v>0.375</v>
      </c>
      <c r="E24" s="8">
        <f t="shared" si="17"/>
        <v>46284</v>
      </c>
      <c r="F24" s="9">
        <v>0.375</v>
      </c>
      <c r="G24" s="10">
        <f t="shared" si="18"/>
        <v>1</v>
      </c>
      <c r="H24" s="11">
        <f t="shared" si="2"/>
        <v>896435.05</v>
      </c>
      <c r="I24" s="11">
        <v>897444.82</v>
      </c>
      <c r="J24" s="11">
        <f t="shared" si="19"/>
        <v>1009.7699999999022</v>
      </c>
      <c r="K24" s="27">
        <f t="shared" si="20"/>
        <v>42.073749999995925</v>
      </c>
      <c r="L24" s="28"/>
    </row>
    <row r="25" spans="1:14">
      <c r="A25" s="12">
        <f t="shared" ref="A25:B25" si="24">A24+1</f>
        <v>19</v>
      </c>
      <c r="B25" s="8">
        <f t="shared" si="24"/>
        <v>46284</v>
      </c>
      <c r="C25" s="8">
        <f t="shared" si="16"/>
        <v>46284</v>
      </c>
      <c r="D25" s="9">
        <v>0.375</v>
      </c>
      <c r="E25" s="8">
        <f t="shared" si="17"/>
        <v>46285</v>
      </c>
      <c r="F25" s="9">
        <v>0.375</v>
      </c>
      <c r="G25" s="10">
        <f t="shared" si="18"/>
        <v>1</v>
      </c>
      <c r="H25" s="11">
        <f t="shared" si="2"/>
        <v>897444.82</v>
      </c>
      <c r="I25" s="11">
        <v>898040.02</v>
      </c>
      <c r="J25" s="11">
        <f t="shared" si="19"/>
        <v>595.20000000006985</v>
      </c>
      <c r="K25" s="27">
        <f t="shared" si="20"/>
        <v>24.80000000000291</v>
      </c>
      <c r="L25" s="28"/>
    </row>
    <row r="26" spans="1:14">
      <c r="A26" s="12">
        <f t="shared" ref="A26:B26" si="25">A25+1</f>
        <v>20</v>
      </c>
      <c r="B26" s="8">
        <f t="shared" si="25"/>
        <v>46285</v>
      </c>
      <c r="C26" s="8">
        <f t="shared" si="16"/>
        <v>46285</v>
      </c>
      <c r="D26" s="9">
        <v>0.375</v>
      </c>
      <c r="E26" s="8">
        <f t="shared" si="17"/>
        <v>46286</v>
      </c>
      <c r="F26" s="9">
        <v>0.375</v>
      </c>
      <c r="G26" s="10">
        <f t="shared" si="18"/>
        <v>1</v>
      </c>
      <c r="H26" s="11">
        <f t="shared" si="2"/>
        <v>898040.02</v>
      </c>
      <c r="I26" s="11">
        <v>898703.52</v>
      </c>
      <c r="J26" s="11">
        <f t="shared" si="19"/>
        <v>663.5</v>
      </c>
      <c r="K26" s="27">
        <f t="shared" si="20"/>
        <v>27.645833333333332</v>
      </c>
      <c r="L26" s="28"/>
    </row>
    <row r="27" spans="1:14">
      <c r="A27" s="12">
        <f t="shared" ref="A27:B27" si="26">A26+1</f>
        <v>21</v>
      </c>
      <c r="B27" s="8">
        <f t="shared" si="26"/>
        <v>46286</v>
      </c>
      <c r="C27" s="8">
        <f t="shared" si="16"/>
        <v>46286</v>
      </c>
      <c r="D27" s="9">
        <v>0.375</v>
      </c>
      <c r="E27" s="8">
        <f t="shared" si="17"/>
        <v>46287</v>
      </c>
      <c r="F27" s="9">
        <v>0.375</v>
      </c>
      <c r="G27" s="10">
        <f t="shared" si="18"/>
        <v>1</v>
      </c>
      <c r="H27" s="11">
        <f t="shared" si="2"/>
        <v>898703.52</v>
      </c>
      <c r="I27" s="11">
        <v>899669.36</v>
      </c>
      <c r="J27" s="11">
        <f t="shared" si="19"/>
        <v>965.8399999999674</v>
      </c>
      <c r="K27" s="27">
        <f t="shared" si="20"/>
        <v>40.243333333331975</v>
      </c>
      <c r="L27" s="28"/>
    </row>
    <row r="28" spans="1:14">
      <c r="A28" s="12">
        <f t="shared" ref="A28:B28" si="27">A27+1</f>
        <v>22</v>
      </c>
      <c r="B28" s="8">
        <f t="shared" si="27"/>
        <v>46287</v>
      </c>
      <c r="C28" s="8">
        <f t="shared" si="16"/>
        <v>46287</v>
      </c>
      <c r="D28" s="9">
        <v>0.375</v>
      </c>
      <c r="E28" s="8">
        <f t="shared" si="17"/>
        <v>46288</v>
      </c>
      <c r="F28" s="9">
        <v>0.375</v>
      </c>
      <c r="G28" s="10">
        <f t="shared" si="18"/>
        <v>1</v>
      </c>
      <c r="H28" s="11">
        <f t="shared" si="2"/>
        <v>899669.36</v>
      </c>
      <c r="I28" s="11">
        <v>900668.2</v>
      </c>
      <c r="J28" s="11">
        <f t="shared" si="19"/>
        <v>998.8399999999674</v>
      </c>
      <c r="K28" s="27">
        <f t="shared" si="20"/>
        <v>41.618333333331975</v>
      </c>
      <c r="L28" s="28"/>
    </row>
    <row r="29" spans="1:14">
      <c r="A29" s="12">
        <f t="shared" ref="A29:B29" si="28">A28+1</f>
        <v>23</v>
      </c>
      <c r="B29" s="8">
        <f t="shared" si="28"/>
        <v>46288</v>
      </c>
      <c r="C29" s="8">
        <f t="shared" si="16"/>
        <v>46288</v>
      </c>
      <c r="D29" s="9">
        <v>0.375</v>
      </c>
      <c r="E29" s="8">
        <f t="shared" si="17"/>
        <v>46289</v>
      </c>
      <c r="F29" s="9">
        <v>0.375</v>
      </c>
      <c r="G29" s="10">
        <f t="shared" si="18"/>
        <v>1</v>
      </c>
      <c r="H29" s="11">
        <f t="shared" si="2"/>
        <v>900668.2</v>
      </c>
      <c r="I29" s="11">
        <v>901698.75</v>
      </c>
      <c r="J29" s="11">
        <f t="shared" si="19"/>
        <v>1030.5500000000466</v>
      </c>
      <c r="K29" s="27">
        <f t="shared" si="20"/>
        <v>42.939583333335271</v>
      </c>
      <c r="L29" s="28"/>
    </row>
    <row r="30" spans="1:14">
      <c r="A30" s="12">
        <f t="shared" ref="A30:B30" si="29">A29+1</f>
        <v>24</v>
      </c>
      <c r="B30" s="8">
        <f t="shared" si="29"/>
        <v>46289</v>
      </c>
      <c r="C30" s="8">
        <f t="shared" si="16"/>
        <v>46289</v>
      </c>
      <c r="D30" s="9">
        <v>0.375</v>
      </c>
      <c r="E30" s="8">
        <f t="shared" si="17"/>
        <v>46290</v>
      </c>
      <c r="F30" s="9">
        <v>0.375</v>
      </c>
      <c r="G30" s="10">
        <f t="shared" si="18"/>
        <v>1</v>
      </c>
      <c r="H30" s="11">
        <f t="shared" si="2"/>
        <v>901698.75</v>
      </c>
      <c r="I30" s="11">
        <v>902836.96</v>
      </c>
      <c r="J30" s="11">
        <f t="shared" si="19"/>
        <v>1138.2099999999627</v>
      </c>
      <c r="K30" s="27">
        <f t="shared" si="20"/>
        <v>47.425416666665114</v>
      </c>
      <c r="L30" s="28"/>
    </row>
    <row r="31" spans="1:14">
      <c r="A31" s="12">
        <f t="shared" ref="A31:B31" si="30">A30+1</f>
        <v>25</v>
      </c>
      <c r="B31" s="8">
        <f t="shared" si="30"/>
        <v>46290</v>
      </c>
      <c r="C31" s="8">
        <f t="shared" si="16"/>
        <v>46290</v>
      </c>
      <c r="D31" s="9">
        <v>0.375</v>
      </c>
      <c r="E31" s="8">
        <f t="shared" si="17"/>
        <v>46291</v>
      </c>
      <c r="F31" s="9">
        <v>0.375</v>
      </c>
      <c r="G31" s="10">
        <f t="shared" si="18"/>
        <v>1</v>
      </c>
      <c r="H31" s="11">
        <f t="shared" si="2"/>
        <v>902836.96</v>
      </c>
      <c r="I31" s="11">
        <v>903811.61</v>
      </c>
      <c r="J31" s="11">
        <f t="shared" si="19"/>
        <v>974.65000000002328</v>
      </c>
      <c r="K31" s="27">
        <f t="shared" si="20"/>
        <v>40.610416666667639</v>
      </c>
      <c r="L31" s="28"/>
    </row>
    <row r="32" spans="1:14">
      <c r="A32" s="12">
        <f t="shared" ref="A32:B32" si="31">A31+1</f>
        <v>26</v>
      </c>
      <c r="B32" s="8">
        <f t="shared" si="31"/>
        <v>46291</v>
      </c>
      <c r="C32" s="8">
        <f t="shared" si="16"/>
        <v>46291</v>
      </c>
      <c r="D32" s="9">
        <v>0.375</v>
      </c>
      <c r="E32" s="8">
        <f t="shared" si="17"/>
        <v>46292</v>
      </c>
      <c r="F32" s="9">
        <v>0.375</v>
      </c>
      <c r="G32" s="10">
        <f t="shared" si="18"/>
        <v>1</v>
      </c>
      <c r="H32" s="11">
        <f t="shared" si="2"/>
        <v>903811.61</v>
      </c>
      <c r="I32" s="11">
        <v>904337.1</v>
      </c>
      <c r="J32" s="11">
        <f t="shared" si="19"/>
        <v>525.48999999999069</v>
      </c>
      <c r="K32" s="27">
        <f t="shared" si="20"/>
        <v>21.895416666666279</v>
      </c>
      <c r="L32" s="28"/>
    </row>
    <row r="33" spans="1:12">
      <c r="A33" s="12">
        <f t="shared" ref="A33:B33" si="32">A32+1</f>
        <v>27</v>
      </c>
      <c r="B33" s="8">
        <f t="shared" si="32"/>
        <v>46292</v>
      </c>
      <c r="C33" s="8">
        <f t="shared" si="16"/>
        <v>46292</v>
      </c>
      <c r="D33" s="9">
        <v>0.375</v>
      </c>
      <c r="E33" s="8">
        <f t="shared" si="17"/>
        <v>46293</v>
      </c>
      <c r="F33" s="9">
        <v>0.375</v>
      </c>
      <c r="G33" s="10">
        <f t="shared" si="18"/>
        <v>1</v>
      </c>
      <c r="H33" s="11"/>
      <c r="I33" s="11"/>
      <c r="J33" s="11">
        <f t="shared" si="19"/>
        <v>0</v>
      </c>
      <c r="K33" s="27">
        <f t="shared" si="20"/>
        <v>0</v>
      </c>
      <c r="L33" s="28"/>
    </row>
    <row r="34" spans="1:12">
      <c r="A34" s="12">
        <f t="shared" ref="A34:B34" si="33">A33+1</f>
        <v>28</v>
      </c>
      <c r="B34" s="8">
        <f t="shared" si="33"/>
        <v>46293</v>
      </c>
      <c r="C34" s="8">
        <f t="shared" si="16"/>
        <v>46293</v>
      </c>
      <c r="D34" s="9">
        <v>0.375</v>
      </c>
      <c r="E34" s="8">
        <f t="shared" si="17"/>
        <v>46294</v>
      </c>
      <c r="F34" s="9">
        <v>0.375</v>
      </c>
      <c r="G34" s="10">
        <f t="shared" si="18"/>
        <v>1</v>
      </c>
      <c r="H34" s="11"/>
      <c r="I34" s="11"/>
      <c r="J34" s="11">
        <f t="shared" si="19"/>
        <v>0</v>
      </c>
      <c r="K34" s="27">
        <f t="shared" si="20"/>
        <v>0</v>
      </c>
      <c r="L34" s="104"/>
    </row>
    <row r="35" spans="1:12">
      <c r="A35" s="12">
        <f t="shared" ref="A35:B35" si="34">A34+1</f>
        <v>29</v>
      </c>
      <c r="B35" s="8">
        <f t="shared" si="34"/>
        <v>46294</v>
      </c>
      <c r="C35" s="8">
        <f t="shared" si="16"/>
        <v>46294</v>
      </c>
      <c r="D35" s="9">
        <v>0.375</v>
      </c>
      <c r="E35" s="8">
        <f t="shared" si="17"/>
        <v>46295</v>
      </c>
      <c r="F35" s="9">
        <v>0.375</v>
      </c>
      <c r="G35" s="10">
        <f t="shared" si="18"/>
        <v>1</v>
      </c>
      <c r="H35" s="11"/>
      <c r="I35" s="11"/>
      <c r="J35" s="11">
        <f t="shared" si="19"/>
        <v>0</v>
      </c>
      <c r="K35" s="27">
        <f t="shared" si="20"/>
        <v>0</v>
      </c>
      <c r="L35" s="104"/>
    </row>
    <row r="36" spans="1:12">
      <c r="A36" s="12">
        <f t="shared" ref="A36:B36" si="35">A35+1</f>
        <v>30</v>
      </c>
      <c r="B36" s="8">
        <f t="shared" si="35"/>
        <v>46295</v>
      </c>
      <c r="C36" s="8">
        <f t="shared" si="16"/>
        <v>46295</v>
      </c>
      <c r="D36" s="9">
        <v>0.375</v>
      </c>
      <c r="E36" s="8">
        <f t="shared" si="17"/>
        <v>46296</v>
      </c>
      <c r="F36" s="9">
        <v>0.375</v>
      </c>
      <c r="G36" s="10">
        <f t="shared" si="18"/>
        <v>1</v>
      </c>
      <c r="H36" s="11"/>
      <c r="I36" s="680"/>
      <c r="J36" s="11">
        <f t="shared" si="19"/>
        <v>0</v>
      </c>
      <c r="K36" s="27">
        <f t="shared" si="20"/>
        <v>0</v>
      </c>
      <c r="L36" s="104"/>
    </row>
    <row r="37" spans="1:12">
      <c r="A37" s="12">
        <f t="shared" ref="A37:B37" si="36">A36+1</f>
        <v>31</v>
      </c>
      <c r="B37" s="8">
        <f t="shared" si="36"/>
        <v>46296</v>
      </c>
      <c r="C37" s="8">
        <f t="shared" si="16"/>
        <v>46296</v>
      </c>
      <c r="D37" s="9">
        <v>0.375</v>
      </c>
      <c r="E37" s="8">
        <f t="shared" si="17"/>
        <v>46297</v>
      </c>
      <c r="F37" s="9">
        <v>0.375</v>
      </c>
      <c r="G37" s="10">
        <f t="shared" si="18"/>
        <v>1</v>
      </c>
      <c r="H37" s="11"/>
      <c r="I37" s="11"/>
      <c r="J37" s="11">
        <f t="shared" si="19"/>
        <v>0</v>
      </c>
      <c r="K37" s="27">
        <f t="shared" si="20"/>
        <v>0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22949.319999999949</v>
      </c>
      <c r="K39" s="32">
        <f>AVERAGE(K7:K38)</f>
        <v>30.845860215053694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1.1863792390405268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2.5703125" style="1" customWidth="1"/>
    <col min="10" max="10" width="11.5703125" style="1" customWidth="1"/>
    <col min="11" max="11" width="9.140625" style="1"/>
    <col min="12" max="12" width="35.710937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181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46.082083333332172</v>
      </c>
      <c r="L4" s="2"/>
    </row>
    <row r="5" spans="1:12" ht="1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0.375</v>
      </c>
      <c r="E7" s="8">
        <f>C7+1</f>
        <v>46267</v>
      </c>
      <c r="F7" s="9">
        <v>0.375</v>
      </c>
      <c r="G7" s="10">
        <f>IFERROR(((E7-C7)+(F7-D7)),"")</f>
        <v>1</v>
      </c>
      <c r="H7" s="11">
        <v>779359.92</v>
      </c>
      <c r="I7" s="11">
        <v>780134.17</v>
      </c>
      <c r="J7" s="11">
        <f>I7-H7</f>
        <v>774.25</v>
      </c>
      <c r="K7" s="27">
        <f>J7/24</f>
        <v>32.260416666666664</v>
      </c>
      <c r="L7" s="235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0.375</v>
      </c>
      <c r="E8" s="8">
        <f>C8+1</f>
        <v>46268</v>
      </c>
      <c r="F8" s="9">
        <v>0.375</v>
      </c>
      <c r="G8" s="10">
        <f>IFERROR(((E8-C8)+(F8-D8)),"")</f>
        <v>1</v>
      </c>
      <c r="H8" s="11">
        <f t="shared" ref="H8:H32" si="0">I7</f>
        <v>780134.17</v>
      </c>
      <c r="I8" s="11">
        <v>780852.13</v>
      </c>
      <c r="J8" s="11">
        <f t="shared" ref="J8:J30" si="1">I8-H8</f>
        <v>717.95999999996275</v>
      </c>
      <c r="K8" s="27">
        <f t="shared" ref="K8:K30" si="2">J8/24</f>
        <v>29.914999999998447</v>
      </c>
      <c r="L8" s="104"/>
    </row>
    <row r="9" spans="1:12">
      <c r="A9" s="12">
        <f t="shared" ref="A9:B24" si="3">A8+1</f>
        <v>3</v>
      </c>
      <c r="B9" s="8">
        <f t="shared" si="3"/>
        <v>46268</v>
      </c>
      <c r="C9" s="8">
        <f t="shared" ref="C9:C30" si="4">B9</f>
        <v>46268</v>
      </c>
      <c r="D9" s="9">
        <v>0.375</v>
      </c>
      <c r="E9" s="8">
        <f t="shared" ref="E9:E30" si="5">C9+1</f>
        <v>46269</v>
      </c>
      <c r="F9" s="9">
        <v>0.375</v>
      </c>
      <c r="G9" s="10">
        <f t="shared" ref="G9:G30" si="6">IFERROR(((E9-C9)+(F9-D9)),"")</f>
        <v>1</v>
      </c>
      <c r="H9" s="11">
        <f t="shared" si="0"/>
        <v>780852.13</v>
      </c>
      <c r="I9" s="11">
        <v>781561.89</v>
      </c>
      <c r="J9" s="11">
        <f t="shared" si="1"/>
        <v>709.76000000000931</v>
      </c>
      <c r="K9" s="27">
        <f t="shared" si="2"/>
        <v>29.573333333333721</v>
      </c>
      <c r="L9" s="28"/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0.375</v>
      </c>
      <c r="E10" s="8">
        <f t="shared" si="5"/>
        <v>46270</v>
      </c>
      <c r="F10" s="9">
        <v>0.375</v>
      </c>
      <c r="G10" s="10">
        <f t="shared" si="6"/>
        <v>1</v>
      </c>
      <c r="H10" s="11">
        <f t="shared" si="0"/>
        <v>781561.89</v>
      </c>
      <c r="I10" s="11">
        <v>782458.39</v>
      </c>
      <c r="J10" s="11">
        <f t="shared" si="1"/>
        <v>896.5</v>
      </c>
      <c r="K10" s="27">
        <f t="shared" si="2"/>
        <v>37.354166666666664</v>
      </c>
      <c r="L10" s="28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0.375</v>
      </c>
      <c r="E11" s="8">
        <f t="shared" si="5"/>
        <v>46271</v>
      </c>
      <c r="F11" s="9">
        <v>0.375</v>
      </c>
      <c r="G11" s="10">
        <f t="shared" si="6"/>
        <v>1</v>
      </c>
      <c r="H11" s="11">
        <f t="shared" si="0"/>
        <v>782458.39</v>
      </c>
      <c r="I11" s="11">
        <v>783254.66</v>
      </c>
      <c r="J11" s="11">
        <f t="shared" si="1"/>
        <v>796.27000000001863</v>
      </c>
      <c r="K11" s="27">
        <f t="shared" si="2"/>
        <v>33.177916666667443</v>
      </c>
      <c r="L11" s="104"/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0.375</v>
      </c>
      <c r="E12" s="8">
        <f t="shared" si="5"/>
        <v>46272</v>
      </c>
      <c r="F12" s="9">
        <v>0.375</v>
      </c>
      <c r="G12" s="10">
        <f t="shared" si="6"/>
        <v>1</v>
      </c>
      <c r="H12" s="11">
        <f t="shared" si="0"/>
        <v>783254.66</v>
      </c>
      <c r="I12" s="224">
        <v>783671.96</v>
      </c>
      <c r="J12" s="11">
        <f t="shared" si="1"/>
        <v>417.29999999993015</v>
      </c>
      <c r="K12" s="27">
        <f t="shared" si="2"/>
        <v>17.38749999999709</v>
      </c>
      <c r="L12" s="104"/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0.375</v>
      </c>
      <c r="E13" s="8">
        <f t="shared" si="5"/>
        <v>46273</v>
      </c>
      <c r="F13" s="9">
        <v>0.375</v>
      </c>
      <c r="G13" s="10">
        <f t="shared" si="6"/>
        <v>1</v>
      </c>
      <c r="H13" s="11">
        <f t="shared" si="0"/>
        <v>783671.96</v>
      </c>
      <c r="I13" s="11">
        <v>784529.15</v>
      </c>
      <c r="J13" s="11">
        <f t="shared" si="1"/>
        <v>857.19000000006054</v>
      </c>
      <c r="K13" s="27">
        <f t="shared" si="2"/>
        <v>35.716250000002525</v>
      </c>
      <c r="L13" s="104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0.375</v>
      </c>
      <c r="E14" s="8">
        <f t="shared" si="5"/>
        <v>46274</v>
      </c>
      <c r="F14" s="9">
        <v>0.375</v>
      </c>
      <c r="G14" s="10">
        <f t="shared" si="6"/>
        <v>1</v>
      </c>
      <c r="H14" s="11">
        <f t="shared" si="0"/>
        <v>784529.15</v>
      </c>
      <c r="I14" s="11">
        <v>785331.46</v>
      </c>
      <c r="J14" s="11">
        <f t="shared" ref="J14" si="7">I14-H14</f>
        <v>802.30999999993946</v>
      </c>
      <c r="K14" s="27">
        <f t="shared" ref="K14" si="8">J14/24</f>
        <v>33.429583333330811</v>
      </c>
      <c r="L14" s="104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0.375</v>
      </c>
      <c r="E15" s="8">
        <f t="shared" si="5"/>
        <v>46275</v>
      </c>
      <c r="F15" s="9">
        <v>0.375</v>
      </c>
      <c r="G15" s="10">
        <f t="shared" si="6"/>
        <v>1</v>
      </c>
      <c r="H15" s="11">
        <f t="shared" si="0"/>
        <v>785331.46</v>
      </c>
      <c r="I15" s="11">
        <v>786101.57</v>
      </c>
      <c r="J15" s="11">
        <f t="shared" si="1"/>
        <v>770.10999999998603</v>
      </c>
      <c r="K15" s="27">
        <f t="shared" si="2"/>
        <v>32.087916666666082</v>
      </c>
      <c r="L15" s="104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0.375</v>
      </c>
      <c r="E16" s="8">
        <f t="shared" si="5"/>
        <v>46276</v>
      </c>
      <c r="F16" s="9">
        <v>0.375</v>
      </c>
      <c r="G16" s="10">
        <f t="shared" si="6"/>
        <v>1</v>
      </c>
      <c r="H16" s="11">
        <f t="shared" si="0"/>
        <v>786101.57</v>
      </c>
      <c r="I16" s="11">
        <v>787111.24</v>
      </c>
      <c r="J16" s="11">
        <f t="shared" si="1"/>
        <v>1009.6700000000419</v>
      </c>
      <c r="K16" s="27">
        <f t="shared" si="2"/>
        <v>42.069583333335082</v>
      </c>
      <c r="L16" s="104"/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0.375</v>
      </c>
      <c r="E17" s="8">
        <f t="shared" si="5"/>
        <v>46277</v>
      </c>
      <c r="F17" s="9">
        <v>0.375</v>
      </c>
      <c r="G17" s="10">
        <f t="shared" si="6"/>
        <v>1</v>
      </c>
      <c r="H17" s="11">
        <f t="shared" si="0"/>
        <v>787111.24</v>
      </c>
      <c r="I17" s="11">
        <v>788217.21</v>
      </c>
      <c r="J17" s="11">
        <f t="shared" si="1"/>
        <v>1105.9699999999721</v>
      </c>
      <c r="K17" s="27">
        <f t="shared" si="2"/>
        <v>46.082083333332172</v>
      </c>
      <c r="L17" s="104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0.375</v>
      </c>
      <c r="E18" s="8">
        <f t="shared" si="5"/>
        <v>46278</v>
      </c>
      <c r="F18" s="9">
        <v>0.375</v>
      </c>
      <c r="G18" s="10">
        <f t="shared" si="6"/>
        <v>1</v>
      </c>
      <c r="H18" s="11">
        <f t="shared" si="0"/>
        <v>788217.21</v>
      </c>
      <c r="I18" s="11">
        <v>788986.04</v>
      </c>
      <c r="J18" s="11">
        <f t="shared" si="1"/>
        <v>768.83000000007451</v>
      </c>
      <c r="K18" s="27">
        <f t="shared" si="2"/>
        <v>32.034583333336435</v>
      </c>
      <c r="L18" s="28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0.375</v>
      </c>
      <c r="E19" s="8">
        <f t="shared" si="5"/>
        <v>46279</v>
      </c>
      <c r="F19" s="9">
        <v>0.375</v>
      </c>
      <c r="G19" s="10">
        <f t="shared" si="6"/>
        <v>1</v>
      </c>
      <c r="H19" s="11">
        <f t="shared" si="0"/>
        <v>788986.04</v>
      </c>
      <c r="I19" s="11">
        <v>789393.63</v>
      </c>
      <c r="J19" s="11">
        <f t="shared" si="1"/>
        <v>407.5899999999674</v>
      </c>
      <c r="K19" s="27">
        <f t="shared" si="2"/>
        <v>16.982916666665307</v>
      </c>
      <c r="L19" s="28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0.375</v>
      </c>
      <c r="E20" s="8">
        <f t="shared" si="5"/>
        <v>46280</v>
      </c>
      <c r="F20" s="9">
        <v>0.375</v>
      </c>
      <c r="G20" s="10">
        <f t="shared" si="6"/>
        <v>1</v>
      </c>
      <c r="H20" s="11">
        <f t="shared" si="0"/>
        <v>789393.63</v>
      </c>
      <c r="I20" s="11">
        <v>790329.37</v>
      </c>
      <c r="J20" s="11">
        <f t="shared" si="1"/>
        <v>935.73999999999069</v>
      </c>
      <c r="K20" s="27">
        <f t="shared" si="2"/>
        <v>38.989166666666279</v>
      </c>
      <c r="L20" s="28"/>
    </row>
    <row r="21" spans="1:14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v>0.375</v>
      </c>
      <c r="E21" s="8">
        <f t="shared" si="5"/>
        <v>46281</v>
      </c>
      <c r="F21" s="9">
        <v>0.375</v>
      </c>
      <c r="G21" s="10">
        <f t="shared" si="6"/>
        <v>1</v>
      </c>
      <c r="H21" s="11">
        <f t="shared" si="0"/>
        <v>790329.37</v>
      </c>
      <c r="I21" s="11">
        <v>791299.13</v>
      </c>
      <c r="J21" s="11">
        <f t="shared" si="1"/>
        <v>969.76000000000931</v>
      </c>
      <c r="K21" s="27">
        <f t="shared" si="2"/>
        <v>40.406666666667057</v>
      </c>
      <c r="L21" s="28"/>
    </row>
    <row r="22" spans="1:14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v>0.375</v>
      </c>
      <c r="E22" s="8">
        <f t="shared" si="5"/>
        <v>46282</v>
      </c>
      <c r="F22" s="9">
        <v>0.375</v>
      </c>
      <c r="G22" s="10">
        <f t="shared" si="6"/>
        <v>1</v>
      </c>
      <c r="H22" s="11">
        <f t="shared" si="0"/>
        <v>791299.13</v>
      </c>
      <c r="I22" s="11">
        <v>792287.98</v>
      </c>
      <c r="J22" s="11">
        <f t="shared" si="1"/>
        <v>988.84999999997672</v>
      </c>
      <c r="K22" s="27">
        <f t="shared" si="2"/>
        <v>41.202083333332361</v>
      </c>
      <c r="L22" s="28"/>
    </row>
    <row r="23" spans="1:14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v>0.375</v>
      </c>
      <c r="E23" s="8">
        <f t="shared" si="5"/>
        <v>46283</v>
      </c>
      <c r="F23" s="9">
        <v>0.375</v>
      </c>
      <c r="G23" s="10">
        <f t="shared" si="6"/>
        <v>1</v>
      </c>
      <c r="H23" s="11">
        <f t="shared" si="0"/>
        <v>792287.98</v>
      </c>
      <c r="I23" s="11">
        <v>793014.25</v>
      </c>
      <c r="J23" s="11">
        <f t="shared" si="1"/>
        <v>726.27000000001863</v>
      </c>
      <c r="K23" s="27">
        <f t="shared" si="2"/>
        <v>30.261250000000775</v>
      </c>
      <c r="L23" s="28"/>
    </row>
    <row r="24" spans="1:14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v>0.375</v>
      </c>
      <c r="E24" s="8">
        <f t="shared" si="5"/>
        <v>46284</v>
      </c>
      <c r="F24" s="9">
        <v>0.375</v>
      </c>
      <c r="G24" s="10">
        <f t="shared" si="6"/>
        <v>1</v>
      </c>
      <c r="H24" s="11">
        <f t="shared" si="0"/>
        <v>793014.25</v>
      </c>
      <c r="I24" s="11">
        <v>793977.24</v>
      </c>
      <c r="J24" s="11">
        <f t="shared" si="1"/>
        <v>962.98999999999069</v>
      </c>
      <c r="K24" s="27">
        <f t="shared" si="2"/>
        <v>40.124583333332943</v>
      </c>
      <c r="L24" s="28"/>
    </row>
    <row r="25" spans="1:14">
      <c r="A25" s="12">
        <f t="shared" ref="A25:B30" si="9">A24+1</f>
        <v>19</v>
      </c>
      <c r="B25" s="8">
        <f>B24+1</f>
        <v>46284</v>
      </c>
      <c r="C25" s="8">
        <f t="shared" si="4"/>
        <v>46284</v>
      </c>
      <c r="D25" s="9">
        <v>0.375</v>
      </c>
      <c r="E25" s="8">
        <f t="shared" si="5"/>
        <v>46285</v>
      </c>
      <c r="F25" s="9">
        <v>0.375</v>
      </c>
      <c r="G25" s="10">
        <f t="shared" si="6"/>
        <v>1</v>
      </c>
      <c r="H25" s="11">
        <f t="shared" si="0"/>
        <v>793977.24</v>
      </c>
      <c r="I25" s="11">
        <v>794867.46</v>
      </c>
      <c r="J25" s="11">
        <f t="shared" si="1"/>
        <v>890.21999999997206</v>
      </c>
      <c r="K25" s="27">
        <f t="shared" si="2"/>
        <v>37.092499999998836</v>
      </c>
      <c r="L25" s="28"/>
    </row>
    <row r="26" spans="1:14">
      <c r="A26" s="12">
        <f t="shared" si="9"/>
        <v>20</v>
      </c>
      <c r="B26" s="8">
        <f>B25+1</f>
        <v>46285</v>
      </c>
      <c r="C26" s="8">
        <f t="shared" si="4"/>
        <v>46285</v>
      </c>
      <c r="D26" s="9">
        <v>0.375</v>
      </c>
      <c r="E26" s="8">
        <f t="shared" si="5"/>
        <v>46286</v>
      </c>
      <c r="F26" s="9">
        <v>0.375</v>
      </c>
      <c r="G26" s="10">
        <f t="shared" si="6"/>
        <v>1</v>
      </c>
      <c r="H26" s="11">
        <f t="shared" si="0"/>
        <v>794867.46</v>
      </c>
      <c r="I26" s="11">
        <v>795325.76</v>
      </c>
      <c r="J26" s="11">
        <f t="shared" si="1"/>
        <v>458.30000000004657</v>
      </c>
      <c r="K26" s="27">
        <f t="shared" si="2"/>
        <v>19.095833333335275</v>
      </c>
      <c r="L26" s="28"/>
    </row>
    <row r="27" spans="1:14">
      <c r="A27" s="12">
        <f t="shared" si="9"/>
        <v>21</v>
      </c>
      <c r="B27" s="8">
        <f>B26+1</f>
        <v>46286</v>
      </c>
      <c r="C27" s="8">
        <f t="shared" si="4"/>
        <v>46286</v>
      </c>
      <c r="D27" s="9">
        <v>0.375</v>
      </c>
      <c r="E27" s="8">
        <f t="shared" si="5"/>
        <v>46287</v>
      </c>
      <c r="F27" s="9">
        <v>0.375</v>
      </c>
      <c r="G27" s="10">
        <f t="shared" si="6"/>
        <v>1</v>
      </c>
      <c r="H27" s="11">
        <f t="shared" si="0"/>
        <v>795325.76</v>
      </c>
      <c r="I27" s="11">
        <v>796375.37</v>
      </c>
      <c r="J27" s="11">
        <f t="shared" si="1"/>
        <v>1049.609999999986</v>
      </c>
      <c r="K27" s="27">
        <f t="shared" si="2"/>
        <v>43.733749999999418</v>
      </c>
      <c r="L27" s="28"/>
    </row>
    <row r="28" spans="1:14">
      <c r="A28" s="12">
        <f t="shared" si="9"/>
        <v>22</v>
      </c>
      <c r="B28" s="8">
        <f t="shared" si="9"/>
        <v>46287</v>
      </c>
      <c r="C28" s="8">
        <f t="shared" si="4"/>
        <v>46287</v>
      </c>
      <c r="D28" s="9">
        <v>0.375</v>
      </c>
      <c r="E28" s="8">
        <f t="shared" si="5"/>
        <v>46288</v>
      </c>
      <c r="F28" s="9">
        <v>0.375</v>
      </c>
      <c r="G28" s="10">
        <f t="shared" si="6"/>
        <v>1</v>
      </c>
      <c r="H28" s="11">
        <f t="shared" si="0"/>
        <v>796375.37</v>
      </c>
      <c r="I28" s="11">
        <v>797384.12</v>
      </c>
      <c r="J28" s="11">
        <f t="shared" si="1"/>
        <v>1008.75</v>
      </c>
      <c r="K28" s="27">
        <f t="shared" si="2"/>
        <v>42.03125</v>
      </c>
      <c r="L28" s="28"/>
    </row>
    <row r="29" spans="1:14">
      <c r="A29" s="12">
        <f t="shared" si="9"/>
        <v>23</v>
      </c>
      <c r="B29" s="8">
        <f t="shared" si="9"/>
        <v>46288</v>
      </c>
      <c r="C29" s="8">
        <f t="shared" si="4"/>
        <v>46288</v>
      </c>
      <c r="D29" s="9">
        <v>0.375</v>
      </c>
      <c r="E29" s="8">
        <f t="shared" si="5"/>
        <v>46289</v>
      </c>
      <c r="F29" s="9">
        <v>0.375</v>
      </c>
      <c r="G29" s="10">
        <f t="shared" si="6"/>
        <v>1</v>
      </c>
      <c r="H29" s="11">
        <f t="shared" si="0"/>
        <v>797384.12</v>
      </c>
      <c r="I29" s="11">
        <v>798219.57</v>
      </c>
      <c r="J29" s="11">
        <f t="shared" si="1"/>
        <v>835.44999999995343</v>
      </c>
      <c r="K29" s="27">
        <f t="shared" si="2"/>
        <v>34.810416666664729</v>
      </c>
      <c r="L29" s="28"/>
    </row>
    <row r="30" spans="1:14">
      <c r="A30" s="12">
        <f t="shared" si="9"/>
        <v>24</v>
      </c>
      <c r="B30" s="8">
        <f t="shared" si="9"/>
        <v>46289</v>
      </c>
      <c r="C30" s="8">
        <f t="shared" si="4"/>
        <v>46289</v>
      </c>
      <c r="D30" s="9">
        <v>0.375</v>
      </c>
      <c r="E30" s="8">
        <f t="shared" si="5"/>
        <v>46290</v>
      </c>
      <c r="F30" s="9">
        <v>0.375</v>
      </c>
      <c r="G30" s="10">
        <f t="shared" si="6"/>
        <v>1</v>
      </c>
      <c r="H30" s="11">
        <f t="shared" si="0"/>
        <v>798219.57</v>
      </c>
      <c r="I30" s="11">
        <v>799139.42</v>
      </c>
      <c r="J30" s="11">
        <f t="shared" si="1"/>
        <v>919.85000000009313</v>
      </c>
      <c r="K30" s="27">
        <f t="shared" si="2"/>
        <v>38.327083333337214</v>
      </c>
      <c r="L30" s="28"/>
    </row>
    <row r="31" spans="1:14">
      <c r="A31" s="12">
        <f t="shared" ref="A31:B31" si="10">A30+1</f>
        <v>25</v>
      </c>
      <c r="B31" s="8">
        <f t="shared" si="10"/>
        <v>46290</v>
      </c>
      <c r="C31" s="8">
        <f t="shared" ref="C31:C37" si="11">B31</f>
        <v>46290</v>
      </c>
      <c r="D31" s="9">
        <v>0.375</v>
      </c>
      <c r="E31" s="8">
        <f t="shared" ref="E31:E37" si="12">C31+1</f>
        <v>46291</v>
      </c>
      <c r="F31" s="9">
        <v>0.375</v>
      </c>
      <c r="G31" s="10">
        <f t="shared" ref="G31:G37" si="13">IFERROR(((E31-C31)+(F31-D31)),"")</f>
        <v>1</v>
      </c>
      <c r="H31" s="11">
        <f t="shared" si="0"/>
        <v>799139.42</v>
      </c>
      <c r="I31" s="11">
        <v>799865.07</v>
      </c>
      <c r="J31" s="11">
        <f t="shared" ref="J31:J37" si="14">I31-H31</f>
        <v>725.64999999990687</v>
      </c>
      <c r="K31" s="27">
        <f t="shared" ref="K31:K37" si="15">J31/24</f>
        <v>30.235416666662786</v>
      </c>
      <c r="L31" s="28"/>
    </row>
    <row r="32" spans="1:14">
      <c r="A32" s="12">
        <f t="shared" ref="A32:B32" si="16">A31+1</f>
        <v>26</v>
      </c>
      <c r="B32" s="8">
        <f t="shared" si="16"/>
        <v>46291</v>
      </c>
      <c r="C32" s="8">
        <f t="shared" si="11"/>
        <v>46291</v>
      </c>
      <c r="D32" s="9">
        <v>0.375</v>
      </c>
      <c r="E32" s="8">
        <f t="shared" si="12"/>
        <v>46292</v>
      </c>
      <c r="F32" s="9">
        <v>0.375</v>
      </c>
      <c r="G32" s="10">
        <f t="shared" si="13"/>
        <v>1</v>
      </c>
      <c r="H32" s="11">
        <f t="shared" si="0"/>
        <v>799865.07</v>
      </c>
      <c r="I32" s="11">
        <v>800701.17</v>
      </c>
      <c r="J32" s="11">
        <f t="shared" si="14"/>
        <v>836.10000000009313</v>
      </c>
      <c r="K32" s="27">
        <f t="shared" si="15"/>
        <v>34.837500000003878</v>
      </c>
      <c r="L32" s="104"/>
    </row>
    <row r="33" spans="1:12">
      <c r="A33" s="12">
        <f t="shared" ref="A33:B33" si="17">A32+1</f>
        <v>27</v>
      </c>
      <c r="B33" s="8">
        <f t="shared" si="17"/>
        <v>46292</v>
      </c>
      <c r="C33" s="8">
        <f t="shared" si="11"/>
        <v>46292</v>
      </c>
      <c r="D33" s="9">
        <v>0.375</v>
      </c>
      <c r="E33" s="8">
        <f t="shared" si="12"/>
        <v>46293</v>
      </c>
      <c r="F33" s="9">
        <v>0.375</v>
      </c>
      <c r="G33" s="10">
        <f t="shared" si="13"/>
        <v>1</v>
      </c>
      <c r="H33" s="11"/>
      <c r="I33" s="11"/>
      <c r="J33" s="11">
        <f t="shared" si="14"/>
        <v>0</v>
      </c>
      <c r="K33" s="27">
        <f t="shared" si="15"/>
        <v>0</v>
      </c>
      <c r="L33" s="28"/>
    </row>
    <row r="34" spans="1:12">
      <c r="A34" s="12">
        <f t="shared" ref="A34:B34" si="18">A33+1</f>
        <v>28</v>
      </c>
      <c r="B34" s="8">
        <f t="shared" si="18"/>
        <v>46293</v>
      </c>
      <c r="C34" s="8">
        <f t="shared" si="11"/>
        <v>46293</v>
      </c>
      <c r="D34" s="9">
        <v>0.375</v>
      </c>
      <c r="E34" s="8">
        <f t="shared" si="12"/>
        <v>46294</v>
      </c>
      <c r="F34" s="9">
        <v>0.375</v>
      </c>
      <c r="G34" s="10">
        <f t="shared" si="13"/>
        <v>1</v>
      </c>
      <c r="H34" s="11"/>
      <c r="I34" s="11"/>
      <c r="J34" s="11">
        <f t="shared" si="14"/>
        <v>0</v>
      </c>
      <c r="K34" s="27">
        <f t="shared" si="15"/>
        <v>0</v>
      </c>
      <c r="L34" s="104"/>
    </row>
    <row r="35" spans="1:12">
      <c r="A35" s="12">
        <f t="shared" ref="A35:B35" si="19">A34+1</f>
        <v>29</v>
      </c>
      <c r="B35" s="8">
        <f t="shared" si="19"/>
        <v>46294</v>
      </c>
      <c r="C35" s="8">
        <f t="shared" si="11"/>
        <v>46294</v>
      </c>
      <c r="D35" s="9">
        <v>0.375</v>
      </c>
      <c r="E35" s="8">
        <f t="shared" si="12"/>
        <v>46295</v>
      </c>
      <c r="F35" s="9">
        <v>0.375</v>
      </c>
      <c r="G35" s="10">
        <f t="shared" si="13"/>
        <v>1</v>
      </c>
      <c r="H35" s="11"/>
      <c r="I35" s="11"/>
      <c r="J35" s="11">
        <f t="shared" si="14"/>
        <v>0</v>
      </c>
      <c r="K35" s="27">
        <f t="shared" si="15"/>
        <v>0</v>
      </c>
      <c r="L35" s="104"/>
    </row>
    <row r="36" spans="1:12">
      <c r="A36" s="12">
        <f t="shared" ref="A36:B36" si="20">A35+1</f>
        <v>30</v>
      </c>
      <c r="B36" s="8">
        <f t="shared" si="20"/>
        <v>46295</v>
      </c>
      <c r="C36" s="8">
        <f t="shared" si="11"/>
        <v>46295</v>
      </c>
      <c r="D36" s="9">
        <v>0.375</v>
      </c>
      <c r="E36" s="8">
        <f t="shared" si="12"/>
        <v>46296</v>
      </c>
      <c r="F36" s="9">
        <v>0.375</v>
      </c>
      <c r="G36" s="10">
        <f t="shared" si="13"/>
        <v>1</v>
      </c>
      <c r="H36" s="11"/>
      <c r="I36" s="680"/>
      <c r="J36" s="11">
        <f t="shared" si="14"/>
        <v>0</v>
      </c>
      <c r="K36" s="27">
        <f t="shared" si="15"/>
        <v>0</v>
      </c>
      <c r="L36" s="104"/>
    </row>
    <row r="37" spans="1:12">
      <c r="A37" s="12">
        <f t="shared" ref="A37:B37" si="21">A36+1</f>
        <v>31</v>
      </c>
      <c r="B37" s="8">
        <f t="shared" si="21"/>
        <v>46296</v>
      </c>
      <c r="C37" s="8">
        <f t="shared" si="11"/>
        <v>46296</v>
      </c>
      <c r="D37" s="9">
        <v>0.375</v>
      </c>
      <c r="E37" s="8">
        <f t="shared" si="12"/>
        <v>46297</v>
      </c>
      <c r="F37" s="9">
        <v>0.375</v>
      </c>
      <c r="G37" s="10">
        <f t="shared" si="13"/>
        <v>1</v>
      </c>
      <c r="H37" s="11"/>
      <c r="I37" s="11"/>
      <c r="J37" s="11">
        <f t="shared" si="14"/>
        <v>0</v>
      </c>
      <c r="K37" s="27">
        <f t="shared" si="15"/>
        <v>0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21341.25</v>
      </c>
      <c r="K39" s="32">
        <f>AVERAGE(K7:K38)</f>
        <v>28.684475806451609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1.1032490694789081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140625" style="1" customWidth="1"/>
    <col min="9" max="9" width="12" style="1" customWidth="1"/>
    <col min="10" max="10" width="13.42578125" style="1" customWidth="1"/>
    <col min="11" max="11" width="12.5703125" style="1" customWidth="1"/>
    <col min="12" max="12" width="34.7109375" style="1" customWidth="1"/>
    <col min="13" max="16384" width="9.140625" style="1"/>
  </cols>
  <sheetData>
    <row r="1" spans="1:14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2"/>
      <c r="C2" s="3" t="s">
        <v>182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4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4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18.805000000002718</v>
      </c>
      <c r="L4" s="2"/>
    </row>
    <row r="5" spans="1:14" ht="15.7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4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4">
      <c r="A7" s="6">
        <v>1</v>
      </c>
      <c r="B7" s="7">
        <f>C4</f>
        <v>46266</v>
      </c>
      <c r="C7" s="8">
        <f>B7</f>
        <v>46266</v>
      </c>
      <c r="D7" s="9">
        <v>0.375</v>
      </c>
      <c r="E7" s="8">
        <f>C7+1</f>
        <v>46267</v>
      </c>
      <c r="F7" s="9">
        <v>0.375</v>
      </c>
      <c r="G7" s="10">
        <f>IFERROR(((E7-C7)+(F7-D7)),"")</f>
        <v>1</v>
      </c>
      <c r="H7" s="11">
        <v>960773.26</v>
      </c>
      <c r="I7" s="11">
        <v>961026.5</v>
      </c>
      <c r="J7" s="11">
        <f>I7-H7</f>
        <v>253.23999999999069</v>
      </c>
      <c r="K7" s="27">
        <f>J7/24</f>
        <v>10.551666666666279</v>
      </c>
      <c r="L7" s="235"/>
    </row>
    <row r="8" spans="1:14">
      <c r="A8" s="12">
        <f>A7+1</f>
        <v>2</v>
      </c>
      <c r="B8" s="8">
        <f>B7+1</f>
        <v>46267</v>
      </c>
      <c r="C8" s="8">
        <f>B8</f>
        <v>46267</v>
      </c>
      <c r="D8" s="9">
        <v>0.375</v>
      </c>
      <c r="E8" s="8">
        <f>C8+1</f>
        <v>46268</v>
      </c>
      <c r="F8" s="9">
        <v>0.375</v>
      </c>
      <c r="G8" s="10">
        <f>IFERROR(((E8-C8)+(F8-D8)),"")</f>
        <v>1</v>
      </c>
      <c r="H8" s="11">
        <f t="shared" ref="H8:H32" si="0">I7</f>
        <v>961026.5</v>
      </c>
      <c r="I8" s="11">
        <v>961291.38</v>
      </c>
      <c r="J8" s="11">
        <f t="shared" ref="J8:J34" si="1">I8-H8</f>
        <v>264.88000000000466</v>
      </c>
      <c r="K8" s="27">
        <f t="shared" ref="K8:K34" si="2">J8/24</f>
        <v>11.036666666666861</v>
      </c>
      <c r="L8" s="28"/>
      <c r="N8" s="103"/>
    </row>
    <row r="9" spans="1:14">
      <c r="A9" s="12">
        <f t="shared" ref="A9:B24" si="3">A8+1</f>
        <v>3</v>
      </c>
      <c r="B9" s="8">
        <f t="shared" si="3"/>
        <v>46268</v>
      </c>
      <c r="C9" s="8">
        <f t="shared" ref="C9:C34" si="4">B9</f>
        <v>46268</v>
      </c>
      <c r="D9" s="9">
        <v>0.375</v>
      </c>
      <c r="E9" s="8">
        <f t="shared" ref="E9:E34" si="5">C9+1</f>
        <v>46269</v>
      </c>
      <c r="F9" s="9">
        <v>0.375</v>
      </c>
      <c r="G9" s="10">
        <f t="shared" ref="G9:G34" si="6">IFERROR(((E9-C9)+(F9-D9)),"")</f>
        <v>1</v>
      </c>
      <c r="H9" s="11">
        <f t="shared" si="0"/>
        <v>961291.38</v>
      </c>
      <c r="I9" s="11">
        <v>961560.66</v>
      </c>
      <c r="J9" s="11">
        <f t="shared" ref="J9" si="7">I9-H9</f>
        <v>269.28000000002794</v>
      </c>
      <c r="K9" s="27">
        <f t="shared" ref="K9" si="8">J9/24</f>
        <v>11.220000000001164</v>
      </c>
      <c r="L9" s="28"/>
    </row>
    <row r="10" spans="1:14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0.375</v>
      </c>
      <c r="E10" s="8">
        <f t="shared" si="5"/>
        <v>46270</v>
      </c>
      <c r="F10" s="9">
        <v>0.375</v>
      </c>
      <c r="G10" s="10">
        <f t="shared" si="6"/>
        <v>1</v>
      </c>
      <c r="H10" s="11">
        <f t="shared" si="0"/>
        <v>961560.66</v>
      </c>
      <c r="I10" s="11">
        <v>961774.96</v>
      </c>
      <c r="J10" s="11">
        <f t="shared" ref="J10" si="9">I10-H10</f>
        <v>214.29999999993015</v>
      </c>
      <c r="K10" s="27">
        <f t="shared" ref="K10" si="10">J10/24</f>
        <v>8.9291666666637557</v>
      </c>
      <c r="L10" s="28"/>
    </row>
    <row r="11" spans="1:14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0.375</v>
      </c>
      <c r="E11" s="8">
        <f t="shared" si="5"/>
        <v>46271</v>
      </c>
      <c r="F11" s="9">
        <v>0.375</v>
      </c>
      <c r="G11" s="10">
        <f t="shared" si="6"/>
        <v>1</v>
      </c>
      <c r="H11" s="11">
        <f t="shared" si="0"/>
        <v>961774.96</v>
      </c>
      <c r="I11" s="11">
        <v>962009.38</v>
      </c>
      <c r="J11" s="11">
        <f t="shared" ref="J11" si="11">I11-H11</f>
        <v>234.42000000004191</v>
      </c>
      <c r="K11" s="27">
        <f t="shared" ref="K11" si="12">J11/24</f>
        <v>9.7675000000017462</v>
      </c>
      <c r="L11" s="28"/>
    </row>
    <row r="12" spans="1:14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0.375</v>
      </c>
      <c r="E12" s="8">
        <f t="shared" si="5"/>
        <v>46272</v>
      </c>
      <c r="F12" s="9">
        <v>0.375</v>
      </c>
      <c r="G12" s="10">
        <f t="shared" si="6"/>
        <v>1</v>
      </c>
      <c r="H12" s="11">
        <f t="shared" si="0"/>
        <v>962009.38</v>
      </c>
      <c r="I12" s="11">
        <v>962225.94</v>
      </c>
      <c r="J12" s="11">
        <f t="shared" si="1"/>
        <v>216.55999999993946</v>
      </c>
      <c r="K12" s="27">
        <f t="shared" si="2"/>
        <v>9.023333333330811</v>
      </c>
      <c r="L12" s="104"/>
    </row>
    <row r="13" spans="1:14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0.375</v>
      </c>
      <c r="E13" s="8">
        <f t="shared" si="5"/>
        <v>46273</v>
      </c>
      <c r="F13" s="9">
        <v>0.375</v>
      </c>
      <c r="G13" s="10">
        <f t="shared" si="6"/>
        <v>1</v>
      </c>
      <c r="H13" s="11">
        <f t="shared" si="0"/>
        <v>962225.94</v>
      </c>
      <c r="I13" s="11">
        <v>962432.01</v>
      </c>
      <c r="J13" s="11">
        <f t="shared" ref="J13" si="13">I13-H13</f>
        <v>206.07000000006519</v>
      </c>
      <c r="K13" s="27">
        <f t="shared" ref="K13" si="14">J13/24</f>
        <v>8.5862500000027158</v>
      </c>
      <c r="L13" s="28"/>
    </row>
    <row r="14" spans="1:14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0.375</v>
      </c>
      <c r="E14" s="8">
        <f t="shared" si="5"/>
        <v>46274</v>
      </c>
      <c r="F14" s="9">
        <v>0.375</v>
      </c>
      <c r="G14" s="10">
        <f t="shared" si="6"/>
        <v>1</v>
      </c>
      <c r="H14" s="11">
        <f t="shared" si="0"/>
        <v>962432.01</v>
      </c>
      <c r="I14" s="11">
        <v>962667.65</v>
      </c>
      <c r="J14" s="11">
        <f t="shared" ref="J14" si="15">I14-H14</f>
        <v>235.64000000001397</v>
      </c>
      <c r="K14" s="27">
        <f t="shared" ref="K14" si="16">J14/24</f>
        <v>9.818333333333916</v>
      </c>
      <c r="L14" s="28"/>
    </row>
    <row r="15" spans="1:14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0.375</v>
      </c>
      <c r="E15" s="8">
        <f t="shared" si="5"/>
        <v>46275</v>
      </c>
      <c r="F15" s="9">
        <v>0.375</v>
      </c>
      <c r="G15" s="10">
        <f t="shared" si="6"/>
        <v>1</v>
      </c>
      <c r="H15" s="11">
        <f t="shared" si="0"/>
        <v>962667.65</v>
      </c>
      <c r="I15" s="224">
        <v>962898.42</v>
      </c>
      <c r="J15" s="11">
        <f t="shared" ref="J15" si="17">I15-H15</f>
        <v>230.77000000001863</v>
      </c>
      <c r="K15" s="27">
        <f t="shared" ref="K15" si="18">J15/24</f>
        <v>9.6154166666674428</v>
      </c>
      <c r="L15" s="28"/>
    </row>
    <row r="16" spans="1:14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0.375</v>
      </c>
      <c r="E16" s="8">
        <f t="shared" si="5"/>
        <v>46276</v>
      </c>
      <c r="F16" s="9">
        <v>0.375</v>
      </c>
      <c r="G16" s="10">
        <f t="shared" si="6"/>
        <v>1</v>
      </c>
      <c r="H16" s="11">
        <f t="shared" si="0"/>
        <v>962898.42</v>
      </c>
      <c r="I16" s="11">
        <v>963095.67</v>
      </c>
      <c r="J16" s="11">
        <f t="shared" ref="J16:J19" si="19">I16-H16</f>
        <v>197.25</v>
      </c>
      <c r="K16" s="27">
        <f t="shared" ref="K16:K19" si="20">J16/24</f>
        <v>8.21875</v>
      </c>
      <c r="L16" s="28"/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0.375</v>
      </c>
      <c r="E17" s="8">
        <f t="shared" si="5"/>
        <v>46277</v>
      </c>
      <c r="F17" s="9">
        <v>0.375</v>
      </c>
      <c r="G17" s="10">
        <f t="shared" si="6"/>
        <v>1</v>
      </c>
      <c r="H17" s="11">
        <f t="shared" si="0"/>
        <v>963095.67</v>
      </c>
      <c r="I17" s="11">
        <v>963300.7</v>
      </c>
      <c r="J17" s="11">
        <f t="shared" si="19"/>
        <v>205.02999999991152</v>
      </c>
      <c r="K17" s="27">
        <f t="shared" si="20"/>
        <v>8.5429166666629808</v>
      </c>
      <c r="L17" s="28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0.375</v>
      </c>
      <c r="E18" s="8">
        <f t="shared" si="5"/>
        <v>46278</v>
      </c>
      <c r="F18" s="9">
        <v>0.375</v>
      </c>
      <c r="G18" s="10">
        <f t="shared" si="6"/>
        <v>1</v>
      </c>
      <c r="H18" s="11">
        <f t="shared" si="0"/>
        <v>963300.7</v>
      </c>
      <c r="I18" s="11">
        <v>963537.15</v>
      </c>
      <c r="J18" s="11">
        <f t="shared" si="19"/>
        <v>236.45000000006985</v>
      </c>
      <c r="K18" s="27">
        <f t="shared" si="20"/>
        <v>9.8520833333362443</v>
      </c>
      <c r="L18" s="28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0.375</v>
      </c>
      <c r="E19" s="8">
        <f t="shared" si="5"/>
        <v>46279</v>
      </c>
      <c r="F19" s="9">
        <v>0.375</v>
      </c>
      <c r="G19" s="10">
        <f t="shared" si="6"/>
        <v>1</v>
      </c>
      <c r="H19" s="11">
        <f t="shared" si="0"/>
        <v>963537.15</v>
      </c>
      <c r="I19" s="11">
        <v>963773.73</v>
      </c>
      <c r="J19" s="11">
        <f t="shared" si="19"/>
        <v>236.57999999995809</v>
      </c>
      <c r="K19" s="27">
        <f t="shared" si="20"/>
        <v>9.8574999999982538</v>
      </c>
      <c r="L19" s="28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0.375</v>
      </c>
      <c r="E20" s="8">
        <f t="shared" si="5"/>
        <v>46280</v>
      </c>
      <c r="F20" s="9">
        <v>0.375</v>
      </c>
      <c r="G20" s="10">
        <f t="shared" si="6"/>
        <v>1</v>
      </c>
      <c r="H20" s="11">
        <f t="shared" si="0"/>
        <v>963773.73</v>
      </c>
      <c r="I20" s="11">
        <v>964225.05</v>
      </c>
      <c r="J20" s="11">
        <f t="shared" ref="J20" si="21">I20-H20</f>
        <v>451.32000000006519</v>
      </c>
      <c r="K20" s="27">
        <f t="shared" ref="K20" si="22">J20/24</f>
        <v>18.805000000002718</v>
      </c>
      <c r="L20" s="28"/>
    </row>
    <row r="21" spans="1:14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v>0.375</v>
      </c>
      <c r="E21" s="8">
        <f t="shared" si="5"/>
        <v>46281</v>
      </c>
      <c r="F21" s="9">
        <v>0.375</v>
      </c>
      <c r="G21" s="10">
        <f t="shared" si="6"/>
        <v>1</v>
      </c>
      <c r="H21" s="11">
        <f t="shared" si="0"/>
        <v>964225.05</v>
      </c>
      <c r="I21" s="224">
        <v>964609.11</v>
      </c>
      <c r="J21" s="11">
        <f t="shared" ref="J21" si="23">I21-H21</f>
        <v>384.05999999993946</v>
      </c>
      <c r="K21" s="27">
        <f t="shared" ref="K21" si="24">J21/24</f>
        <v>16.002499999997479</v>
      </c>
      <c r="L21" s="28"/>
    </row>
    <row r="22" spans="1:14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v>0.375</v>
      </c>
      <c r="E22" s="8">
        <f t="shared" si="5"/>
        <v>46282</v>
      </c>
      <c r="F22" s="9">
        <v>0.375</v>
      </c>
      <c r="G22" s="10">
        <f t="shared" si="6"/>
        <v>1</v>
      </c>
      <c r="H22" s="11">
        <f t="shared" si="0"/>
        <v>964609.11</v>
      </c>
      <c r="I22" s="11">
        <v>965019.32</v>
      </c>
      <c r="J22" s="11">
        <f t="shared" ref="J22" si="25">I22-H22</f>
        <v>410.20999999996275</v>
      </c>
      <c r="K22" s="27">
        <f t="shared" ref="K22" si="26">J22/24</f>
        <v>17.092083333331782</v>
      </c>
      <c r="L22" s="28"/>
    </row>
    <row r="23" spans="1:14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v>0.375</v>
      </c>
      <c r="E23" s="8">
        <f t="shared" si="5"/>
        <v>46283</v>
      </c>
      <c r="F23" s="9">
        <v>0.375</v>
      </c>
      <c r="G23" s="10">
        <f t="shared" si="6"/>
        <v>1</v>
      </c>
      <c r="H23" s="11">
        <f t="shared" si="0"/>
        <v>965019.32</v>
      </c>
      <c r="I23" s="11">
        <v>965389.62</v>
      </c>
      <c r="J23" s="11">
        <f t="shared" ref="J23" si="27">I23-H23</f>
        <v>370.30000000004657</v>
      </c>
      <c r="K23" s="27">
        <f t="shared" ref="K23" si="28">J23/24</f>
        <v>15.429166666668607</v>
      </c>
      <c r="L23" s="28"/>
    </row>
    <row r="24" spans="1:14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v>0.375</v>
      </c>
      <c r="E24" s="8">
        <f t="shared" si="5"/>
        <v>46284</v>
      </c>
      <c r="F24" s="9">
        <v>0.375</v>
      </c>
      <c r="G24" s="10">
        <f t="shared" si="6"/>
        <v>1</v>
      </c>
      <c r="H24" s="11">
        <f t="shared" si="0"/>
        <v>965389.62</v>
      </c>
      <c r="I24" s="11">
        <v>965624.66</v>
      </c>
      <c r="J24" s="11">
        <f t="shared" ref="J24:J31" si="29">I24-H24</f>
        <v>235.04000000003725</v>
      </c>
      <c r="K24" s="27">
        <f t="shared" ref="K24:K31" si="30">J24/24</f>
        <v>9.7933333333348855</v>
      </c>
      <c r="L24" s="28"/>
    </row>
    <row r="25" spans="1:14">
      <c r="A25" s="12">
        <f t="shared" ref="A25:B34" si="31">A24+1</f>
        <v>19</v>
      </c>
      <c r="B25" s="8">
        <f>B24+1</f>
        <v>46284</v>
      </c>
      <c r="C25" s="8">
        <f t="shared" si="4"/>
        <v>46284</v>
      </c>
      <c r="D25" s="9">
        <v>0.375</v>
      </c>
      <c r="E25" s="8">
        <f t="shared" si="5"/>
        <v>46285</v>
      </c>
      <c r="F25" s="9">
        <v>0.375</v>
      </c>
      <c r="G25" s="10">
        <f t="shared" si="6"/>
        <v>1</v>
      </c>
      <c r="H25" s="11">
        <f t="shared" si="0"/>
        <v>965624.66</v>
      </c>
      <c r="I25" s="11">
        <v>965891.72</v>
      </c>
      <c r="J25" s="11">
        <f t="shared" si="29"/>
        <v>267.05999999993946</v>
      </c>
      <c r="K25" s="27">
        <f t="shared" si="30"/>
        <v>11.127499999997477</v>
      </c>
      <c r="L25" s="28"/>
    </row>
    <row r="26" spans="1:14">
      <c r="A26" s="12">
        <f t="shared" si="31"/>
        <v>20</v>
      </c>
      <c r="B26" s="8">
        <f>B25+1</f>
        <v>46285</v>
      </c>
      <c r="C26" s="8">
        <f t="shared" si="4"/>
        <v>46285</v>
      </c>
      <c r="D26" s="9">
        <v>0.375</v>
      </c>
      <c r="E26" s="8">
        <f t="shared" si="5"/>
        <v>46286</v>
      </c>
      <c r="F26" s="9">
        <v>0.375</v>
      </c>
      <c r="G26" s="10">
        <f t="shared" si="6"/>
        <v>1</v>
      </c>
      <c r="H26" s="11">
        <f t="shared" si="0"/>
        <v>965891.72</v>
      </c>
      <c r="I26" s="11">
        <v>966130.53</v>
      </c>
      <c r="J26" s="11">
        <f t="shared" si="29"/>
        <v>238.81000000005588</v>
      </c>
      <c r="K26" s="27">
        <f t="shared" si="30"/>
        <v>9.9504166666689944</v>
      </c>
      <c r="L26" s="28"/>
    </row>
    <row r="27" spans="1:14">
      <c r="A27" s="12">
        <f t="shared" si="31"/>
        <v>21</v>
      </c>
      <c r="B27" s="8">
        <f>B26+1</f>
        <v>46286</v>
      </c>
      <c r="C27" s="8">
        <f t="shared" si="4"/>
        <v>46286</v>
      </c>
      <c r="D27" s="9">
        <v>0.375</v>
      </c>
      <c r="E27" s="8">
        <f t="shared" si="5"/>
        <v>46287</v>
      </c>
      <c r="F27" s="9">
        <v>0.375</v>
      </c>
      <c r="G27" s="10">
        <f t="shared" si="6"/>
        <v>1</v>
      </c>
      <c r="H27" s="11">
        <f t="shared" si="0"/>
        <v>966130.53</v>
      </c>
      <c r="I27" s="11">
        <v>966348.23</v>
      </c>
      <c r="J27" s="11">
        <f t="shared" si="29"/>
        <v>217.69999999995343</v>
      </c>
      <c r="K27" s="27">
        <f t="shared" si="30"/>
        <v>9.0708333333313931</v>
      </c>
      <c r="L27" s="28"/>
    </row>
    <row r="28" spans="1:14">
      <c r="A28" s="12">
        <f t="shared" si="31"/>
        <v>22</v>
      </c>
      <c r="B28" s="8">
        <f t="shared" si="31"/>
        <v>46287</v>
      </c>
      <c r="C28" s="8">
        <f t="shared" si="4"/>
        <v>46287</v>
      </c>
      <c r="D28" s="9">
        <v>0.375</v>
      </c>
      <c r="E28" s="8">
        <f t="shared" si="5"/>
        <v>46288</v>
      </c>
      <c r="F28" s="9">
        <v>0.375</v>
      </c>
      <c r="G28" s="10">
        <f t="shared" si="6"/>
        <v>1</v>
      </c>
      <c r="H28" s="11">
        <f t="shared" si="0"/>
        <v>966348.23</v>
      </c>
      <c r="I28" s="11">
        <v>966581.31</v>
      </c>
      <c r="J28" s="11">
        <f t="shared" si="29"/>
        <v>233.08000000007451</v>
      </c>
      <c r="K28" s="27">
        <f t="shared" si="30"/>
        <v>9.7116666666697711</v>
      </c>
      <c r="L28" s="28"/>
    </row>
    <row r="29" spans="1:14">
      <c r="A29" s="12">
        <f t="shared" si="31"/>
        <v>23</v>
      </c>
      <c r="B29" s="8">
        <f t="shared" si="31"/>
        <v>46288</v>
      </c>
      <c r="C29" s="8">
        <f t="shared" si="4"/>
        <v>46288</v>
      </c>
      <c r="D29" s="9">
        <v>0.375</v>
      </c>
      <c r="E29" s="8">
        <f t="shared" si="5"/>
        <v>46289</v>
      </c>
      <c r="F29" s="9">
        <v>0.375</v>
      </c>
      <c r="G29" s="10">
        <f t="shared" si="6"/>
        <v>1</v>
      </c>
      <c r="H29" s="11">
        <f t="shared" si="0"/>
        <v>966581.31</v>
      </c>
      <c r="I29" s="11">
        <v>966815.71</v>
      </c>
      <c r="J29" s="11">
        <f t="shared" si="29"/>
        <v>234.39999999990687</v>
      </c>
      <c r="K29" s="27">
        <f t="shared" si="30"/>
        <v>9.7666666666627862</v>
      </c>
      <c r="L29" s="28"/>
    </row>
    <row r="30" spans="1:14">
      <c r="A30" s="12">
        <f t="shared" si="31"/>
        <v>24</v>
      </c>
      <c r="B30" s="8">
        <f t="shared" si="31"/>
        <v>46289</v>
      </c>
      <c r="C30" s="8">
        <f t="shared" si="4"/>
        <v>46289</v>
      </c>
      <c r="D30" s="9">
        <v>0.375</v>
      </c>
      <c r="E30" s="8">
        <f t="shared" si="5"/>
        <v>46290</v>
      </c>
      <c r="F30" s="9">
        <v>0.375</v>
      </c>
      <c r="G30" s="10">
        <f t="shared" si="6"/>
        <v>1</v>
      </c>
      <c r="H30" s="11">
        <f t="shared" si="0"/>
        <v>966815.71</v>
      </c>
      <c r="I30" s="11">
        <v>967040.96</v>
      </c>
      <c r="J30" s="11">
        <f t="shared" ref="J30" si="32">I30-H30</f>
        <v>225.25</v>
      </c>
      <c r="K30" s="27">
        <f t="shared" ref="K30" si="33">J30/24</f>
        <v>9.3854166666666661</v>
      </c>
      <c r="L30" s="28"/>
    </row>
    <row r="31" spans="1:14">
      <c r="A31" s="12">
        <f t="shared" si="31"/>
        <v>25</v>
      </c>
      <c r="B31" s="8">
        <f t="shared" si="31"/>
        <v>46290</v>
      </c>
      <c r="C31" s="8">
        <f t="shared" si="4"/>
        <v>46290</v>
      </c>
      <c r="D31" s="9">
        <v>0.375</v>
      </c>
      <c r="E31" s="8">
        <f t="shared" si="5"/>
        <v>46291</v>
      </c>
      <c r="F31" s="9">
        <v>0.375</v>
      </c>
      <c r="G31" s="10">
        <f t="shared" si="6"/>
        <v>1</v>
      </c>
      <c r="H31" s="11">
        <f t="shared" si="0"/>
        <v>967040.96</v>
      </c>
      <c r="I31" s="11">
        <v>967283.96</v>
      </c>
      <c r="J31" s="11">
        <f t="shared" si="29"/>
        <v>243</v>
      </c>
      <c r="K31" s="27">
        <f t="shared" si="30"/>
        <v>10.125</v>
      </c>
      <c r="L31" s="28"/>
    </row>
    <row r="32" spans="1:14">
      <c r="A32" s="12">
        <f t="shared" si="31"/>
        <v>26</v>
      </c>
      <c r="B32" s="8">
        <f t="shared" si="31"/>
        <v>46291</v>
      </c>
      <c r="C32" s="8">
        <f t="shared" si="4"/>
        <v>46291</v>
      </c>
      <c r="D32" s="9">
        <v>0.375</v>
      </c>
      <c r="E32" s="8">
        <f t="shared" si="5"/>
        <v>46292</v>
      </c>
      <c r="F32" s="9">
        <v>0.375</v>
      </c>
      <c r="G32" s="10">
        <f t="shared" si="6"/>
        <v>1</v>
      </c>
      <c r="H32" s="11">
        <f t="shared" si="0"/>
        <v>967283.96</v>
      </c>
      <c r="I32" s="11">
        <v>967532.89</v>
      </c>
      <c r="J32" s="11">
        <f t="shared" ref="J32" si="34">I32-H32</f>
        <v>248.93000000005122</v>
      </c>
      <c r="K32" s="27">
        <f t="shared" ref="K32" si="35">J32/24</f>
        <v>10.372083333335468</v>
      </c>
      <c r="L32" s="28"/>
    </row>
    <row r="33" spans="1:12">
      <c r="A33" s="12">
        <f t="shared" si="31"/>
        <v>27</v>
      </c>
      <c r="B33" s="8">
        <f t="shared" si="31"/>
        <v>46292</v>
      </c>
      <c r="C33" s="8">
        <f t="shared" si="4"/>
        <v>46292</v>
      </c>
      <c r="D33" s="9">
        <v>0.375</v>
      </c>
      <c r="E33" s="8">
        <f t="shared" si="5"/>
        <v>46293</v>
      </c>
      <c r="F33" s="9">
        <v>0.375</v>
      </c>
      <c r="G33" s="10">
        <f t="shared" si="6"/>
        <v>1</v>
      </c>
      <c r="H33" s="11"/>
      <c r="I33" s="11"/>
      <c r="J33" s="11">
        <f t="shared" si="1"/>
        <v>0</v>
      </c>
      <c r="K33" s="27">
        <f t="shared" si="2"/>
        <v>0</v>
      </c>
      <c r="L33" s="28"/>
    </row>
    <row r="34" spans="1:12">
      <c r="A34" s="12">
        <f t="shared" si="31"/>
        <v>28</v>
      </c>
      <c r="B34" s="8">
        <f t="shared" si="31"/>
        <v>46293</v>
      </c>
      <c r="C34" s="8">
        <f t="shared" si="4"/>
        <v>46293</v>
      </c>
      <c r="D34" s="9">
        <v>0.375</v>
      </c>
      <c r="E34" s="8">
        <f t="shared" si="5"/>
        <v>46294</v>
      </c>
      <c r="F34" s="9">
        <v>0.375</v>
      </c>
      <c r="G34" s="10">
        <f t="shared" si="6"/>
        <v>1</v>
      </c>
      <c r="H34" s="11"/>
      <c r="I34" s="11"/>
      <c r="J34" s="11">
        <f t="shared" si="1"/>
        <v>0</v>
      </c>
      <c r="K34" s="27">
        <f t="shared" si="2"/>
        <v>0</v>
      </c>
      <c r="L34" s="28"/>
    </row>
    <row r="35" spans="1:12">
      <c r="A35" s="12">
        <f t="shared" ref="A35:B35" si="36">A34+1</f>
        <v>29</v>
      </c>
      <c r="B35" s="8">
        <f t="shared" si="36"/>
        <v>46294</v>
      </c>
      <c r="C35" s="8">
        <f t="shared" ref="C35:C36" si="37">B35</f>
        <v>46294</v>
      </c>
      <c r="D35" s="9">
        <v>0.375</v>
      </c>
      <c r="E35" s="8">
        <f t="shared" ref="E35:E36" si="38">C35+1</f>
        <v>46295</v>
      </c>
      <c r="F35" s="9">
        <v>0.375</v>
      </c>
      <c r="G35" s="10">
        <f t="shared" ref="G35:G36" si="39">IFERROR(((E35-C35)+(F35-D35)),"")</f>
        <v>1</v>
      </c>
      <c r="H35" s="11"/>
      <c r="I35" s="11"/>
      <c r="J35" s="11">
        <f t="shared" ref="J35:J36" si="40">I35-H35</f>
        <v>0</v>
      </c>
      <c r="K35" s="27">
        <f t="shared" ref="K35:K36" si="41">J35/24</f>
        <v>0</v>
      </c>
      <c r="L35" s="28"/>
    </row>
    <row r="36" spans="1:12">
      <c r="A36" s="12">
        <f t="shared" ref="A36:B37" si="42">A35+1</f>
        <v>30</v>
      </c>
      <c r="B36" s="8">
        <f t="shared" si="42"/>
        <v>46295</v>
      </c>
      <c r="C36" s="8">
        <f t="shared" si="37"/>
        <v>46295</v>
      </c>
      <c r="D36" s="9">
        <v>0.375</v>
      </c>
      <c r="E36" s="8">
        <f t="shared" si="38"/>
        <v>46296</v>
      </c>
      <c r="F36" s="9">
        <v>0.375</v>
      </c>
      <c r="G36" s="10">
        <f t="shared" si="39"/>
        <v>1</v>
      </c>
      <c r="H36" s="11"/>
      <c r="I36" s="680"/>
      <c r="J36" s="11">
        <f t="shared" si="40"/>
        <v>0</v>
      </c>
      <c r="K36" s="27">
        <f t="shared" si="41"/>
        <v>0</v>
      </c>
      <c r="L36" s="28"/>
    </row>
    <row r="37" spans="1:12">
      <c r="A37" s="12">
        <f t="shared" si="42"/>
        <v>31</v>
      </c>
      <c r="B37" s="8">
        <f t="shared" si="42"/>
        <v>46296</v>
      </c>
      <c r="C37" s="8">
        <f t="shared" ref="C37" si="43">B37</f>
        <v>46296</v>
      </c>
      <c r="D37" s="9">
        <v>0.375</v>
      </c>
      <c r="E37" s="8">
        <f t="shared" ref="E37" si="44">C37+1</f>
        <v>46297</v>
      </c>
      <c r="F37" s="9">
        <v>0.375</v>
      </c>
      <c r="G37" s="10">
        <f t="shared" ref="G37" si="45">IFERROR(((E37-C37)+(F37-D37)),"")</f>
        <v>1</v>
      </c>
      <c r="H37" s="11"/>
      <c r="I37" s="11"/>
      <c r="J37" s="11">
        <f t="shared" ref="J37" si="46">I37-H37</f>
        <v>0</v>
      </c>
      <c r="K37" s="27">
        <f t="shared" ref="K37" si="47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6759.6300000000047</v>
      </c>
      <c r="K39" s="32">
        <f>AVERAGE(K7:K38)</f>
        <v>9.085524193548391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0.34944323821339968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3" ySplit="6" topLeftCell="D25" activePane="bottomRight" state="frozen"/>
      <selection pane="topRight"/>
      <selection pane="bottomLeft"/>
      <selection pane="bottomRight" activeCell="A38" sqref="A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3.85546875" style="1" customWidth="1"/>
    <col min="10" max="10" width="13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186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0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0.25</v>
      </c>
      <c r="E7" s="8">
        <f>C7+1</f>
        <v>46267</v>
      </c>
      <c r="F7" s="9">
        <v>0.33333333333333298</v>
      </c>
      <c r="G7" s="10">
        <f>IFERROR(((E7-C7)+(F7-D7)),"")</f>
        <v>1.083333333333333</v>
      </c>
      <c r="H7" s="11">
        <v>0</v>
      </c>
      <c r="I7" s="11">
        <v>0</v>
      </c>
      <c r="J7" s="11">
        <f t="shared" ref="J7:J10" si="0">I7-H7</f>
        <v>0</v>
      </c>
      <c r="K7" s="27">
        <v>0</v>
      </c>
      <c r="L7" s="235" t="s">
        <v>141</v>
      </c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f>F7</f>
        <v>0.33333333333333298</v>
      </c>
      <c r="E8" s="8">
        <f>C8+1</f>
        <v>46268</v>
      </c>
      <c r="F8" s="9">
        <v>0.33333333333333298</v>
      </c>
      <c r="G8" s="10">
        <f>IFERROR(((E8-C8)+(F8-D8)),"")</f>
        <v>1</v>
      </c>
      <c r="H8" s="11">
        <f>I7</f>
        <v>0</v>
      </c>
      <c r="I8" s="11">
        <v>0</v>
      </c>
      <c r="J8" s="11">
        <f t="shared" si="0"/>
        <v>0</v>
      </c>
      <c r="K8" s="27">
        <f t="shared" ref="K8:K10" si="1">J8/24</f>
        <v>0</v>
      </c>
      <c r="L8" s="104" t="s">
        <v>141</v>
      </c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9">
        <f t="shared" ref="D9:D34" si="4">F8</f>
        <v>0.33333333333333298</v>
      </c>
      <c r="E9" s="8">
        <f t="shared" ref="E9:E34" si="5">C9+1</f>
        <v>46269</v>
      </c>
      <c r="F9" s="9">
        <v>0.33333333333333298</v>
      </c>
      <c r="G9" s="10">
        <f t="shared" ref="G9:G34" si="6">IFERROR(((E9-C9)+(F9-D9)),"")</f>
        <v>1</v>
      </c>
      <c r="H9" s="11">
        <f>I8</f>
        <v>0</v>
      </c>
      <c r="I9" s="11">
        <v>0</v>
      </c>
      <c r="J9" s="11">
        <f t="shared" si="0"/>
        <v>0</v>
      </c>
      <c r="K9" s="27">
        <f t="shared" si="1"/>
        <v>0</v>
      </c>
      <c r="L9" s="28" t="s">
        <v>141</v>
      </c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f t="shared" si="4"/>
        <v>0.33333333333333298</v>
      </c>
      <c r="E10" s="8">
        <f t="shared" si="5"/>
        <v>46270</v>
      </c>
      <c r="F10" s="9">
        <v>0.33333333333333298</v>
      </c>
      <c r="G10" s="10">
        <f t="shared" si="6"/>
        <v>1</v>
      </c>
      <c r="H10" s="11">
        <f>I9</f>
        <v>0</v>
      </c>
      <c r="I10" s="11">
        <v>0</v>
      </c>
      <c r="J10" s="11">
        <f t="shared" si="0"/>
        <v>0</v>
      </c>
      <c r="K10" s="27">
        <f t="shared" si="1"/>
        <v>0</v>
      </c>
      <c r="L10" s="28" t="s">
        <v>141</v>
      </c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f t="shared" si="4"/>
        <v>0.33333333333333298</v>
      </c>
      <c r="E11" s="8">
        <f t="shared" si="5"/>
        <v>46271</v>
      </c>
      <c r="F11" s="9">
        <v>0.33333333333333298</v>
      </c>
      <c r="G11" s="10">
        <f t="shared" si="6"/>
        <v>1</v>
      </c>
      <c r="H11" s="11">
        <f>I10</f>
        <v>0</v>
      </c>
      <c r="I11" s="11">
        <v>0</v>
      </c>
      <c r="J11" s="11">
        <f t="shared" ref="J11" si="7">I11-H11</f>
        <v>0</v>
      </c>
      <c r="K11" s="27">
        <f t="shared" ref="K11" si="8">J11/24</f>
        <v>0</v>
      </c>
      <c r="L11" s="28" t="s">
        <v>141</v>
      </c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f t="shared" si="4"/>
        <v>0.33333333333333298</v>
      </c>
      <c r="E12" s="8">
        <f t="shared" si="5"/>
        <v>46272</v>
      </c>
      <c r="F12" s="9">
        <v>0.33333333333333298</v>
      </c>
      <c r="G12" s="10">
        <f t="shared" si="6"/>
        <v>1</v>
      </c>
      <c r="H12" s="11">
        <f t="shared" ref="H12" si="9">I11</f>
        <v>0</v>
      </c>
      <c r="I12" s="11">
        <v>0</v>
      </c>
      <c r="J12" s="11">
        <f t="shared" ref="J12" si="10">I12-H12</f>
        <v>0</v>
      </c>
      <c r="K12" s="27">
        <f t="shared" ref="K12" si="11">J12/24</f>
        <v>0</v>
      </c>
      <c r="L12" s="28" t="s">
        <v>141</v>
      </c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f t="shared" si="4"/>
        <v>0.33333333333333298</v>
      </c>
      <c r="E13" s="8">
        <f t="shared" si="5"/>
        <v>46273</v>
      </c>
      <c r="F13" s="9">
        <v>0.33333333333333298</v>
      </c>
      <c r="G13" s="10">
        <f t="shared" si="6"/>
        <v>1</v>
      </c>
      <c r="H13" s="11">
        <f t="shared" ref="H13" si="12">I12</f>
        <v>0</v>
      </c>
      <c r="I13" s="11">
        <v>0</v>
      </c>
      <c r="J13" s="11">
        <f t="shared" ref="J13" si="13">I13-H13</f>
        <v>0</v>
      </c>
      <c r="K13" s="27">
        <f t="shared" ref="K13" si="14">J13/24</f>
        <v>0</v>
      </c>
      <c r="L13" s="28" t="s">
        <v>141</v>
      </c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f t="shared" si="4"/>
        <v>0.33333333333333298</v>
      </c>
      <c r="E14" s="8">
        <f t="shared" si="5"/>
        <v>46274</v>
      </c>
      <c r="F14" s="9">
        <v>0.33333333333333298</v>
      </c>
      <c r="G14" s="10">
        <f t="shared" si="6"/>
        <v>1</v>
      </c>
      <c r="H14" s="11">
        <f t="shared" ref="H14:H18" si="15">I13</f>
        <v>0</v>
      </c>
      <c r="I14" s="11">
        <v>0</v>
      </c>
      <c r="J14" s="11">
        <f t="shared" ref="J14:J18" si="16">I14-H14</f>
        <v>0</v>
      </c>
      <c r="K14" s="27">
        <f t="shared" ref="K14:K18" si="17">J14/24</f>
        <v>0</v>
      </c>
      <c r="L14" s="28" t="s">
        <v>141</v>
      </c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f t="shared" si="4"/>
        <v>0.33333333333333298</v>
      </c>
      <c r="E15" s="8">
        <f t="shared" si="5"/>
        <v>46275</v>
      </c>
      <c r="F15" s="9">
        <v>0.33333333333333298</v>
      </c>
      <c r="G15" s="10">
        <f t="shared" si="6"/>
        <v>1</v>
      </c>
      <c r="H15" s="11">
        <f t="shared" si="15"/>
        <v>0</v>
      </c>
      <c r="I15" s="11">
        <v>0</v>
      </c>
      <c r="J15" s="11">
        <f t="shared" si="16"/>
        <v>0</v>
      </c>
      <c r="K15" s="27">
        <f t="shared" si="17"/>
        <v>0</v>
      </c>
      <c r="L15" s="28" t="s">
        <v>141</v>
      </c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f t="shared" si="4"/>
        <v>0.33333333333333298</v>
      </c>
      <c r="E16" s="8">
        <f t="shared" si="5"/>
        <v>46276</v>
      </c>
      <c r="F16" s="9">
        <v>0.33333333333333298</v>
      </c>
      <c r="G16" s="10">
        <f t="shared" si="6"/>
        <v>1</v>
      </c>
      <c r="H16" s="11">
        <f t="shared" si="15"/>
        <v>0</v>
      </c>
      <c r="I16" s="11">
        <v>0</v>
      </c>
      <c r="J16" s="11">
        <f t="shared" si="16"/>
        <v>0</v>
      </c>
      <c r="K16" s="27">
        <f t="shared" si="17"/>
        <v>0</v>
      </c>
      <c r="L16" s="28" t="s">
        <v>141</v>
      </c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f t="shared" si="4"/>
        <v>0.33333333333333298</v>
      </c>
      <c r="E17" s="8">
        <f t="shared" si="5"/>
        <v>46277</v>
      </c>
      <c r="F17" s="9">
        <v>0.33333333333333298</v>
      </c>
      <c r="G17" s="10">
        <f t="shared" si="6"/>
        <v>1</v>
      </c>
      <c r="H17" s="11">
        <f t="shared" si="15"/>
        <v>0</v>
      </c>
      <c r="I17" s="11">
        <v>0</v>
      </c>
      <c r="J17" s="11">
        <f t="shared" si="16"/>
        <v>0</v>
      </c>
      <c r="K17" s="27">
        <f t="shared" si="17"/>
        <v>0</v>
      </c>
      <c r="L17" s="28" t="s">
        <v>141</v>
      </c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f t="shared" si="4"/>
        <v>0.33333333333333298</v>
      </c>
      <c r="E18" s="8">
        <f t="shared" si="5"/>
        <v>46278</v>
      </c>
      <c r="F18" s="9">
        <v>0.33333333333333298</v>
      </c>
      <c r="G18" s="10">
        <f t="shared" si="6"/>
        <v>1</v>
      </c>
      <c r="H18" s="11">
        <f t="shared" si="15"/>
        <v>0</v>
      </c>
      <c r="I18" s="11">
        <v>0</v>
      </c>
      <c r="J18" s="11">
        <f t="shared" si="16"/>
        <v>0</v>
      </c>
      <c r="K18" s="27">
        <f t="shared" si="17"/>
        <v>0</v>
      </c>
      <c r="L18" s="28" t="s">
        <v>141</v>
      </c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f t="shared" si="4"/>
        <v>0.33333333333333298</v>
      </c>
      <c r="E19" s="8">
        <f t="shared" si="5"/>
        <v>46279</v>
      </c>
      <c r="F19" s="9">
        <v>0.33333333333333298</v>
      </c>
      <c r="G19" s="10">
        <f t="shared" si="6"/>
        <v>1</v>
      </c>
      <c r="H19" s="11">
        <f t="shared" ref="H19" si="18">I18</f>
        <v>0</v>
      </c>
      <c r="I19" s="11">
        <v>0</v>
      </c>
      <c r="J19" s="11">
        <f t="shared" ref="J19" si="19">I19-H19</f>
        <v>0</v>
      </c>
      <c r="K19" s="27">
        <f t="shared" ref="K19" si="20">J19/24</f>
        <v>0</v>
      </c>
      <c r="L19" s="28" t="s">
        <v>141</v>
      </c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f t="shared" si="4"/>
        <v>0.33333333333333298</v>
      </c>
      <c r="E20" s="8">
        <f t="shared" si="5"/>
        <v>46280</v>
      </c>
      <c r="F20" s="9">
        <v>0.33333333333333298</v>
      </c>
      <c r="G20" s="10">
        <f t="shared" si="6"/>
        <v>1</v>
      </c>
      <c r="H20" s="11">
        <f t="shared" ref="H20" si="21">I19</f>
        <v>0</v>
      </c>
      <c r="I20" s="11">
        <v>0</v>
      </c>
      <c r="J20" s="11">
        <f t="shared" ref="J20" si="22">I20-H20</f>
        <v>0</v>
      </c>
      <c r="K20" s="27">
        <f t="shared" ref="K20" si="23">J20/24</f>
        <v>0</v>
      </c>
      <c r="L20" s="28" t="s">
        <v>141</v>
      </c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f t="shared" si="4"/>
        <v>0.33333333333333298</v>
      </c>
      <c r="E21" s="8">
        <f t="shared" si="5"/>
        <v>46281</v>
      </c>
      <c r="F21" s="9">
        <v>0.33333333333333298</v>
      </c>
      <c r="G21" s="10">
        <f t="shared" si="6"/>
        <v>1</v>
      </c>
      <c r="H21" s="11">
        <f t="shared" ref="H21:H34" si="24">I20</f>
        <v>0</v>
      </c>
      <c r="I21" s="11">
        <v>0</v>
      </c>
      <c r="J21" s="11">
        <f t="shared" ref="J21:J34" si="25">I21-H21</f>
        <v>0</v>
      </c>
      <c r="K21" s="27">
        <f t="shared" ref="K21:K34" si="26">J21/24</f>
        <v>0</v>
      </c>
      <c r="L21" s="28" t="s">
        <v>141</v>
      </c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f t="shared" si="4"/>
        <v>0.33333333333333298</v>
      </c>
      <c r="E22" s="8">
        <f t="shared" si="5"/>
        <v>46282</v>
      </c>
      <c r="F22" s="9">
        <v>0.33333333333333298</v>
      </c>
      <c r="G22" s="10">
        <f t="shared" si="6"/>
        <v>1</v>
      </c>
      <c r="H22" s="11">
        <f t="shared" si="24"/>
        <v>0</v>
      </c>
      <c r="I22" s="11">
        <v>0</v>
      </c>
      <c r="J22" s="11">
        <f t="shared" si="25"/>
        <v>0</v>
      </c>
      <c r="K22" s="27">
        <f t="shared" si="26"/>
        <v>0</v>
      </c>
      <c r="L22" s="28" t="s">
        <v>141</v>
      </c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f t="shared" si="4"/>
        <v>0.33333333333333298</v>
      </c>
      <c r="E23" s="8">
        <f t="shared" si="5"/>
        <v>46283</v>
      </c>
      <c r="F23" s="9">
        <v>0.33333333333333298</v>
      </c>
      <c r="G23" s="10">
        <f t="shared" si="6"/>
        <v>1</v>
      </c>
      <c r="H23" s="11">
        <f t="shared" si="24"/>
        <v>0</v>
      </c>
      <c r="I23" s="11">
        <v>0</v>
      </c>
      <c r="J23" s="11">
        <f t="shared" si="25"/>
        <v>0</v>
      </c>
      <c r="K23" s="27">
        <f t="shared" si="26"/>
        <v>0</v>
      </c>
      <c r="L23" s="28" t="s">
        <v>141</v>
      </c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f t="shared" si="4"/>
        <v>0.33333333333333298</v>
      </c>
      <c r="E24" s="8">
        <f t="shared" si="5"/>
        <v>46284</v>
      </c>
      <c r="F24" s="9">
        <v>0.33333333333333298</v>
      </c>
      <c r="G24" s="10">
        <f t="shared" si="6"/>
        <v>1</v>
      </c>
      <c r="H24" s="11">
        <f t="shared" si="24"/>
        <v>0</v>
      </c>
      <c r="I24" s="11">
        <v>0</v>
      </c>
      <c r="J24" s="11">
        <f t="shared" si="25"/>
        <v>0</v>
      </c>
      <c r="K24" s="27">
        <f t="shared" si="26"/>
        <v>0</v>
      </c>
      <c r="L24" s="28" t="s">
        <v>141</v>
      </c>
    </row>
    <row r="25" spans="1:14">
      <c r="A25" s="12">
        <f t="shared" ref="A25:B34" si="27">A24+1</f>
        <v>19</v>
      </c>
      <c r="B25" s="8">
        <f>B24+1</f>
        <v>46284</v>
      </c>
      <c r="C25" s="8">
        <f t="shared" si="3"/>
        <v>46284</v>
      </c>
      <c r="D25" s="9">
        <f t="shared" si="4"/>
        <v>0.33333333333333298</v>
      </c>
      <c r="E25" s="8">
        <f t="shared" si="5"/>
        <v>46285</v>
      </c>
      <c r="F25" s="9">
        <v>0.33333333333333298</v>
      </c>
      <c r="G25" s="10">
        <f t="shared" si="6"/>
        <v>1</v>
      </c>
      <c r="H25" s="11">
        <f t="shared" si="24"/>
        <v>0</v>
      </c>
      <c r="I25" s="11">
        <v>0</v>
      </c>
      <c r="J25" s="11">
        <f t="shared" si="25"/>
        <v>0</v>
      </c>
      <c r="K25" s="27">
        <f t="shared" si="26"/>
        <v>0</v>
      </c>
      <c r="L25" s="28" t="s">
        <v>141</v>
      </c>
    </row>
    <row r="26" spans="1:14">
      <c r="A26" s="12">
        <f t="shared" si="27"/>
        <v>20</v>
      </c>
      <c r="B26" s="8">
        <f>B25+1</f>
        <v>46285</v>
      </c>
      <c r="C26" s="8">
        <f t="shared" si="3"/>
        <v>46285</v>
      </c>
      <c r="D26" s="9">
        <f t="shared" si="4"/>
        <v>0.33333333333333298</v>
      </c>
      <c r="E26" s="8">
        <f t="shared" si="5"/>
        <v>46286</v>
      </c>
      <c r="F26" s="9">
        <v>0.33333333333333298</v>
      </c>
      <c r="G26" s="10">
        <f t="shared" si="6"/>
        <v>1</v>
      </c>
      <c r="H26" s="11">
        <f t="shared" si="24"/>
        <v>0</v>
      </c>
      <c r="I26" s="11">
        <v>0</v>
      </c>
      <c r="J26" s="11">
        <f t="shared" si="25"/>
        <v>0</v>
      </c>
      <c r="K26" s="27">
        <f t="shared" si="26"/>
        <v>0</v>
      </c>
      <c r="L26" s="28" t="s">
        <v>141</v>
      </c>
    </row>
    <row r="27" spans="1:14">
      <c r="A27" s="12">
        <f t="shared" si="27"/>
        <v>21</v>
      </c>
      <c r="B27" s="8">
        <f>B26+1</f>
        <v>46286</v>
      </c>
      <c r="C27" s="8">
        <f t="shared" si="3"/>
        <v>46286</v>
      </c>
      <c r="D27" s="9">
        <f t="shared" si="4"/>
        <v>0.33333333333333298</v>
      </c>
      <c r="E27" s="8">
        <f t="shared" si="5"/>
        <v>46287</v>
      </c>
      <c r="F27" s="9">
        <v>0.33333333333333298</v>
      </c>
      <c r="G27" s="10">
        <f t="shared" si="6"/>
        <v>1</v>
      </c>
      <c r="H27" s="11">
        <f t="shared" si="24"/>
        <v>0</v>
      </c>
      <c r="I27" s="11">
        <v>0</v>
      </c>
      <c r="J27" s="11">
        <f t="shared" si="25"/>
        <v>0</v>
      </c>
      <c r="K27" s="27">
        <f t="shared" si="26"/>
        <v>0</v>
      </c>
      <c r="L27" s="28" t="s">
        <v>141</v>
      </c>
    </row>
    <row r="28" spans="1:14">
      <c r="A28" s="12">
        <f t="shared" si="27"/>
        <v>22</v>
      </c>
      <c r="B28" s="8">
        <f t="shared" si="27"/>
        <v>46287</v>
      </c>
      <c r="C28" s="8">
        <f t="shared" si="3"/>
        <v>46287</v>
      </c>
      <c r="D28" s="9">
        <f t="shared" si="4"/>
        <v>0.33333333333333298</v>
      </c>
      <c r="E28" s="8">
        <f t="shared" si="5"/>
        <v>46288</v>
      </c>
      <c r="F28" s="9">
        <v>0.33333333333333298</v>
      </c>
      <c r="G28" s="10">
        <f t="shared" si="6"/>
        <v>1</v>
      </c>
      <c r="H28" s="11">
        <f t="shared" si="24"/>
        <v>0</v>
      </c>
      <c r="I28" s="11">
        <v>0</v>
      </c>
      <c r="J28" s="11">
        <f t="shared" si="25"/>
        <v>0</v>
      </c>
      <c r="K28" s="27">
        <f t="shared" si="26"/>
        <v>0</v>
      </c>
      <c r="L28" s="28" t="s">
        <v>141</v>
      </c>
    </row>
    <row r="29" spans="1:14">
      <c r="A29" s="12">
        <f t="shared" si="27"/>
        <v>23</v>
      </c>
      <c r="B29" s="8">
        <f t="shared" si="27"/>
        <v>46288</v>
      </c>
      <c r="C29" s="8">
        <f t="shared" si="3"/>
        <v>46288</v>
      </c>
      <c r="D29" s="9">
        <f t="shared" si="4"/>
        <v>0.33333333333333298</v>
      </c>
      <c r="E29" s="8">
        <f t="shared" si="5"/>
        <v>46289</v>
      </c>
      <c r="F29" s="9">
        <v>0.33333333333333298</v>
      </c>
      <c r="G29" s="10">
        <f t="shared" si="6"/>
        <v>1</v>
      </c>
      <c r="H29" s="11">
        <f t="shared" si="24"/>
        <v>0</v>
      </c>
      <c r="I29" s="11">
        <v>0</v>
      </c>
      <c r="J29" s="11">
        <f t="shared" si="25"/>
        <v>0</v>
      </c>
      <c r="K29" s="27">
        <f t="shared" si="26"/>
        <v>0</v>
      </c>
      <c r="L29" s="28" t="s">
        <v>141</v>
      </c>
    </row>
    <row r="30" spans="1:14">
      <c r="A30" s="12">
        <f t="shared" si="27"/>
        <v>24</v>
      </c>
      <c r="B30" s="8">
        <f t="shared" si="27"/>
        <v>46289</v>
      </c>
      <c r="C30" s="8">
        <f t="shared" si="3"/>
        <v>46289</v>
      </c>
      <c r="D30" s="9">
        <f t="shared" si="4"/>
        <v>0.33333333333333298</v>
      </c>
      <c r="E30" s="8">
        <f t="shared" si="5"/>
        <v>46290</v>
      </c>
      <c r="F30" s="9">
        <v>0.33333333333333298</v>
      </c>
      <c r="G30" s="10">
        <f t="shared" si="6"/>
        <v>1</v>
      </c>
      <c r="H30" s="11">
        <f t="shared" si="24"/>
        <v>0</v>
      </c>
      <c r="I30" s="11">
        <v>0</v>
      </c>
      <c r="J30" s="11">
        <f t="shared" si="25"/>
        <v>0</v>
      </c>
      <c r="K30" s="27">
        <f t="shared" si="26"/>
        <v>0</v>
      </c>
      <c r="L30" s="28" t="s">
        <v>141</v>
      </c>
    </row>
    <row r="31" spans="1:14">
      <c r="A31" s="12">
        <f t="shared" si="27"/>
        <v>25</v>
      </c>
      <c r="B31" s="8">
        <f t="shared" si="27"/>
        <v>46290</v>
      </c>
      <c r="C31" s="8">
        <f t="shared" si="3"/>
        <v>46290</v>
      </c>
      <c r="D31" s="9">
        <f t="shared" si="4"/>
        <v>0.33333333333333298</v>
      </c>
      <c r="E31" s="8">
        <f t="shared" si="5"/>
        <v>46291</v>
      </c>
      <c r="F31" s="9">
        <v>0.33333333333333298</v>
      </c>
      <c r="G31" s="10">
        <f t="shared" si="6"/>
        <v>1</v>
      </c>
      <c r="H31" s="11">
        <f t="shared" si="24"/>
        <v>0</v>
      </c>
      <c r="I31" s="11">
        <v>0</v>
      </c>
      <c r="J31" s="11">
        <f t="shared" si="25"/>
        <v>0</v>
      </c>
      <c r="K31" s="27">
        <f t="shared" si="26"/>
        <v>0</v>
      </c>
      <c r="L31" s="28" t="s">
        <v>141</v>
      </c>
    </row>
    <row r="32" spans="1:14">
      <c r="A32" s="12">
        <f t="shared" si="27"/>
        <v>26</v>
      </c>
      <c r="B32" s="8">
        <f t="shared" si="27"/>
        <v>46291</v>
      </c>
      <c r="C32" s="8">
        <f t="shared" si="3"/>
        <v>46291</v>
      </c>
      <c r="D32" s="9">
        <f t="shared" si="4"/>
        <v>0.33333333333333298</v>
      </c>
      <c r="E32" s="8">
        <f t="shared" si="5"/>
        <v>46292</v>
      </c>
      <c r="F32" s="9">
        <v>0.33333333333333298</v>
      </c>
      <c r="G32" s="10">
        <f t="shared" si="6"/>
        <v>1</v>
      </c>
      <c r="H32" s="11">
        <f t="shared" si="24"/>
        <v>0</v>
      </c>
      <c r="I32" s="11">
        <v>0</v>
      </c>
      <c r="J32" s="11">
        <f t="shared" si="25"/>
        <v>0</v>
      </c>
      <c r="K32" s="27">
        <f t="shared" si="26"/>
        <v>0</v>
      </c>
      <c r="L32" s="28" t="s">
        <v>141</v>
      </c>
    </row>
    <row r="33" spans="1:12">
      <c r="A33" s="12">
        <f t="shared" si="27"/>
        <v>27</v>
      </c>
      <c r="B33" s="8">
        <f t="shared" si="27"/>
        <v>46292</v>
      </c>
      <c r="C33" s="8">
        <f t="shared" si="3"/>
        <v>46292</v>
      </c>
      <c r="D33" s="9">
        <f t="shared" si="4"/>
        <v>0.33333333333333298</v>
      </c>
      <c r="E33" s="8">
        <f t="shared" si="5"/>
        <v>46293</v>
      </c>
      <c r="F33" s="9">
        <v>0.33333333333333298</v>
      </c>
      <c r="G33" s="10">
        <f t="shared" si="6"/>
        <v>1</v>
      </c>
      <c r="H33" s="11">
        <f t="shared" si="24"/>
        <v>0</v>
      </c>
      <c r="I33" s="11">
        <v>0</v>
      </c>
      <c r="J33" s="11">
        <f t="shared" si="25"/>
        <v>0</v>
      </c>
      <c r="K33" s="27">
        <f t="shared" si="26"/>
        <v>0</v>
      </c>
      <c r="L33" s="28" t="s">
        <v>141</v>
      </c>
    </row>
    <row r="34" spans="1:12">
      <c r="A34" s="12">
        <f t="shared" si="27"/>
        <v>28</v>
      </c>
      <c r="B34" s="8">
        <f t="shared" si="27"/>
        <v>46293</v>
      </c>
      <c r="C34" s="8">
        <f t="shared" si="3"/>
        <v>46293</v>
      </c>
      <c r="D34" s="9">
        <f t="shared" si="4"/>
        <v>0.33333333333333298</v>
      </c>
      <c r="E34" s="8">
        <f t="shared" si="5"/>
        <v>46294</v>
      </c>
      <c r="F34" s="9">
        <v>0.33333333333333298</v>
      </c>
      <c r="G34" s="10">
        <f t="shared" si="6"/>
        <v>1</v>
      </c>
      <c r="H34" s="11">
        <f t="shared" si="24"/>
        <v>0</v>
      </c>
      <c r="I34" s="11">
        <v>0</v>
      </c>
      <c r="J34" s="11">
        <f t="shared" si="25"/>
        <v>0</v>
      </c>
      <c r="K34" s="27">
        <f t="shared" si="26"/>
        <v>0</v>
      </c>
      <c r="L34" s="28" t="s">
        <v>141</v>
      </c>
    </row>
    <row r="35" spans="1:12">
      <c r="A35" s="12">
        <f t="shared" ref="A35:B35" si="28">A34+1</f>
        <v>29</v>
      </c>
      <c r="B35" s="8">
        <f t="shared" si="28"/>
        <v>46294</v>
      </c>
      <c r="C35" s="8">
        <f t="shared" ref="C35:C36" si="29">B35</f>
        <v>46294</v>
      </c>
      <c r="D35" s="9">
        <f t="shared" ref="D35:D36" si="30">F34</f>
        <v>0.33333333333333298</v>
      </c>
      <c r="E35" s="8">
        <f t="shared" ref="E35:E36" si="31">C35+1</f>
        <v>46295</v>
      </c>
      <c r="F35" s="9">
        <v>0.33333333333333298</v>
      </c>
      <c r="G35" s="10">
        <f t="shared" ref="G35:G36" si="32">IFERROR(((E35-C35)+(F35-D35)),"")</f>
        <v>1</v>
      </c>
      <c r="H35" s="11">
        <f t="shared" ref="H35:H36" si="33">I34</f>
        <v>0</v>
      </c>
      <c r="I35" s="11">
        <v>0</v>
      </c>
      <c r="J35" s="11">
        <f t="shared" ref="J35:J36" si="34">I35-H35</f>
        <v>0</v>
      </c>
      <c r="K35" s="27">
        <f t="shared" ref="K35:K36" si="35">J35/24</f>
        <v>0</v>
      </c>
      <c r="L35" s="28" t="s">
        <v>141</v>
      </c>
    </row>
    <row r="36" spans="1:12">
      <c r="A36" s="12">
        <f t="shared" ref="A36:B37" si="36">A35+1</f>
        <v>30</v>
      </c>
      <c r="B36" s="8">
        <f t="shared" si="36"/>
        <v>46295</v>
      </c>
      <c r="C36" s="8">
        <f t="shared" si="29"/>
        <v>46295</v>
      </c>
      <c r="D36" s="9">
        <f t="shared" si="30"/>
        <v>0.33333333333333298</v>
      </c>
      <c r="E36" s="8">
        <f t="shared" si="31"/>
        <v>46296</v>
      </c>
      <c r="F36" s="9">
        <v>0.33333333333333298</v>
      </c>
      <c r="G36" s="10">
        <f t="shared" si="32"/>
        <v>1</v>
      </c>
      <c r="H36" s="11">
        <f t="shared" si="33"/>
        <v>0</v>
      </c>
      <c r="I36" s="11">
        <v>0</v>
      </c>
      <c r="J36" s="11">
        <f t="shared" si="34"/>
        <v>0</v>
      </c>
      <c r="K36" s="27">
        <f t="shared" si="35"/>
        <v>0</v>
      </c>
      <c r="L36" s="28" t="s">
        <v>141</v>
      </c>
    </row>
    <row r="37" spans="1:12">
      <c r="A37" s="12">
        <f t="shared" si="36"/>
        <v>31</v>
      </c>
      <c r="B37" s="8">
        <f t="shared" si="36"/>
        <v>46296</v>
      </c>
      <c r="C37" s="8">
        <f t="shared" ref="C37" si="37">B37</f>
        <v>46296</v>
      </c>
      <c r="D37" s="9">
        <f t="shared" ref="D37" si="38">F36</f>
        <v>0.33333333333333298</v>
      </c>
      <c r="E37" s="8">
        <f t="shared" ref="E37" si="39">C37+1</f>
        <v>46297</v>
      </c>
      <c r="F37" s="9">
        <v>0.33333333333333298</v>
      </c>
      <c r="G37" s="10">
        <f t="shared" ref="G37" si="40">IFERROR(((E37-C37)+(F37-D37)),"")</f>
        <v>1</v>
      </c>
      <c r="H37" s="11">
        <f t="shared" ref="H37" si="41">I36</f>
        <v>0</v>
      </c>
      <c r="I37" s="11">
        <v>0</v>
      </c>
      <c r="J37" s="11">
        <f t="shared" ref="J37" si="42">I37-H37</f>
        <v>0</v>
      </c>
      <c r="K37" s="27">
        <f t="shared" ref="K37" si="43">J37/24</f>
        <v>0</v>
      </c>
      <c r="L37" s="28" t="s">
        <v>141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31.083333333333332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1.0026881720430108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3" ySplit="6" topLeftCell="D7" activePane="bottomRight" state="frozen"/>
      <selection pane="topRight"/>
      <selection pane="bottomLeft"/>
      <selection pane="bottomRight" activeCell="M37" sqref="M8:M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128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197</v>
      </c>
      <c r="D2" s="2"/>
      <c r="E2" s="2"/>
      <c r="F2" s="2"/>
      <c r="G2" s="2"/>
      <c r="H2" s="2"/>
      <c r="I2" s="2"/>
      <c r="J2" s="2"/>
      <c r="K2" s="61"/>
      <c r="L2" s="2"/>
      <c r="M2" s="25" t="s">
        <v>130</v>
      </c>
    </row>
    <row r="3" spans="1:13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46266</v>
      </c>
      <c r="D4" s="2"/>
      <c r="E4" s="2"/>
      <c r="F4" s="2"/>
      <c r="G4" s="2"/>
      <c r="H4" s="2"/>
      <c r="I4" s="2"/>
      <c r="J4" s="2"/>
      <c r="K4" s="61" t="s">
        <v>131</v>
      </c>
      <c r="L4" s="26">
        <f>MAX(L7:L38)</f>
        <v>0</v>
      </c>
      <c r="M4" s="2"/>
    </row>
    <row r="5" spans="1:13" ht="15.7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65" t="s">
        <v>198</v>
      </c>
      <c r="K5" s="1050" t="s">
        <v>136</v>
      </c>
      <c r="L5" s="1008" t="s">
        <v>137</v>
      </c>
      <c r="M5" s="1002" t="s">
        <v>138</v>
      </c>
    </row>
    <row r="6" spans="1:13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66"/>
      <c r="K6" s="1051"/>
      <c r="L6" s="1009"/>
      <c r="M6" s="1003"/>
    </row>
    <row r="7" spans="1:13" ht="15.75" thickTop="1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224"/>
      <c r="I7" s="224"/>
      <c r="J7" s="155">
        <f>300.15/288.71</f>
        <v>1.0396245367323611</v>
      </c>
      <c r="K7" s="11">
        <f>(I7-H7)/J7</f>
        <v>0</v>
      </c>
      <c r="L7" s="27">
        <f t="shared" ref="L7:L11" si="0">K7/24</f>
        <v>0</v>
      </c>
      <c r="M7" s="101" t="s">
        <v>141</v>
      </c>
    </row>
    <row r="8" spans="1:13">
      <c r="A8" s="12">
        <f>A7+1</f>
        <v>2</v>
      </c>
      <c r="B8" s="8">
        <f>E7</f>
        <v>46267</v>
      </c>
      <c r="C8" s="8">
        <f>B8</f>
        <v>46267</v>
      </c>
      <c r="D8" s="9">
        <f>F7</f>
        <v>0</v>
      </c>
      <c r="E8" s="8">
        <f t="shared" ref="E8:E34" si="1">C8+1</f>
        <v>46268</v>
      </c>
      <c r="F8" s="9">
        <v>0</v>
      </c>
      <c r="G8" s="10">
        <f t="shared" ref="G8:G34" si="2">IFERROR(((E8-C8)+(F8-D8)),"")</f>
        <v>1</v>
      </c>
      <c r="H8" s="224"/>
      <c r="I8" s="224"/>
      <c r="J8" s="11">
        <f t="shared" ref="J8:J37" si="3">300.15/288.71</f>
        <v>1.0396245367323611</v>
      </c>
      <c r="K8" s="11">
        <f t="shared" ref="K8:K11" si="4">(I8-H8)/J8</f>
        <v>0</v>
      </c>
      <c r="L8" s="27">
        <f t="shared" si="0"/>
        <v>0</v>
      </c>
      <c r="M8" s="238" t="s">
        <v>141</v>
      </c>
    </row>
    <row r="9" spans="1:13">
      <c r="A9" s="12">
        <f t="shared" ref="A9:B24" si="5">A8+1</f>
        <v>3</v>
      </c>
      <c r="B9" s="8">
        <f t="shared" si="5"/>
        <v>46268</v>
      </c>
      <c r="C9" s="8">
        <f t="shared" ref="C9:C34" si="6">B9</f>
        <v>46268</v>
      </c>
      <c r="D9" s="9">
        <f t="shared" ref="D9:D34" si="7">F8</f>
        <v>0</v>
      </c>
      <c r="E9" s="8">
        <f t="shared" si="1"/>
        <v>46269</v>
      </c>
      <c r="F9" s="9">
        <v>0</v>
      </c>
      <c r="G9" s="10">
        <f t="shared" si="2"/>
        <v>1</v>
      </c>
      <c r="H9" s="224"/>
      <c r="I9" s="224"/>
      <c r="J9" s="11">
        <f t="shared" si="3"/>
        <v>1.0396245367323611</v>
      </c>
      <c r="K9" s="11">
        <f t="shared" si="4"/>
        <v>0</v>
      </c>
      <c r="L9" s="27">
        <f t="shared" si="0"/>
        <v>0</v>
      </c>
      <c r="M9" s="238" t="s">
        <v>141</v>
      </c>
    </row>
    <row r="10" spans="1:13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f t="shared" si="7"/>
        <v>0</v>
      </c>
      <c r="E10" s="8">
        <f t="shared" si="1"/>
        <v>46270</v>
      </c>
      <c r="F10" s="9">
        <v>0</v>
      </c>
      <c r="G10" s="10">
        <f t="shared" si="2"/>
        <v>1</v>
      </c>
      <c r="H10" s="224"/>
      <c r="I10" s="224"/>
      <c r="J10" s="11">
        <f t="shared" si="3"/>
        <v>1.0396245367323611</v>
      </c>
      <c r="K10" s="11">
        <f t="shared" si="4"/>
        <v>0</v>
      </c>
      <c r="L10" s="27">
        <f t="shared" si="0"/>
        <v>0</v>
      </c>
      <c r="M10" s="238" t="s">
        <v>141</v>
      </c>
    </row>
    <row r="11" spans="1:13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f t="shared" si="7"/>
        <v>0</v>
      </c>
      <c r="E11" s="8">
        <f t="shared" si="1"/>
        <v>46271</v>
      </c>
      <c r="F11" s="9">
        <v>0</v>
      </c>
      <c r="G11" s="10">
        <f t="shared" si="2"/>
        <v>1</v>
      </c>
      <c r="H11" s="224"/>
      <c r="I11" s="224"/>
      <c r="J11" s="11">
        <f t="shared" si="3"/>
        <v>1.0396245367323611</v>
      </c>
      <c r="K11" s="11">
        <f t="shared" si="4"/>
        <v>0</v>
      </c>
      <c r="L11" s="27">
        <f t="shared" si="0"/>
        <v>0</v>
      </c>
      <c r="M11" s="238" t="s">
        <v>141</v>
      </c>
    </row>
    <row r="12" spans="1:13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f t="shared" si="7"/>
        <v>0</v>
      </c>
      <c r="E12" s="8">
        <f t="shared" si="1"/>
        <v>46272</v>
      </c>
      <c r="F12" s="9">
        <v>0</v>
      </c>
      <c r="G12" s="10">
        <f t="shared" si="2"/>
        <v>1</v>
      </c>
      <c r="H12" s="224"/>
      <c r="I12" s="224"/>
      <c r="J12" s="11">
        <f t="shared" si="3"/>
        <v>1.0396245367323611</v>
      </c>
      <c r="K12" s="11">
        <f t="shared" ref="K12" si="8">(I12-H12)/J12</f>
        <v>0</v>
      </c>
      <c r="L12" s="27">
        <f t="shared" ref="L12" si="9">K12/24</f>
        <v>0</v>
      </c>
      <c r="M12" s="238" t="s">
        <v>141</v>
      </c>
    </row>
    <row r="13" spans="1:13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f t="shared" si="7"/>
        <v>0</v>
      </c>
      <c r="E13" s="8">
        <f t="shared" si="1"/>
        <v>46273</v>
      </c>
      <c r="F13" s="9">
        <v>0</v>
      </c>
      <c r="G13" s="10">
        <f t="shared" si="2"/>
        <v>1</v>
      </c>
      <c r="H13" s="224"/>
      <c r="I13" s="224"/>
      <c r="J13" s="11">
        <f t="shared" si="3"/>
        <v>1.0396245367323611</v>
      </c>
      <c r="K13" s="11">
        <f t="shared" ref="K13" si="10">(I13-H13)/J13</f>
        <v>0</v>
      </c>
      <c r="L13" s="27">
        <f t="shared" ref="L13" si="11">K13/24</f>
        <v>0</v>
      </c>
      <c r="M13" s="238" t="s">
        <v>141</v>
      </c>
    </row>
    <row r="14" spans="1:13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f t="shared" si="7"/>
        <v>0</v>
      </c>
      <c r="E14" s="8">
        <f t="shared" si="1"/>
        <v>46274</v>
      </c>
      <c r="F14" s="9">
        <v>0</v>
      </c>
      <c r="G14" s="10">
        <f t="shared" si="2"/>
        <v>1</v>
      </c>
      <c r="H14" s="224"/>
      <c r="I14" s="224"/>
      <c r="J14" s="11">
        <f t="shared" si="3"/>
        <v>1.0396245367323611</v>
      </c>
      <c r="K14" s="11">
        <f t="shared" ref="K14" si="12">(I14-H14)/J14</f>
        <v>0</v>
      </c>
      <c r="L14" s="27">
        <f t="shared" ref="L14" si="13">K14/24</f>
        <v>0</v>
      </c>
      <c r="M14" s="238" t="s">
        <v>141</v>
      </c>
    </row>
    <row r="15" spans="1:13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f t="shared" si="7"/>
        <v>0</v>
      </c>
      <c r="E15" s="8">
        <f t="shared" si="1"/>
        <v>46275</v>
      </c>
      <c r="F15" s="9">
        <v>0</v>
      </c>
      <c r="G15" s="10">
        <f t="shared" si="2"/>
        <v>1</v>
      </c>
      <c r="H15" s="224"/>
      <c r="I15" s="224"/>
      <c r="J15" s="11">
        <f t="shared" si="3"/>
        <v>1.0396245367323611</v>
      </c>
      <c r="K15" s="11">
        <f t="shared" ref="K15" si="14">(I15-H15)/J15</f>
        <v>0</v>
      </c>
      <c r="L15" s="27">
        <f t="shared" ref="L15" si="15">K15/24</f>
        <v>0</v>
      </c>
      <c r="M15" s="238" t="s">
        <v>141</v>
      </c>
    </row>
    <row r="16" spans="1:13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f t="shared" si="7"/>
        <v>0</v>
      </c>
      <c r="E16" s="8">
        <f t="shared" si="1"/>
        <v>46276</v>
      </c>
      <c r="F16" s="9">
        <v>0</v>
      </c>
      <c r="G16" s="10">
        <f t="shared" si="2"/>
        <v>1</v>
      </c>
      <c r="H16" s="224"/>
      <c r="I16" s="224"/>
      <c r="J16" s="11">
        <f t="shared" si="3"/>
        <v>1.0396245367323611</v>
      </c>
      <c r="K16" s="11">
        <f t="shared" ref="K16" si="16">(I16-H16)/J16</f>
        <v>0</v>
      </c>
      <c r="L16" s="27">
        <f t="shared" ref="L16" si="17">K16/24</f>
        <v>0</v>
      </c>
      <c r="M16" s="238" t="s">
        <v>141</v>
      </c>
    </row>
    <row r="17" spans="1:15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f t="shared" si="7"/>
        <v>0</v>
      </c>
      <c r="E17" s="8">
        <f t="shared" si="1"/>
        <v>46277</v>
      </c>
      <c r="F17" s="9">
        <v>0</v>
      </c>
      <c r="G17" s="10">
        <f t="shared" si="2"/>
        <v>1</v>
      </c>
      <c r="H17" s="224"/>
      <c r="I17" s="224"/>
      <c r="J17" s="11">
        <f t="shared" si="3"/>
        <v>1.0396245367323611</v>
      </c>
      <c r="K17" s="11">
        <f t="shared" ref="K17" si="18">(I17-H17)/J17</f>
        <v>0</v>
      </c>
      <c r="L17" s="27">
        <f t="shared" ref="L17" si="19">K17/24</f>
        <v>0</v>
      </c>
      <c r="M17" s="238" t="s">
        <v>141</v>
      </c>
    </row>
    <row r="18" spans="1:15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f t="shared" si="7"/>
        <v>0</v>
      </c>
      <c r="E18" s="8">
        <f t="shared" si="1"/>
        <v>46278</v>
      </c>
      <c r="F18" s="9">
        <v>0</v>
      </c>
      <c r="G18" s="10">
        <f t="shared" si="2"/>
        <v>1</v>
      </c>
      <c r="H18" s="224"/>
      <c r="I18" s="224"/>
      <c r="J18" s="11">
        <f t="shared" si="3"/>
        <v>1.0396245367323611</v>
      </c>
      <c r="K18" s="11">
        <f t="shared" ref="K18" si="20">(I18-H18)/J18</f>
        <v>0</v>
      </c>
      <c r="L18" s="27">
        <f t="shared" ref="L18" si="21">K18/24</f>
        <v>0</v>
      </c>
      <c r="M18" s="238" t="s">
        <v>141</v>
      </c>
      <c r="O18" s="29"/>
    </row>
    <row r="19" spans="1:15">
      <c r="A19" s="12">
        <f t="shared" si="5"/>
        <v>13</v>
      </c>
      <c r="B19" s="8">
        <f t="shared" si="5"/>
        <v>46278</v>
      </c>
      <c r="C19" s="8">
        <f t="shared" si="6"/>
        <v>46278</v>
      </c>
      <c r="D19" s="9">
        <f t="shared" si="7"/>
        <v>0</v>
      </c>
      <c r="E19" s="8">
        <f t="shared" si="1"/>
        <v>46279</v>
      </c>
      <c r="F19" s="9">
        <v>0</v>
      </c>
      <c r="G19" s="10">
        <f t="shared" si="2"/>
        <v>1</v>
      </c>
      <c r="H19" s="224"/>
      <c r="I19" s="224"/>
      <c r="J19" s="11">
        <f t="shared" si="3"/>
        <v>1.0396245367323611</v>
      </c>
      <c r="K19" s="11">
        <f t="shared" ref="K19" si="22">(I19-H19)/J19</f>
        <v>0</v>
      </c>
      <c r="L19" s="27">
        <f t="shared" ref="L19" si="23">K19/24</f>
        <v>0</v>
      </c>
      <c r="M19" s="238" t="s">
        <v>141</v>
      </c>
    </row>
    <row r="20" spans="1:15">
      <c r="A20" s="12">
        <f t="shared" si="5"/>
        <v>14</v>
      </c>
      <c r="B20" s="8">
        <f t="shared" si="5"/>
        <v>46279</v>
      </c>
      <c r="C20" s="8">
        <f t="shared" si="6"/>
        <v>46279</v>
      </c>
      <c r="D20" s="9">
        <f t="shared" si="7"/>
        <v>0</v>
      </c>
      <c r="E20" s="8">
        <f t="shared" si="1"/>
        <v>46280</v>
      </c>
      <c r="F20" s="9">
        <v>0</v>
      </c>
      <c r="G20" s="10">
        <f t="shared" si="2"/>
        <v>1</v>
      </c>
      <c r="H20" s="224"/>
      <c r="I20" s="224"/>
      <c r="J20" s="11">
        <f t="shared" si="3"/>
        <v>1.0396245367323611</v>
      </c>
      <c r="K20" s="11">
        <f t="shared" ref="K20" si="24">(I20-H20)/J20</f>
        <v>0</v>
      </c>
      <c r="L20" s="27">
        <f t="shared" ref="L20" si="25">K20/24</f>
        <v>0</v>
      </c>
      <c r="M20" s="238" t="s">
        <v>141</v>
      </c>
    </row>
    <row r="21" spans="1:15">
      <c r="A21" s="12">
        <f t="shared" si="5"/>
        <v>15</v>
      </c>
      <c r="B21" s="8">
        <f t="shared" si="5"/>
        <v>46280</v>
      </c>
      <c r="C21" s="8">
        <f t="shared" si="6"/>
        <v>46280</v>
      </c>
      <c r="D21" s="9">
        <f t="shared" si="7"/>
        <v>0</v>
      </c>
      <c r="E21" s="8">
        <f t="shared" si="1"/>
        <v>46281</v>
      </c>
      <c r="F21" s="9">
        <v>0</v>
      </c>
      <c r="G21" s="10">
        <f t="shared" si="2"/>
        <v>1</v>
      </c>
      <c r="H21" s="224"/>
      <c r="I21" s="224"/>
      <c r="J21" s="11">
        <f t="shared" si="3"/>
        <v>1.0396245367323611</v>
      </c>
      <c r="K21" s="11">
        <f t="shared" ref="K21" si="26">(I21-H21)/J21</f>
        <v>0</v>
      </c>
      <c r="L21" s="27">
        <f t="shared" ref="L21" si="27">K21/24</f>
        <v>0</v>
      </c>
      <c r="M21" s="238" t="s">
        <v>141</v>
      </c>
    </row>
    <row r="22" spans="1:15">
      <c r="A22" s="12">
        <f t="shared" si="5"/>
        <v>16</v>
      </c>
      <c r="B22" s="8">
        <f t="shared" si="5"/>
        <v>46281</v>
      </c>
      <c r="C22" s="8">
        <f t="shared" si="6"/>
        <v>46281</v>
      </c>
      <c r="D22" s="9">
        <f t="shared" si="7"/>
        <v>0</v>
      </c>
      <c r="E22" s="8">
        <f t="shared" si="1"/>
        <v>46282</v>
      </c>
      <c r="F22" s="9">
        <v>0</v>
      </c>
      <c r="G22" s="10">
        <f t="shared" si="2"/>
        <v>1</v>
      </c>
      <c r="H22" s="224"/>
      <c r="I22" s="224"/>
      <c r="J22" s="11">
        <f t="shared" si="3"/>
        <v>1.0396245367323611</v>
      </c>
      <c r="K22" s="11">
        <f t="shared" ref="K22" si="28">(I22-H22)/J22</f>
        <v>0</v>
      </c>
      <c r="L22" s="27">
        <f t="shared" ref="L22" si="29">K22/24</f>
        <v>0</v>
      </c>
      <c r="M22" s="238" t="s">
        <v>141</v>
      </c>
    </row>
    <row r="23" spans="1:15">
      <c r="A23" s="12">
        <f t="shared" si="5"/>
        <v>17</v>
      </c>
      <c r="B23" s="8">
        <f t="shared" si="5"/>
        <v>46282</v>
      </c>
      <c r="C23" s="8">
        <f t="shared" si="6"/>
        <v>46282</v>
      </c>
      <c r="D23" s="9">
        <f t="shared" si="7"/>
        <v>0</v>
      </c>
      <c r="E23" s="8">
        <f t="shared" si="1"/>
        <v>46283</v>
      </c>
      <c r="F23" s="9">
        <v>0</v>
      </c>
      <c r="G23" s="10">
        <f t="shared" si="2"/>
        <v>1</v>
      </c>
      <c r="H23" s="224"/>
      <c r="I23" s="224"/>
      <c r="J23" s="11">
        <f t="shared" si="3"/>
        <v>1.0396245367323611</v>
      </c>
      <c r="K23" s="11">
        <f t="shared" ref="K23" si="30">(I23-H23)/J23</f>
        <v>0</v>
      </c>
      <c r="L23" s="27">
        <f t="shared" ref="L23" si="31">K23/24</f>
        <v>0</v>
      </c>
      <c r="M23" s="238" t="s">
        <v>141</v>
      </c>
    </row>
    <row r="24" spans="1:15">
      <c r="A24" s="12">
        <f t="shared" si="5"/>
        <v>18</v>
      </c>
      <c r="B24" s="8">
        <f t="shared" si="5"/>
        <v>46283</v>
      </c>
      <c r="C24" s="8">
        <f t="shared" si="6"/>
        <v>46283</v>
      </c>
      <c r="D24" s="9">
        <f t="shared" si="7"/>
        <v>0</v>
      </c>
      <c r="E24" s="8">
        <f t="shared" si="1"/>
        <v>46284</v>
      </c>
      <c r="F24" s="9">
        <v>0</v>
      </c>
      <c r="G24" s="10">
        <f t="shared" si="2"/>
        <v>1</v>
      </c>
      <c r="H24" s="224"/>
      <c r="I24" s="224"/>
      <c r="J24" s="11">
        <f t="shared" si="3"/>
        <v>1.0396245367323611</v>
      </c>
      <c r="K24" s="11">
        <f t="shared" ref="K24" si="32">(I24-H24)/J24</f>
        <v>0</v>
      </c>
      <c r="L24" s="27">
        <f t="shared" ref="L24" si="33">K24/24</f>
        <v>0</v>
      </c>
      <c r="M24" s="238" t="s">
        <v>141</v>
      </c>
    </row>
    <row r="25" spans="1:15">
      <c r="A25" s="12">
        <f t="shared" ref="A25:B34" si="34">A24+1</f>
        <v>19</v>
      </c>
      <c r="B25" s="8">
        <f>B24+1</f>
        <v>46284</v>
      </c>
      <c r="C25" s="8">
        <f t="shared" si="6"/>
        <v>46284</v>
      </c>
      <c r="D25" s="9">
        <f t="shared" si="7"/>
        <v>0</v>
      </c>
      <c r="E25" s="8">
        <f t="shared" si="1"/>
        <v>46285</v>
      </c>
      <c r="F25" s="9">
        <v>0</v>
      </c>
      <c r="G25" s="10">
        <f t="shared" si="2"/>
        <v>1</v>
      </c>
      <c r="H25" s="224"/>
      <c r="I25" s="224"/>
      <c r="J25" s="11">
        <f t="shared" si="3"/>
        <v>1.0396245367323611</v>
      </c>
      <c r="K25" s="11">
        <f t="shared" ref="K25" si="35">(I25-H25)/J25</f>
        <v>0</v>
      </c>
      <c r="L25" s="27">
        <f t="shared" ref="L25" si="36">K25/24</f>
        <v>0</v>
      </c>
      <c r="M25" s="238" t="s">
        <v>141</v>
      </c>
    </row>
    <row r="26" spans="1:15">
      <c r="A26" s="12">
        <f t="shared" si="34"/>
        <v>20</v>
      </c>
      <c r="B26" s="8">
        <f>B25+1</f>
        <v>46285</v>
      </c>
      <c r="C26" s="8">
        <f t="shared" si="6"/>
        <v>46285</v>
      </c>
      <c r="D26" s="9">
        <f t="shared" si="7"/>
        <v>0</v>
      </c>
      <c r="E26" s="8">
        <f t="shared" si="1"/>
        <v>46286</v>
      </c>
      <c r="F26" s="9">
        <v>0</v>
      </c>
      <c r="G26" s="10">
        <f t="shared" ref="G26:G29" si="37">IFERROR(((E26-C26)+(F26-D26)),"")</f>
        <v>1</v>
      </c>
      <c r="H26" s="224"/>
      <c r="I26" s="224"/>
      <c r="J26" s="11">
        <f t="shared" si="3"/>
        <v>1.0396245367323611</v>
      </c>
      <c r="K26" s="11">
        <f t="shared" ref="K26:K29" si="38">(I26-H26)/J26</f>
        <v>0</v>
      </c>
      <c r="L26" s="27">
        <f t="shared" ref="L26:L29" si="39">K26/24</f>
        <v>0</v>
      </c>
      <c r="M26" s="238" t="s">
        <v>141</v>
      </c>
    </row>
    <row r="27" spans="1:15">
      <c r="A27" s="12">
        <f t="shared" si="34"/>
        <v>21</v>
      </c>
      <c r="B27" s="8">
        <f>B26+1</f>
        <v>46286</v>
      </c>
      <c r="C27" s="8">
        <f t="shared" si="6"/>
        <v>46286</v>
      </c>
      <c r="D27" s="9">
        <f t="shared" si="7"/>
        <v>0</v>
      </c>
      <c r="E27" s="8">
        <f t="shared" si="1"/>
        <v>46287</v>
      </c>
      <c r="F27" s="9">
        <v>0</v>
      </c>
      <c r="G27" s="10">
        <f t="shared" si="37"/>
        <v>1</v>
      </c>
      <c r="H27" s="224"/>
      <c r="I27" s="224"/>
      <c r="J27" s="11">
        <f t="shared" si="3"/>
        <v>1.0396245367323611</v>
      </c>
      <c r="K27" s="11">
        <f t="shared" si="38"/>
        <v>0</v>
      </c>
      <c r="L27" s="27">
        <f t="shared" si="39"/>
        <v>0</v>
      </c>
      <c r="M27" s="238" t="s">
        <v>141</v>
      </c>
    </row>
    <row r="28" spans="1:15">
      <c r="A28" s="12">
        <f t="shared" si="34"/>
        <v>22</v>
      </c>
      <c r="B28" s="8">
        <f t="shared" si="34"/>
        <v>46287</v>
      </c>
      <c r="C28" s="8">
        <f t="shared" si="6"/>
        <v>46287</v>
      </c>
      <c r="D28" s="9">
        <f t="shared" si="7"/>
        <v>0</v>
      </c>
      <c r="E28" s="8">
        <f t="shared" si="1"/>
        <v>46288</v>
      </c>
      <c r="F28" s="9">
        <v>0</v>
      </c>
      <c r="G28" s="10">
        <f t="shared" si="37"/>
        <v>1</v>
      </c>
      <c r="H28" s="224"/>
      <c r="I28" s="224"/>
      <c r="J28" s="11">
        <f t="shared" si="3"/>
        <v>1.0396245367323611</v>
      </c>
      <c r="K28" s="11">
        <f t="shared" si="38"/>
        <v>0</v>
      </c>
      <c r="L28" s="27">
        <f t="shared" si="39"/>
        <v>0</v>
      </c>
      <c r="M28" s="238" t="s">
        <v>141</v>
      </c>
    </row>
    <row r="29" spans="1:15">
      <c r="A29" s="12">
        <f t="shared" si="34"/>
        <v>23</v>
      </c>
      <c r="B29" s="8">
        <f t="shared" si="34"/>
        <v>46288</v>
      </c>
      <c r="C29" s="8">
        <f t="shared" si="6"/>
        <v>46288</v>
      </c>
      <c r="D29" s="9">
        <f t="shared" si="7"/>
        <v>0</v>
      </c>
      <c r="E29" s="8">
        <f t="shared" si="1"/>
        <v>46289</v>
      </c>
      <c r="F29" s="9">
        <v>0</v>
      </c>
      <c r="G29" s="10">
        <f t="shared" si="37"/>
        <v>1</v>
      </c>
      <c r="H29" s="224"/>
      <c r="I29" s="224"/>
      <c r="J29" s="11">
        <f t="shared" si="3"/>
        <v>1.0396245367323611</v>
      </c>
      <c r="K29" s="11">
        <f t="shared" si="38"/>
        <v>0</v>
      </c>
      <c r="L29" s="27">
        <f t="shared" si="39"/>
        <v>0</v>
      </c>
      <c r="M29" s="238" t="s">
        <v>141</v>
      </c>
    </row>
    <row r="30" spans="1:15">
      <c r="A30" s="12">
        <f t="shared" si="34"/>
        <v>24</v>
      </c>
      <c r="B30" s="8">
        <f t="shared" si="34"/>
        <v>46289</v>
      </c>
      <c r="C30" s="8">
        <f t="shared" si="6"/>
        <v>46289</v>
      </c>
      <c r="D30" s="9">
        <f t="shared" si="7"/>
        <v>0</v>
      </c>
      <c r="E30" s="8">
        <f t="shared" si="1"/>
        <v>46290</v>
      </c>
      <c r="F30" s="9">
        <v>0</v>
      </c>
      <c r="G30" s="10">
        <f t="shared" si="2"/>
        <v>1</v>
      </c>
      <c r="H30" s="224"/>
      <c r="I30" s="224"/>
      <c r="J30" s="11">
        <f t="shared" si="3"/>
        <v>1.0396245367323611</v>
      </c>
      <c r="K30" s="11">
        <f t="shared" ref="K30" si="40">(I30-H30)/J30</f>
        <v>0</v>
      </c>
      <c r="L30" s="27">
        <f t="shared" ref="L30" si="41">K30/24</f>
        <v>0</v>
      </c>
      <c r="M30" s="238" t="s">
        <v>141</v>
      </c>
    </row>
    <row r="31" spans="1:15">
      <c r="A31" s="12">
        <f t="shared" si="34"/>
        <v>25</v>
      </c>
      <c r="B31" s="8">
        <f t="shared" si="34"/>
        <v>46290</v>
      </c>
      <c r="C31" s="8">
        <f t="shared" si="6"/>
        <v>46290</v>
      </c>
      <c r="D31" s="9">
        <f t="shared" si="7"/>
        <v>0</v>
      </c>
      <c r="E31" s="8">
        <f t="shared" si="1"/>
        <v>46291</v>
      </c>
      <c r="F31" s="9">
        <v>0</v>
      </c>
      <c r="G31" s="10">
        <f t="shared" si="2"/>
        <v>1</v>
      </c>
      <c r="H31" s="11"/>
      <c r="I31" s="224"/>
      <c r="J31" s="11">
        <f t="shared" si="3"/>
        <v>1.0396245367323611</v>
      </c>
      <c r="K31" s="11">
        <f t="shared" ref="K31:K34" si="42">(I31-H31)/J31</f>
        <v>0</v>
      </c>
      <c r="L31" s="27">
        <f t="shared" ref="L31:L34" si="43">K31/24</f>
        <v>0</v>
      </c>
      <c r="M31" s="238" t="s">
        <v>141</v>
      </c>
    </row>
    <row r="32" spans="1:15">
      <c r="A32" s="12">
        <f t="shared" si="34"/>
        <v>26</v>
      </c>
      <c r="B32" s="8">
        <f t="shared" si="34"/>
        <v>46291</v>
      </c>
      <c r="C32" s="8">
        <f t="shared" si="6"/>
        <v>46291</v>
      </c>
      <c r="D32" s="9">
        <f t="shared" si="7"/>
        <v>0</v>
      </c>
      <c r="E32" s="8">
        <f t="shared" si="1"/>
        <v>46292</v>
      </c>
      <c r="F32" s="9">
        <v>0</v>
      </c>
      <c r="G32" s="10">
        <f t="shared" si="2"/>
        <v>1</v>
      </c>
      <c r="H32" s="11"/>
      <c r="I32" s="224"/>
      <c r="J32" s="11">
        <f t="shared" si="3"/>
        <v>1.0396245367323611</v>
      </c>
      <c r="K32" s="11">
        <f t="shared" si="42"/>
        <v>0</v>
      </c>
      <c r="L32" s="27">
        <f t="shared" si="43"/>
        <v>0</v>
      </c>
      <c r="M32" s="238" t="s">
        <v>141</v>
      </c>
    </row>
    <row r="33" spans="1:13">
      <c r="A33" s="12">
        <f t="shared" si="34"/>
        <v>27</v>
      </c>
      <c r="B33" s="8">
        <f t="shared" si="34"/>
        <v>46292</v>
      </c>
      <c r="C33" s="8">
        <f t="shared" si="6"/>
        <v>46292</v>
      </c>
      <c r="D33" s="9">
        <f t="shared" si="7"/>
        <v>0</v>
      </c>
      <c r="E33" s="8">
        <f t="shared" si="1"/>
        <v>46293</v>
      </c>
      <c r="F33" s="9">
        <v>0</v>
      </c>
      <c r="G33" s="10">
        <f t="shared" si="2"/>
        <v>1</v>
      </c>
      <c r="H33" s="11"/>
      <c r="I33" s="224"/>
      <c r="J33" s="11">
        <f t="shared" si="3"/>
        <v>1.0396245367323611</v>
      </c>
      <c r="K33" s="11">
        <f t="shared" si="42"/>
        <v>0</v>
      </c>
      <c r="L33" s="27">
        <f t="shared" si="43"/>
        <v>0</v>
      </c>
      <c r="M33" s="238" t="s">
        <v>141</v>
      </c>
    </row>
    <row r="34" spans="1:13">
      <c r="A34" s="12">
        <f t="shared" si="34"/>
        <v>28</v>
      </c>
      <c r="B34" s="8">
        <f t="shared" si="34"/>
        <v>46293</v>
      </c>
      <c r="C34" s="8">
        <f t="shared" si="6"/>
        <v>46293</v>
      </c>
      <c r="D34" s="9">
        <f t="shared" si="7"/>
        <v>0</v>
      </c>
      <c r="E34" s="8">
        <f t="shared" si="1"/>
        <v>46294</v>
      </c>
      <c r="F34" s="9">
        <v>0</v>
      </c>
      <c r="G34" s="10">
        <f t="shared" si="2"/>
        <v>1</v>
      </c>
      <c r="H34" s="11"/>
      <c r="I34" s="224"/>
      <c r="J34" s="11">
        <f t="shared" si="3"/>
        <v>1.0396245367323611</v>
      </c>
      <c r="K34" s="11">
        <f t="shared" si="42"/>
        <v>0</v>
      </c>
      <c r="L34" s="27">
        <f t="shared" si="43"/>
        <v>0</v>
      </c>
      <c r="M34" s="238" t="s">
        <v>141</v>
      </c>
    </row>
    <row r="35" spans="1:13">
      <c r="A35" s="12">
        <f t="shared" ref="A35:B35" si="44">A34+1</f>
        <v>29</v>
      </c>
      <c r="B35" s="8">
        <f t="shared" si="44"/>
        <v>46294</v>
      </c>
      <c r="C35" s="8">
        <f t="shared" ref="C35:C36" si="45">B35</f>
        <v>46294</v>
      </c>
      <c r="D35" s="9">
        <f t="shared" ref="D35:D36" si="46">F34</f>
        <v>0</v>
      </c>
      <c r="E35" s="8">
        <f t="shared" ref="E35:E36" si="47">C35+1</f>
        <v>46295</v>
      </c>
      <c r="F35" s="9">
        <v>0</v>
      </c>
      <c r="G35" s="10">
        <f t="shared" ref="G35:G36" si="48">IFERROR(((E35-C35)+(F35-D35)),"")</f>
        <v>1</v>
      </c>
      <c r="H35" s="11"/>
      <c r="I35" s="224"/>
      <c r="J35" s="11">
        <f t="shared" si="3"/>
        <v>1.0396245367323611</v>
      </c>
      <c r="K35" s="11">
        <f t="shared" ref="K35:K36" si="49">(I35-H35)/J35</f>
        <v>0</v>
      </c>
      <c r="L35" s="27">
        <f t="shared" ref="L35:L36" si="50">K35/24</f>
        <v>0</v>
      </c>
      <c r="M35" s="238" t="s">
        <v>141</v>
      </c>
    </row>
    <row r="36" spans="1:13">
      <c r="A36" s="12">
        <f t="shared" ref="A36:B37" si="51">A35+1</f>
        <v>30</v>
      </c>
      <c r="B36" s="8">
        <f t="shared" si="51"/>
        <v>46295</v>
      </c>
      <c r="C36" s="8">
        <f t="shared" si="45"/>
        <v>46295</v>
      </c>
      <c r="D36" s="9">
        <f t="shared" si="46"/>
        <v>0</v>
      </c>
      <c r="E36" s="8">
        <f t="shared" si="47"/>
        <v>46296</v>
      </c>
      <c r="F36" s="9">
        <v>0</v>
      </c>
      <c r="G36" s="10">
        <f t="shared" si="48"/>
        <v>1</v>
      </c>
      <c r="H36" s="11"/>
      <c r="I36" s="224"/>
      <c r="J36" s="11">
        <f t="shared" si="3"/>
        <v>1.0396245367323611</v>
      </c>
      <c r="K36" s="11">
        <f t="shared" si="49"/>
        <v>0</v>
      </c>
      <c r="L36" s="27">
        <f t="shared" si="50"/>
        <v>0</v>
      </c>
      <c r="M36" s="238" t="s">
        <v>141</v>
      </c>
    </row>
    <row r="37" spans="1:13">
      <c r="A37" s="12">
        <f t="shared" si="51"/>
        <v>31</v>
      </c>
      <c r="B37" s="8">
        <f t="shared" si="51"/>
        <v>46296</v>
      </c>
      <c r="C37" s="8">
        <f t="shared" ref="C37" si="52">B37</f>
        <v>46296</v>
      </c>
      <c r="D37" s="9">
        <f t="shared" ref="D37" si="53">F36</f>
        <v>0</v>
      </c>
      <c r="E37" s="8">
        <f t="shared" ref="E37" si="54">C37+1</f>
        <v>46297</v>
      </c>
      <c r="F37" s="9">
        <v>0</v>
      </c>
      <c r="G37" s="10">
        <f t="shared" ref="G37" si="55">IFERROR(((E37-C37)+(F37-D37)),"")</f>
        <v>1</v>
      </c>
      <c r="H37" s="11"/>
      <c r="I37" s="224"/>
      <c r="J37" s="11">
        <f t="shared" si="3"/>
        <v>1.0396245367323611</v>
      </c>
      <c r="K37" s="11">
        <f t="shared" ref="K37" si="56">(I37-H37)/J37</f>
        <v>0</v>
      </c>
      <c r="L37" s="27">
        <f t="shared" ref="L37" si="57">K37/24</f>
        <v>0</v>
      </c>
      <c r="M37" s="238" t="s">
        <v>141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24"/>
      <c r="J38" s="11"/>
      <c r="K38" s="11"/>
      <c r="L38" s="27"/>
      <c r="M38" s="28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32.228360638703201</v>
      </c>
      <c r="K39" s="239">
        <f>SUM(K7:K38)</f>
        <v>0</v>
      </c>
      <c r="L39" s="32"/>
      <c r="M39" s="33"/>
    </row>
    <row r="40" spans="1:13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A5:A6"/>
    <mergeCell ref="B5:B6"/>
    <mergeCell ref="G5:G6"/>
    <mergeCell ref="J5:J6"/>
    <mergeCell ref="K5:K6"/>
    <mergeCell ref="L5:L6"/>
    <mergeCell ref="M5:M6"/>
    <mergeCell ref="C5:D5"/>
    <mergeCell ref="E5:F5"/>
    <mergeCell ref="H5:I5"/>
  </mergeCells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2" ySplit="6" topLeftCell="C7" activePane="bottomRight" state="frozen"/>
      <selection pane="topRight"/>
      <selection pane="bottomLeft"/>
      <selection pane="bottomRight" activeCell="M8" sqref="M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7109375" style="1" customWidth="1"/>
    <col min="9" max="9" width="14.7109375" style="1" customWidth="1"/>
    <col min="10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128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199</v>
      </c>
      <c r="D2" s="2"/>
      <c r="E2" s="2"/>
      <c r="F2" s="2"/>
      <c r="G2" s="2"/>
      <c r="H2" s="2"/>
      <c r="I2" s="2"/>
      <c r="J2" s="2"/>
      <c r="K2" s="61"/>
      <c r="L2" s="2"/>
      <c r="M2" s="25" t="s">
        <v>130</v>
      </c>
    </row>
    <row r="3" spans="1:13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46266</v>
      </c>
      <c r="D4" s="2"/>
      <c r="E4" s="2"/>
      <c r="F4" s="2"/>
      <c r="G4" s="2"/>
      <c r="H4" s="2"/>
      <c r="I4" s="2"/>
      <c r="J4" s="2"/>
      <c r="K4" s="61" t="s">
        <v>131</v>
      </c>
      <c r="L4" s="26">
        <f>MAX(L7:L38)</f>
        <v>0</v>
      </c>
      <c r="M4" s="2"/>
    </row>
    <row r="5" spans="1:13" ht="15.7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65" t="s">
        <v>198</v>
      </c>
      <c r="K5" s="1050" t="s">
        <v>136</v>
      </c>
      <c r="L5" s="1008" t="s">
        <v>137</v>
      </c>
      <c r="M5" s="1002" t="s">
        <v>138</v>
      </c>
    </row>
    <row r="6" spans="1:13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66"/>
      <c r="K6" s="1051"/>
      <c r="L6" s="1009"/>
      <c r="M6" s="1003"/>
    </row>
    <row r="7" spans="1:13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11"/>
      <c r="I7" s="11"/>
      <c r="J7" s="155">
        <f>300.15/288.71</f>
        <v>1.0396245367323611</v>
      </c>
      <c r="K7" s="11">
        <f>(I7-H7)/J7</f>
        <v>0</v>
      </c>
      <c r="L7" s="27">
        <f t="shared" ref="L7" si="0">K7/24</f>
        <v>0</v>
      </c>
      <c r="M7" s="101" t="s">
        <v>141</v>
      </c>
    </row>
    <row r="8" spans="1:13">
      <c r="A8" s="12">
        <f>A7+1</f>
        <v>2</v>
      </c>
      <c r="B8" s="8">
        <f>E7</f>
        <v>46267</v>
      </c>
      <c r="C8" s="8">
        <f>B8</f>
        <v>46267</v>
      </c>
      <c r="D8" s="9">
        <f>F7</f>
        <v>0</v>
      </c>
      <c r="E8" s="8">
        <f t="shared" ref="E8:E34" si="1">C8+1</f>
        <v>46268</v>
      </c>
      <c r="F8" s="9">
        <v>0</v>
      </c>
      <c r="G8" s="10">
        <f t="shared" ref="G8:G34" si="2">IFERROR(((E8-C8)+(F8-D8)),"")</f>
        <v>1</v>
      </c>
      <c r="H8" s="11"/>
      <c r="I8" s="11"/>
      <c r="J8" s="11">
        <f t="shared" ref="J8:J37" si="3">300.15/288.71</f>
        <v>1.0396245367323611</v>
      </c>
      <c r="K8" s="11">
        <f t="shared" ref="K8:K10" si="4">(I8-H8)/J8</f>
        <v>0</v>
      </c>
      <c r="L8" s="27">
        <f t="shared" ref="L8:L10" si="5">K8/24</f>
        <v>0</v>
      </c>
      <c r="M8" s="238" t="s">
        <v>141</v>
      </c>
    </row>
    <row r="9" spans="1:13">
      <c r="A9" s="12">
        <f t="shared" ref="A9:B24" si="6">A8+1</f>
        <v>3</v>
      </c>
      <c r="B9" s="8">
        <f t="shared" si="6"/>
        <v>46268</v>
      </c>
      <c r="C9" s="8">
        <f t="shared" ref="C9:C34" si="7">B9</f>
        <v>46268</v>
      </c>
      <c r="D9" s="9">
        <f t="shared" ref="D9:D34" si="8">F8</f>
        <v>0</v>
      </c>
      <c r="E9" s="8">
        <f t="shared" si="1"/>
        <v>46269</v>
      </c>
      <c r="F9" s="9">
        <v>0</v>
      </c>
      <c r="G9" s="10">
        <f t="shared" si="2"/>
        <v>1</v>
      </c>
      <c r="H9" s="11"/>
      <c r="I9" s="11"/>
      <c r="J9" s="11">
        <f t="shared" si="3"/>
        <v>1.0396245367323611</v>
      </c>
      <c r="K9" s="11">
        <f t="shared" si="4"/>
        <v>0</v>
      </c>
      <c r="L9" s="27">
        <f t="shared" si="5"/>
        <v>0</v>
      </c>
      <c r="M9" s="104" t="s">
        <v>141</v>
      </c>
    </row>
    <row r="10" spans="1:13">
      <c r="A10" s="12">
        <f t="shared" si="6"/>
        <v>4</v>
      </c>
      <c r="B10" s="8">
        <f t="shared" si="6"/>
        <v>46269</v>
      </c>
      <c r="C10" s="8">
        <f t="shared" si="7"/>
        <v>46269</v>
      </c>
      <c r="D10" s="9">
        <f t="shared" si="8"/>
        <v>0</v>
      </c>
      <c r="E10" s="8">
        <f t="shared" si="1"/>
        <v>46270</v>
      </c>
      <c r="F10" s="9">
        <v>0</v>
      </c>
      <c r="G10" s="10">
        <f t="shared" si="2"/>
        <v>1</v>
      </c>
      <c r="H10" s="11"/>
      <c r="I10" s="11"/>
      <c r="J10" s="11">
        <f t="shared" si="3"/>
        <v>1.0396245367323611</v>
      </c>
      <c r="K10" s="11">
        <f t="shared" si="4"/>
        <v>0</v>
      </c>
      <c r="L10" s="27">
        <f t="shared" si="5"/>
        <v>0</v>
      </c>
      <c r="M10" s="104" t="s">
        <v>141</v>
      </c>
    </row>
    <row r="11" spans="1:13">
      <c r="A11" s="12">
        <f t="shared" si="6"/>
        <v>5</v>
      </c>
      <c r="B11" s="8">
        <f t="shared" si="6"/>
        <v>46270</v>
      </c>
      <c r="C11" s="8">
        <f t="shared" si="7"/>
        <v>46270</v>
      </c>
      <c r="D11" s="9">
        <f t="shared" si="8"/>
        <v>0</v>
      </c>
      <c r="E11" s="8">
        <f t="shared" si="1"/>
        <v>46271</v>
      </c>
      <c r="F11" s="9">
        <v>0</v>
      </c>
      <c r="G11" s="10">
        <f t="shared" si="2"/>
        <v>1</v>
      </c>
      <c r="H11" s="11"/>
      <c r="I11" s="11"/>
      <c r="J11" s="11">
        <f t="shared" si="3"/>
        <v>1.0396245367323611</v>
      </c>
      <c r="K11" s="11">
        <f t="shared" ref="K11" si="9">(I11-H11)/J11</f>
        <v>0</v>
      </c>
      <c r="L11" s="27">
        <f t="shared" ref="L11" si="10">K11/24</f>
        <v>0</v>
      </c>
      <c r="M11" s="104" t="s">
        <v>141</v>
      </c>
    </row>
    <row r="12" spans="1:13">
      <c r="A12" s="12">
        <f t="shared" si="6"/>
        <v>6</v>
      </c>
      <c r="B12" s="8">
        <f t="shared" si="6"/>
        <v>46271</v>
      </c>
      <c r="C12" s="8">
        <f t="shared" si="7"/>
        <v>46271</v>
      </c>
      <c r="D12" s="9">
        <f t="shared" si="8"/>
        <v>0</v>
      </c>
      <c r="E12" s="8">
        <f t="shared" si="1"/>
        <v>46272</v>
      </c>
      <c r="F12" s="9">
        <v>0</v>
      </c>
      <c r="G12" s="10">
        <f t="shared" si="2"/>
        <v>1</v>
      </c>
      <c r="H12" s="11"/>
      <c r="I12" s="11"/>
      <c r="J12" s="11">
        <f t="shared" si="3"/>
        <v>1.0396245367323611</v>
      </c>
      <c r="K12" s="11">
        <f t="shared" ref="K12" si="11">(I12-H12)/J12</f>
        <v>0</v>
      </c>
      <c r="L12" s="27">
        <f t="shared" ref="L12" si="12">K12/24</f>
        <v>0</v>
      </c>
      <c r="M12" s="104" t="s">
        <v>141</v>
      </c>
    </row>
    <row r="13" spans="1:13">
      <c r="A13" s="12">
        <f t="shared" si="6"/>
        <v>7</v>
      </c>
      <c r="B13" s="8">
        <f t="shared" si="6"/>
        <v>46272</v>
      </c>
      <c r="C13" s="8">
        <f t="shared" si="7"/>
        <v>46272</v>
      </c>
      <c r="D13" s="9">
        <f t="shared" si="8"/>
        <v>0</v>
      </c>
      <c r="E13" s="8">
        <f t="shared" si="1"/>
        <v>46273</v>
      </c>
      <c r="F13" s="9">
        <v>0</v>
      </c>
      <c r="G13" s="10">
        <f t="shared" si="2"/>
        <v>1</v>
      </c>
      <c r="H13" s="11"/>
      <c r="I13" s="11"/>
      <c r="J13" s="11">
        <f t="shared" si="3"/>
        <v>1.0396245367323611</v>
      </c>
      <c r="K13" s="11">
        <f t="shared" ref="K13" si="13">(I13-H13)/J13</f>
        <v>0</v>
      </c>
      <c r="L13" s="27">
        <f t="shared" ref="L13" si="14">K13/24</f>
        <v>0</v>
      </c>
      <c r="M13" s="104" t="s">
        <v>141</v>
      </c>
    </row>
    <row r="14" spans="1:13">
      <c r="A14" s="12">
        <f t="shared" si="6"/>
        <v>8</v>
      </c>
      <c r="B14" s="8">
        <f t="shared" si="6"/>
        <v>46273</v>
      </c>
      <c r="C14" s="8">
        <f t="shared" si="7"/>
        <v>46273</v>
      </c>
      <c r="D14" s="9">
        <f t="shared" si="8"/>
        <v>0</v>
      </c>
      <c r="E14" s="8">
        <f t="shared" si="1"/>
        <v>46274</v>
      </c>
      <c r="F14" s="9">
        <v>0</v>
      </c>
      <c r="G14" s="10">
        <f t="shared" si="2"/>
        <v>1</v>
      </c>
      <c r="H14" s="11"/>
      <c r="I14" s="11"/>
      <c r="J14" s="11">
        <f t="shared" si="3"/>
        <v>1.0396245367323611</v>
      </c>
      <c r="K14" s="11">
        <f t="shared" ref="K14" si="15">(I14-H14)/J14</f>
        <v>0</v>
      </c>
      <c r="L14" s="27">
        <f t="shared" ref="L14" si="16">K14/24</f>
        <v>0</v>
      </c>
      <c r="M14" s="104" t="s">
        <v>141</v>
      </c>
    </row>
    <row r="15" spans="1:13">
      <c r="A15" s="12">
        <f t="shared" si="6"/>
        <v>9</v>
      </c>
      <c r="B15" s="8">
        <f t="shared" si="6"/>
        <v>46274</v>
      </c>
      <c r="C15" s="8">
        <f t="shared" si="7"/>
        <v>46274</v>
      </c>
      <c r="D15" s="9">
        <f t="shared" si="8"/>
        <v>0</v>
      </c>
      <c r="E15" s="8">
        <f t="shared" si="1"/>
        <v>46275</v>
      </c>
      <c r="F15" s="9">
        <v>0</v>
      </c>
      <c r="G15" s="10">
        <f t="shared" si="2"/>
        <v>1</v>
      </c>
      <c r="H15" s="11"/>
      <c r="I15" s="11"/>
      <c r="J15" s="11">
        <f t="shared" si="3"/>
        <v>1.0396245367323611</v>
      </c>
      <c r="K15" s="11">
        <f t="shared" ref="K15" si="17">(I15-H15)/J15</f>
        <v>0</v>
      </c>
      <c r="L15" s="27">
        <f t="shared" ref="L15" si="18">K15/24</f>
        <v>0</v>
      </c>
      <c r="M15" s="104" t="s">
        <v>141</v>
      </c>
    </row>
    <row r="16" spans="1:13">
      <c r="A16" s="12">
        <f t="shared" si="6"/>
        <v>10</v>
      </c>
      <c r="B16" s="8">
        <f t="shared" si="6"/>
        <v>46275</v>
      </c>
      <c r="C16" s="8">
        <f t="shared" si="7"/>
        <v>46275</v>
      </c>
      <c r="D16" s="9">
        <f t="shared" si="8"/>
        <v>0</v>
      </c>
      <c r="E16" s="8">
        <f t="shared" si="1"/>
        <v>46276</v>
      </c>
      <c r="F16" s="9">
        <v>0</v>
      </c>
      <c r="G16" s="10">
        <f t="shared" si="2"/>
        <v>1</v>
      </c>
      <c r="H16" s="11"/>
      <c r="I16" s="11"/>
      <c r="J16" s="11">
        <f t="shared" si="3"/>
        <v>1.0396245367323611</v>
      </c>
      <c r="K16" s="11">
        <f t="shared" ref="K16" si="19">(I16-H16)/J16</f>
        <v>0</v>
      </c>
      <c r="L16" s="27">
        <f t="shared" ref="L16" si="20">K16/24</f>
        <v>0</v>
      </c>
      <c r="M16" s="104" t="s">
        <v>141</v>
      </c>
    </row>
    <row r="17" spans="1:15">
      <c r="A17" s="12">
        <f t="shared" si="6"/>
        <v>11</v>
      </c>
      <c r="B17" s="8">
        <f t="shared" si="6"/>
        <v>46276</v>
      </c>
      <c r="C17" s="8">
        <f t="shared" si="7"/>
        <v>46276</v>
      </c>
      <c r="D17" s="9">
        <f t="shared" si="8"/>
        <v>0</v>
      </c>
      <c r="E17" s="8">
        <f t="shared" si="1"/>
        <v>46277</v>
      </c>
      <c r="F17" s="9">
        <v>0</v>
      </c>
      <c r="G17" s="10">
        <f t="shared" si="2"/>
        <v>1</v>
      </c>
      <c r="H17" s="11"/>
      <c r="I17" s="11"/>
      <c r="J17" s="11">
        <f t="shared" si="3"/>
        <v>1.0396245367323611</v>
      </c>
      <c r="K17" s="11">
        <f t="shared" ref="K17" si="21">(I17-H17)/J17</f>
        <v>0</v>
      </c>
      <c r="L17" s="27">
        <f t="shared" ref="L17" si="22">K17/24</f>
        <v>0</v>
      </c>
      <c r="M17" s="104" t="s">
        <v>141</v>
      </c>
    </row>
    <row r="18" spans="1:15">
      <c r="A18" s="12">
        <f t="shared" si="6"/>
        <v>12</v>
      </c>
      <c r="B18" s="8">
        <f t="shared" si="6"/>
        <v>46277</v>
      </c>
      <c r="C18" s="8">
        <f t="shared" si="7"/>
        <v>46277</v>
      </c>
      <c r="D18" s="9">
        <f t="shared" si="8"/>
        <v>0</v>
      </c>
      <c r="E18" s="8">
        <f t="shared" si="1"/>
        <v>46278</v>
      </c>
      <c r="F18" s="9">
        <v>0</v>
      </c>
      <c r="G18" s="10">
        <f t="shared" si="2"/>
        <v>1</v>
      </c>
      <c r="H18" s="11"/>
      <c r="I18" s="11"/>
      <c r="J18" s="11">
        <f t="shared" si="3"/>
        <v>1.0396245367323611</v>
      </c>
      <c r="K18" s="11">
        <f t="shared" ref="K18" si="23">(I18-H18)/J18</f>
        <v>0</v>
      </c>
      <c r="L18" s="27">
        <f t="shared" ref="L18" si="24">K18/24</f>
        <v>0</v>
      </c>
      <c r="M18" s="104" t="s">
        <v>141</v>
      </c>
      <c r="O18" s="29"/>
    </row>
    <row r="19" spans="1:15">
      <c r="A19" s="12">
        <f t="shared" si="6"/>
        <v>13</v>
      </c>
      <c r="B19" s="8">
        <f t="shared" si="6"/>
        <v>46278</v>
      </c>
      <c r="C19" s="8">
        <f t="shared" si="7"/>
        <v>46278</v>
      </c>
      <c r="D19" s="9">
        <f t="shared" si="8"/>
        <v>0</v>
      </c>
      <c r="E19" s="8">
        <f t="shared" si="1"/>
        <v>46279</v>
      </c>
      <c r="F19" s="9">
        <v>0</v>
      </c>
      <c r="G19" s="10">
        <f t="shared" si="2"/>
        <v>1</v>
      </c>
      <c r="H19" s="11"/>
      <c r="I19" s="11"/>
      <c r="J19" s="11">
        <f t="shared" si="3"/>
        <v>1.0396245367323611</v>
      </c>
      <c r="K19" s="11">
        <f t="shared" ref="K19" si="25">(I19-H19)/J19</f>
        <v>0</v>
      </c>
      <c r="L19" s="27">
        <f t="shared" ref="L19" si="26">K19/24</f>
        <v>0</v>
      </c>
      <c r="M19" s="104" t="s">
        <v>141</v>
      </c>
    </row>
    <row r="20" spans="1:15">
      <c r="A20" s="12">
        <f t="shared" si="6"/>
        <v>14</v>
      </c>
      <c r="B20" s="8">
        <f t="shared" si="6"/>
        <v>46279</v>
      </c>
      <c r="C20" s="8">
        <f t="shared" si="7"/>
        <v>46279</v>
      </c>
      <c r="D20" s="9">
        <v>0.63541666666666696</v>
      </c>
      <c r="E20" s="8">
        <f t="shared" si="1"/>
        <v>46280</v>
      </c>
      <c r="F20" s="9">
        <v>0</v>
      </c>
      <c r="G20" s="10">
        <f t="shared" si="2"/>
        <v>0.36458333333333304</v>
      </c>
      <c r="H20" s="11"/>
      <c r="I20" s="11"/>
      <c r="J20" s="11">
        <f t="shared" si="3"/>
        <v>1.0396245367323611</v>
      </c>
      <c r="K20" s="11">
        <f t="shared" ref="K20" si="27">(I20-H20)/J20</f>
        <v>0</v>
      </c>
      <c r="L20" s="27">
        <f t="shared" ref="L20" si="28">K20/24</f>
        <v>0</v>
      </c>
      <c r="M20" s="104" t="s">
        <v>141</v>
      </c>
    </row>
    <row r="21" spans="1:15">
      <c r="A21" s="12">
        <f t="shared" si="6"/>
        <v>15</v>
      </c>
      <c r="B21" s="8">
        <f t="shared" si="6"/>
        <v>46280</v>
      </c>
      <c r="C21" s="8">
        <f t="shared" si="7"/>
        <v>46280</v>
      </c>
      <c r="D21" s="9">
        <f t="shared" si="8"/>
        <v>0</v>
      </c>
      <c r="E21" s="8">
        <f t="shared" si="1"/>
        <v>46281</v>
      </c>
      <c r="F21" s="9">
        <v>0</v>
      </c>
      <c r="G21" s="10">
        <f t="shared" si="2"/>
        <v>1</v>
      </c>
      <c r="H21" s="11"/>
      <c r="I21" s="11"/>
      <c r="J21" s="11">
        <f t="shared" si="3"/>
        <v>1.0396245367323611</v>
      </c>
      <c r="K21" s="11">
        <f t="shared" ref="K21" si="29">(I21-H21)/J21</f>
        <v>0</v>
      </c>
      <c r="L21" s="27">
        <f t="shared" ref="L21" si="30">K21/24</f>
        <v>0</v>
      </c>
      <c r="M21" s="104" t="s">
        <v>141</v>
      </c>
    </row>
    <row r="22" spans="1:15">
      <c r="A22" s="12">
        <f t="shared" si="6"/>
        <v>16</v>
      </c>
      <c r="B22" s="8">
        <f t="shared" si="6"/>
        <v>46281</v>
      </c>
      <c r="C22" s="8">
        <f t="shared" si="7"/>
        <v>46281</v>
      </c>
      <c r="D22" s="9">
        <f t="shared" si="8"/>
        <v>0</v>
      </c>
      <c r="E22" s="8">
        <f t="shared" si="1"/>
        <v>46282</v>
      </c>
      <c r="F22" s="9">
        <v>0</v>
      </c>
      <c r="G22" s="10">
        <f t="shared" si="2"/>
        <v>1</v>
      </c>
      <c r="H22" s="11"/>
      <c r="I22" s="11"/>
      <c r="J22" s="11">
        <f t="shared" si="3"/>
        <v>1.0396245367323611</v>
      </c>
      <c r="K22" s="11">
        <f t="shared" ref="K22" si="31">(I22-H22)/J22</f>
        <v>0</v>
      </c>
      <c r="L22" s="27">
        <f t="shared" ref="L22" si="32">K22/24</f>
        <v>0</v>
      </c>
      <c r="M22" s="104" t="s">
        <v>141</v>
      </c>
    </row>
    <row r="23" spans="1:15">
      <c r="A23" s="12">
        <f t="shared" si="6"/>
        <v>17</v>
      </c>
      <c r="B23" s="8">
        <f t="shared" si="6"/>
        <v>46282</v>
      </c>
      <c r="C23" s="8">
        <f t="shared" si="7"/>
        <v>46282</v>
      </c>
      <c r="D23" s="9">
        <f t="shared" si="8"/>
        <v>0</v>
      </c>
      <c r="E23" s="8">
        <f t="shared" si="1"/>
        <v>46283</v>
      </c>
      <c r="F23" s="9">
        <v>0</v>
      </c>
      <c r="G23" s="10">
        <f t="shared" si="2"/>
        <v>1</v>
      </c>
      <c r="H23" s="11"/>
      <c r="I23" s="11"/>
      <c r="J23" s="11">
        <f t="shared" si="3"/>
        <v>1.0396245367323611</v>
      </c>
      <c r="K23" s="11">
        <f t="shared" ref="K23" si="33">(I23-H23)/J23</f>
        <v>0</v>
      </c>
      <c r="L23" s="27">
        <f t="shared" ref="L23" si="34">K23/24</f>
        <v>0</v>
      </c>
      <c r="M23" s="104" t="s">
        <v>141</v>
      </c>
    </row>
    <row r="24" spans="1:15">
      <c r="A24" s="12">
        <f t="shared" si="6"/>
        <v>18</v>
      </c>
      <c r="B24" s="8">
        <f t="shared" si="6"/>
        <v>46283</v>
      </c>
      <c r="C24" s="8">
        <f t="shared" si="7"/>
        <v>46283</v>
      </c>
      <c r="D24" s="9">
        <f t="shared" si="8"/>
        <v>0</v>
      </c>
      <c r="E24" s="8">
        <f t="shared" si="1"/>
        <v>46284</v>
      </c>
      <c r="F24" s="9">
        <v>0</v>
      </c>
      <c r="G24" s="10">
        <f t="shared" si="2"/>
        <v>1</v>
      </c>
      <c r="H24" s="11"/>
      <c r="I24" s="11"/>
      <c r="J24" s="11">
        <f t="shared" si="3"/>
        <v>1.0396245367323611</v>
      </c>
      <c r="K24" s="11">
        <f t="shared" ref="K24" si="35">(I24-H24)/J24</f>
        <v>0</v>
      </c>
      <c r="L24" s="27">
        <f t="shared" ref="L24" si="36">K24/24</f>
        <v>0</v>
      </c>
      <c r="M24" s="104" t="s">
        <v>141</v>
      </c>
    </row>
    <row r="25" spans="1:15">
      <c r="A25" s="12">
        <f t="shared" ref="A25:B34" si="37">A24+1</f>
        <v>19</v>
      </c>
      <c r="B25" s="8">
        <f>B24+1</f>
        <v>46284</v>
      </c>
      <c r="C25" s="8">
        <f t="shared" si="7"/>
        <v>46284</v>
      </c>
      <c r="D25" s="9">
        <f t="shared" si="8"/>
        <v>0</v>
      </c>
      <c r="E25" s="8">
        <f t="shared" si="1"/>
        <v>46285</v>
      </c>
      <c r="F25" s="9">
        <v>0</v>
      </c>
      <c r="G25" s="10">
        <f t="shared" si="2"/>
        <v>1</v>
      </c>
      <c r="H25" s="11"/>
      <c r="I25" s="11"/>
      <c r="J25" s="11">
        <f t="shared" si="3"/>
        <v>1.0396245367323611</v>
      </c>
      <c r="K25" s="11">
        <f t="shared" ref="K25" si="38">(I25-H25)/J25</f>
        <v>0</v>
      </c>
      <c r="L25" s="27">
        <f t="shared" ref="L25" si="39">K25/24</f>
        <v>0</v>
      </c>
      <c r="M25" s="104" t="s">
        <v>141</v>
      </c>
    </row>
    <row r="26" spans="1:15">
      <c r="A26" s="12">
        <f t="shared" si="37"/>
        <v>20</v>
      </c>
      <c r="B26" s="8">
        <f>B25+1</f>
        <v>46285</v>
      </c>
      <c r="C26" s="8">
        <f t="shared" si="7"/>
        <v>46285</v>
      </c>
      <c r="D26" s="9">
        <f t="shared" si="8"/>
        <v>0</v>
      </c>
      <c r="E26" s="8">
        <f t="shared" si="1"/>
        <v>46286</v>
      </c>
      <c r="F26" s="9">
        <v>0</v>
      </c>
      <c r="G26" s="10">
        <f t="shared" si="2"/>
        <v>1</v>
      </c>
      <c r="H26" s="11"/>
      <c r="I26" s="11"/>
      <c r="J26" s="11">
        <f t="shared" si="3"/>
        <v>1.0396245367323611</v>
      </c>
      <c r="K26" s="11">
        <f t="shared" ref="K26" si="40">(I26-H26)/J26</f>
        <v>0</v>
      </c>
      <c r="L26" s="27">
        <f t="shared" ref="L26" si="41">K26/24</f>
        <v>0</v>
      </c>
      <c r="M26" s="104" t="s">
        <v>141</v>
      </c>
    </row>
    <row r="27" spans="1:15">
      <c r="A27" s="12">
        <f t="shared" si="37"/>
        <v>21</v>
      </c>
      <c r="B27" s="8">
        <f>B26+1</f>
        <v>46286</v>
      </c>
      <c r="C27" s="8">
        <f t="shared" si="7"/>
        <v>46286</v>
      </c>
      <c r="D27" s="9">
        <f t="shared" si="8"/>
        <v>0</v>
      </c>
      <c r="E27" s="8">
        <f t="shared" si="1"/>
        <v>46287</v>
      </c>
      <c r="F27" s="9">
        <v>0</v>
      </c>
      <c r="G27" s="10">
        <f t="shared" si="2"/>
        <v>1</v>
      </c>
      <c r="H27" s="11"/>
      <c r="I27" s="11"/>
      <c r="J27" s="11">
        <f t="shared" si="3"/>
        <v>1.0396245367323611</v>
      </c>
      <c r="K27" s="11">
        <f t="shared" ref="K27" si="42">(I27-H27)/J27</f>
        <v>0</v>
      </c>
      <c r="L27" s="27">
        <f t="shared" ref="L27" si="43">K27/24</f>
        <v>0</v>
      </c>
      <c r="M27" s="104" t="s">
        <v>141</v>
      </c>
    </row>
    <row r="28" spans="1:15">
      <c r="A28" s="12">
        <f t="shared" si="37"/>
        <v>22</v>
      </c>
      <c r="B28" s="8">
        <f t="shared" si="37"/>
        <v>46287</v>
      </c>
      <c r="C28" s="8">
        <f t="shared" si="7"/>
        <v>46287</v>
      </c>
      <c r="D28" s="9">
        <f t="shared" si="8"/>
        <v>0</v>
      </c>
      <c r="E28" s="8">
        <f t="shared" si="1"/>
        <v>46288</v>
      </c>
      <c r="F28" s="9">
        <v>0</v>
      </c>
      <c r="G28" s="10">
        <f t="shared" si="2"/>
        <v>1</v>
      </c>
      <c r="H28" s="11"/>
      <c r="I28" s="11"/>
      <c r="J28" s="11">
        <f t="shared" si="3"/>
        <v>1.0396245367323611</v>
      </c>
      <c r="K28" s="11">
        <f t="shared" ref="K28" si="44">(I28-H28)/J28</f>
        <v>0</v>
      </c>
      <c r="L28" s="27">
        <f t="shared" ref="L28" si="45">K28/24</f>
        <v>0</v>
      </c>
      <c r="M28" s="104" t="s">
        <v>141</v>
      </c>
    </row>
    <row r="29" spans="1:15">
      <c r="A29" s="12">
        <f t="shared" si="37"/>
        <v>23</v>
      </c>
      <c r="B29" s="8">
        <f t="shared" si="37"/>
        <v>46288</v>
      </c>
      <c r="C29" s="8">
        <f t="shared" si="7"/>
        <v>46288</v>
      </c>
      <c r="D29" s="9">
        <f t="shared" si="8"/>
        <v>0</v>
      </c>
      <c r="E29" s="8">
        <f t="shared" si="1"/>
        <v>46289</v>
      </c>
      <c r="F29" s="9">
        <v>0</v>
      </c>
      <c r="G29" s="10">
        <f t="shared" si="2"/>
        <v>1</v>
      </c>
      <c r="H29" s="11"/>
      <c r="I29" s="11"/>
      <c r="J29" s="11">
        <f t="shared" si="3"/>
        <v>1.0396245367323611</v>
      </c>
      <c r="K29" s="11">
        <f t="shared" ref="K29" si="46">(I29-H29)/J29</f>
        <v>0</v>
      </c>
      <c r="L29" s="27">
        <f t="shared" ref="L29" si="47">K29/24</f>
        <v>0</v>
      </c>
      <c r="M29" s="104" t="s">
        <v>141</v>
      </c>
    </row>
    <row r="30" spans="1:15">
      <c r="A30" s="12">
        <f t="shared" si="37"/>
        <v>24</v>
      </c>
      <c r="B30" s="8">
        <f t="shared" si="37"/>
        <v>46289</v>
      </c>
      <c r="C30" s="8">
        <f t="shared" si="7"/>
        <v>46289</v>
      </c>
      <c r="D30" s="9">
        <f t="shared" si="8"/>
        <v>0</v>
      </c>
      <c r="E30" s="8">
        <f t="shared" si="1"/>
        <v>46290</v>
      </c>
      <c r="F30" s="9">
        <v>0</v>
      </c>
      <c r="G30" s="10">
        <f t="shared" si="2"/>
        <v>1</v>
      </c>
      <c r="H30" s="11"/>
      <c r="I30" s="11"/>
      <c r="J30" s="11">
        <f t="shared" si="3"/>
        <v>1.0396245367323611</v>
      </c>
      <c r="K30" s="11">
        <f t="shared" ref="K30" si="48">(I30-H30)/J30</f>
        <v>0</v>
      </c>
      <c r="L30" s="27">
        <f t="shared" ref="L30" si="49">K30/24</f>
        <v>0</v>
      </c>
      <c r="M30" s="104" t="s">
        <v>141</v>
      </c>
    </row>
    <row r="31" spans="1:15">
      <c r="A31" s="12">
        <f t="shared" si="37"/>
        <v>25</v>
      </c>
      <c r="B31" s="8">
        <f t="shared" si="37"/>
        <v>46290</v>
      </c>
      <c r="C31" s="8">
        <f t="shared" si="7"/>
        <v>46290</v>
      </c>
      <c r="D31" s="9">
        <f t="shared" si="8"/>
        <v>0</v>
      </c>
      <c r="E31" s="8">
        <f t="shared" si="1"/>
        <v>46291</v>
      </c>
      <c r="F31" s="9">
        <v>0</v>
      </c>
      <c r="G31" s="10">
        <f t="shared" si="2"/>
        <v>1</v>
      </c>
      <c r="H31" s="224"/>
      <c r="I31" s="11"/>
      <c r="J31" s="11">
        <f t="shared" si="3"/>
        <v>1.0396245367323611</v>
      </c>
      <c r="K31" s="11">
        <f t="shared" ref="K31" si="50">(I31-H31)/J31</f>
        <v>0</v>
      </c>
      <c r="L31" s="27">
        <f t="shared" ref="L31" si="51">K31/24</f>
        <v>0</v>
      </c>
      <c r="M31" s="104" t="s">
        <v>141</v>
      </c>
    </row>
    <row r="32" spans="1:15">
      <c r="A32" s="12">
        <f t="shared" si="37"/>
        <v>26</v>
      </c>
      <c r="B32" s="8">
        <f t="shared" si="37"/>
        <v>46291</v>
      </c>
      <c r="C32" s="8">
        <f t="shared" si="7"/>
        <v>46291</v>
      </c>
      <c r="D32" s="9">
        <f t="shared" si="8"/>
        <v>0</v>
      </c>
      <c r="E32" s="8">
        <f t="shared" si="1"/>
        <v>46292</v>
      </c>
      <c r="F32" s="9">
        <v>0</v>
      </c>
      <c r="G32" s="10">
        <f t="shared" si="2"/>
        <v>1</v>
      </c>
      <c r="H32" s="224"/>
      <c r="I32" s="11"/>
      <c r="J32" s="11">
        <f t="shared" si="3"/>
        <v>1.0396245367323611</v>
      </c>
      <c r="K32" s="11">
        <f t="shared" ref="K32" si="52">(I32-H32)/J32</f>
        <v>0</v>
      </c>
      <c r="L32" s="27">
        <f t="shared" ref="L32" si="53">K32/24</f>
        <v>0</v>
      </c>
      <c r="M32" s="104" t="s">
        <v>141</v>
      </c>
    </row>
    <row r="33" spans="1:13">
      <c r="A33" s="12">
        <f t="shared" si="37"/>
        <v>27</v>
      </c>
      <c r="B33" s="8">
        <f t="shared" si="37"/>
        <v>46292</v>
      </c>
      <c r="C33" s="8">
        <f t="shared" si="7"/>
        <v>46292</v>
      </c>
      <c r="D33" s="9">
        <f t="shared" si="8"/>
        <v>0</v>
      </c>
      <c r="E33" s="8">
        <f t="shared" si="1"/>
        <v>46293</v>
      </c>
      <c r="F33" s="9">
        <v>0</v>
      </c>
      <c r="G33" s="10">
        <f t="shared" si="2"/>
        <v>1</v>
      </c>
      <c r="H33" s="224"/>
      <c r="I33" s="11"/>
      <c r="J33" s="11">
        <f t="shared" si="3"/>
        <v>1.0396245367323611</v>
      </c>
      <c r="K33" s="11">
        <f t="shared" ref="K33" si="54">(I33-H33)/J33</f>
        <v>0</v>
      </c>
      <c r="L33" s="27">
        <f t="shared" ref="L33" si="55">K33/24</f>
        <v>0</v>
      </c>
      <c r="M33" s="104" t="s">
        <v>141</v>
      </c>
    </row>
    <row r="34" spans="1:13">
      <c r="A34" s="12">
        <f t="shared" si="37"/>
        <v>28</v>
      </c>
      <c r="B34" s="8">
        <f t="shared" si="37"/>
        <v>46293</v>
      </c>
      <c r="C34" s="8">
        <f t="shared" si="7"/>
        <v>46293</v>
      </c>
      <c r="D34" s="9">
        <f t="shared" si="8"/>
        <v>0</v>
      </c>
      <c r="E34" s="8">
        <f t="shared" si="1"/>
        <v>46294</v>
      </c>
      <c r="F34" s="9">
        <v>0</v>
      </c>
      <c r="G34" s="10">
        <f t="shared" si="2"/>
        <v>1</v>
      </c>
      <c r="H34" s="224"/>
      <c r="I34" s="11"/>
      <c r="J34" s="11">
        <f t="shared" si="3"/>
        <v>1.0396245367323611</v>
      </c>
      <c r="K34" s="11">
        <f t="shared" ref="K34" si="56">(I34-H34)/J34</f>
        <v>0</v>
      </c>
      <c r="L34" s="27">
        <f t="shared" ref="L34" si="57">K34/24</f>
        <v>0</v>
      </c>
      <c r="M34" s="104" t="s">
        <v>141</v>
      </c>
    </row>
    <row r="35" spans="1:13">
      <c r="A35" s="12">
        <f t="shared" ref="A35:B35" si="58">A34+1</f>
        <v>29</v>
      </c>
      <c r="B35" s="8">
        <f t="shared" si="58"/>
        <v>46294</v>
      </c>
      <c r="C35" s="8">
        <f t="shared" ref="C35:C36" si="59">B35</f>
        <v>46294</v>
      </c>
      <c r="D35" s="9">
        <f t="shared" ref="D35:D36" si="60">F34</f>
        <v>0</v>
      </c>
      <c r="E35" s="8">
        <f t="shared" ref="E35:E36" si="61">C35+1</f>
        <v>46295</v>
      </c>
      <c r="F35" s="9">
        <v>0</v>
      </c>
      <c r="G35" s="10">
        <f t="shared" ref="G35:G36" si="62">IFERROR(((E35-C35)+(F35-D35)),"")</f>
        <v>1</v>
      </c>
      <c r="H35" s="224"/>
      <c r="I35" s="11"/>
      <c r="J35" s="11">
        <f t="shared" si="3"/>
        <v>1.0396245367323611</v>
      </c>
      <c r="K35" s="11">
        <f t="shared" ref="K35" si="63">(I35-H35)/J35</f>
        <v>0</v>
      </c>
      <c r="L35" s="27">
        <f t="shared" ref="L35" si="64">K35/24</f>
        <v>0</v>
      </c>
      <c r="M35" s="104" t="s">
        <v>141</v>
      </c>
    </row>
    <row r="36" spans="1:13">
      <c r="A36" s="12">
        <f t="shared" ref="A36:B37" si="65">A35+1</f>
        <v>30</v>
      </c>
      <c r="B36" s="8">
        <f t="shared" si="65"/>
        <v>46295</v>
      </c>
      <c r="C36" s="8">
        <f t="shared" si="59"/>
        <v>46295</v>
      </c>
      <c r="D36" s="9">
        <f t="shared" si="60"/>
        <v>0</v>
      </c>
      <c r="E36" s="8">
        <f t="shared" si="61"/>
        <v>46296</v>
      </c>
      <c r="F36" s="9">
        <v>0</v>
      </c>
      <c r="G36" s="10">
        <f t="shared" si="62"/>
        <v>1</v>
      </c>
      <c r="H36" s="224"/>
      <c r="I36" s="11"/>
      <c r="J36" s="11">
        <f t="shared" si="3"/>
        <v>1.0396245367323611</v>
      </c>
      <c r="K36" s="11">
        <f t="shared" ref="K36" si="66">(I36-H36)/J36</f>
        <v>0</v>
      </c>
      <c r="L36" s="27">
        <f t="shared" ref="L36" si="67">K36/24</f>
        <v>0</v>
      </c>
      <c r="M36" s="104" t="s">
        <v>141</v>
      </c>
    </row>
    <row r="37" spans="1:13">
      <c r="A37" s="12">
        <f t="shared" si="65"/>
        <v>31</v>
      </c>
      <c r="B37" s="8">
        <f t="shared" si="65"/>
        <v>46296</v>
      </c>
      <c r="C37" s="8">
        <f t="shared" ref="C37" si="68">B37</f>
        <v>46296</v>
      </c>
      <c r="D37" s="9">
        <f t="shared" ref="D37" si="69">F36</f>
        <v>0</v>
      </c>
      <c r="E37" s="8">
        <f t="shared" ref="E37" si="70">C37+1</f>
        <v>46297</v>
      </c>
      <c r="F37" s="9">
        <v>0</v>
      </c>
      <c r="G37" s="10">
        <f t="shared" ref="G37" si="71">IFERROR(((E37-C37)+(F37-D37)),"")</f>
        <v>1</v>
      </c>
      <c r="H37" s="224"/>
      <c r="I37" s="11"/>
      <c r="J37" s="11">
        <f t="shared" si="3"/>
        <v>1.0396245367323611</v>
      </c>
      <c r="K37" s="11">
        <f t="shared" ref="K37" si="72">(I37-H37)/J37</f>
        <v>0</v>
      </c>
      <c r="L37" s="27">
        <f t="shared" ref="L37" si="73">K37/24</f>
        <v>0</v>
      </c>
      <c r="M37" s="104" t="s">
        <v>141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24"/>
      <c r="J38" s="11"/>
      <c r="K38" s="11"/>
      <c r="L38" s="27"/>
      <c r="M38" s="104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30.364583333333332</v>
      </c>
      <c r="H39" s="20"/>
      <c r="I39" s="20"/>
      <c r="J39" s="32">
        <f>SUM(J7:J38)</f>
        <v>32.228360638703201</v>
      </c>
      <c r="K39" s="239">
        <f>SUM(K7:K38)</f>
        <v>0</v>
      </c>
      <c r="L39" s="32"/>
      <c r="M39" s="33"/>
    </row>
    <row r="40" spans="1:13">
      <c r="A40" s="21" t="s">
        <v>114</v>
      </c>
      <c r="B40" s="22"/>
      <c r="C40" s="22"/>
      <c r="D40" s="22"/>
      <c r="E40" s="22"/>
      <c r="F40" s="22"/>
      <c r="G40" s="23">
        <f>G39/SUMPRODUCT((G7:G38&gt;0)*1)</f>
        <v>0.979502688172043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A5:A6"/>
    <mergeCell ref="B5:B6"/>
    <mergeCell ref="G5:G6"/>
    <mergeCell ref="J5:J6"/>
    <mergeCell ref="K5:K6"/>
    <mergeCell ref="L5:L6"/>
    <mergeCell ref="M5:M6"/>
    <mergeCell ref="C5:D5"/>
    <mergeCell ref="E5:F5"/>
    <mergeCell ref="H5:I5"/>
  </mergeCells>
  <hyperlinks>
    <hyperlink ref="M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H33" sqref="H3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7109375" style="1" customWidth="1"/>
    <col min="9" max="9" width="14.42578125" style="1" customWidth="1"/>
    <col min="10" max="10" width="13.85546875" style="1" customWidth="1"/>
    <col min="11" max="11" width="12.28515625" style="1" customWidth="1"/>
    <col min="12" max="12" width="43.1406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170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MAX(K7:K35)</f>
        <v>131.52458333333198</v>
      </c>
      <c r="L4" s="2"/>
    </row>
    <row r="5" spans="1:12" ht="1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0.25</v>
      </c>
      <c r="E7" s="8">
        <f>B7</f>
        <v>46266</v>
      </c>
      <c r="F7" s="9">
        <v>0.70833333333333337</v>
      </c>
      <c r="G7" s="10">
        <f>IFERROR(((E7-C7)+(F7-D7)),"")</f>
        <v>0.45833333333333337</v>
      </c>
      <c r="H7" s="260">
        <v>383018.56</v>
      </c>
      <c r="I7" s="260">
        <v>384892.78</v>
      </c>
      <c r="J7" s="11">
        <f t="shared" ref="J7:J30" si="0">I7-H7</f>
        <v>1874.2200000000303</v>
      </c>
      <c r="K7" s="27">
        <f t="shared" ref="K7" si="1">J7/24</f>
        <v>78.092500000001266</v>
      </c>
      <c r="L7" s="700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0.25</v>
      </c>
      <c r="E8" s="8">
        <f>B8</f>
        <v>46267</v>
      </c>
      <c r="F8" s="9">
        <v>0.70833333333333337</v>
      </c>
      <c r="G8" s="10">
        <f>IFERROR(((E8-C8)+(F8-D8)),"")</f>
        <v>0.45833333333333337</v>
      </c>
      <c r="H8" s="11">
        <f t="shared" ref="H8:H18" si="2">I7</f>
        <v>384892.78</v>
      </c>
      <c r="I8" s="260">
        <v>386748.18</v>
      </c>
      <c r="J8" s="11">
        <f t="shared" si="0"/>
        <v>1855.3999999999651</v>
      </c>
      <c r="K8" s="27">
        <f t="shared" ref="K8" si="3">J8/24</f>
        <v>77.308333333331873</v>
      </c>
      <c r="L8" s="505"/>
    </row>
    <row r="9" spans="1:12">
      <c r="A9" s="12">
        <f t="shared" ref="A9:B24" si="4">A8+1</f>
        <v>3</v>
      </c>
      <c r="B9" s="8">
        <f t="shared" si="4"/>
        <v>46268</v>
      </c>
      <c r="C9" s="8">
        <f t="shared" ref="C9:C34" si="5">B9</f>
        <v>46268</v>
      </c>
      <c r="D9" s="9">
        <v>0.25</v>
      </c>
      <c r="E9" s="8">
        <f t="shared" ref="E9:E34" si="6">B9</f>
        <v>46268</v>
      </c>
      <c r="F9" s="9">
        <v>0.72916666666666696</v>
      </c>
      <c r="G9" s="10">
        <f t="shared" ref="G9:G34" si="7">IFERROR(((E9-C9)+(F9-D9)),"")</f>
        <v>0.47916666666666696</v>
      </c>
      <c r="H9" s="11">
        <f t="shared" si="2"/>
        <v>386748.18</v>
      </c>
      <c r="I9" s="260">
        <v>388553.97</v>
      </c>
      <c r="J9" s="11">
        <f t="shared" ref="J9" si="8">I9-H9</f>
        <v>1805.789999999979</v>
      </c>
      <c r="K9" s="27">
        <f t="shared" ref="K9" si="9">J9/24</f>
        <v>75.241249999999127</v>
      </c>
      <c r="L9" s="505"/>
    </row>
    <row r="10" spans="1:12">
      <c r="A10" s="12">
        <f t="shared" si="4"/>
        <v>4</v>
      </c>
      <c r="B10" s="8">
        <f t="shared" si="4"/>
        <v>46269</v>
      </c>
      <c r="C10" s="8">
        <f t="shared" si="5"/>
        <v>46269</v>
      </c>
      <c r="D10" s="9">
        <v>0.25</v>
      </c>
      <c r="E10" s="8">
        <f t="shared" si="6"/>
        <v>46269</v>
      </c>
      <c r="F10" s="9">
        <v>0.72916666666666696</v>
      </c>
      <c r="G10" s="10">
        <f t="shared" si="7"/>
        <v>0.47916666666666696</v>
      </c>
      <c r="H10" s="11">
        <f t="shared" si="2"/>
        <v>388553.97</v>
      </c>
      <c r="I10" s="260">
        <v>390178.77</v>
      </c>
      <c r="J10" s="11">
        <f t="shared" ref="J10" si="10">I10-H10</f>
        <v>1624.8000000000466</v>
      </c>
      <c r="K10" s="27">
        <f t="shared" ref="K10" si="11">J10/24</f>
        <v>67.700000000001936</v>
      </c>
      <c r="L10" s="634"/>
    </row>
    <row r="11" spans="1:12">
      <c r="A11" s="12">
        <f t="shared" si="4"/>
        <v>5</v>
      </c>
      <c r="B11" s="8">
        <f t="shared" si="4"/>
        <v>46270</v>
      </c>
      <c r="C11" s="8">
        <f t="shared" si="5"/>
        <v>46270</v>
      </c>
      <c r="D11" s="9">
        <v>0.25</v>
      </c>
      <c r="E11" s="8">
        <f t="shared" si="6"/>
        <v>46270</v>
      </c>
      <c r="F11" s="9">
        <v>0.70833333333333304</v>
      </c>
      <c r="G11" s="10">
        <f t="shared" si="7"/>
        <v>0.45833333333333304</v>
      </c>
      <c r="H11" s="11">
        <f t="shared" si="2"/>
        <v>390178.77</v>
      </c>
      <c r="I11" s="260">
        <v>390178.77</v>
      </c>
      <c r="J11" s="11">
        <f t="shared" si="0"/>
        <v>0</v>
      </c>
      <c r="K11" s="27">
        <f t="shared" ref="K11" si="12">J11/24</f>
        <v>0</v>
      </c>
      <c r="L11" s="634"/>
    </row>
    <row r="12" spans="1:12">
      <c r="A12" s="12">
        <f t="shared" si="4"/>
        <v>6</v>
      </c>
      <c r="B12" s="8">
        <f t="shared" si="4"/>
        <v>46271</v>
      </c>
      <c r="C12" s="8">
        <f t="shared" si="5"/>
        <v>46271</v>
      </c>
      <c r="D12" s="9">
        <v>0.25</v>
      </c>
      <c r="E12" s="8">
        <f t="shared" si="6"/>
        <v>46271</v>
      </c>
      <c r="F12" s="9">
        <v>0.70833333333333304</v>
      </c>
      <c r="G12" s="10">
        <f t="shared" si="7"/>
        <v>0.45833333333333304</v>
      </c>
      <c r="H12" s="11">
        <f t="shared" si="2"/>
        <v>390178.77</v>
      </c>
      <c r="I12" s="260">
        <v>390178.77</v>
      </c>
      <c r="J12" s="11">
        <f t="shared" ref="J12" si="13">I12-H12</f>
        <v>0</v>
      </c>
      <c r="K12" s="27">
        <f t="shared" ref="K12" si="14">J12/24</f>
        <v>0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5"/>
        <v>46272</v>
      </c>
      <c r="D13" s="9">
        <v>0.25</v>
      </c>
      <c r="E13" s="8">
        <f t="shared" si="6"/>
        <v>46272</v>
      </c>
      <c r="F13" s="9">
        <v>0.70833333333333304</v>
      </c>
      <c r="G13" s="10">
        <f t="shared" si="7"/>
        <v>0.45833333333333304</v>
      </c>
      <c r="H13" s="11">
        <f t="shared" si="2"/>
        <v>390178.77</v>
      </c>
      <c r="I13" s="260">
        <v>391887.66</v>
      </c>
      <c r="J13" s="11">
        <f t="shared" ref="J13" si="15">I13-H13</f>
        <v>1708.8899999999558</v>
      </c>
      <c r="K13" s="27">
        <f t="shared" ref="K13" si="16">J13/24</f>
        <v>71.203749999998152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5"/>
        <v>46273</v>
      </c>
      <c r="D14" s="9">
        <v>0.25</v>
      </c>
      <c r="E14" s="8">
        <f t="shared" si="6"/>
        <v>46273</v>
      </c>
      <c r="F14" s="9">
        <v>0.70833333333333304</v>
      </c>
      <c r="G14" s="10">
        <f t="shared" si="7"/>
        <v>0.45833333333333304</v>
      </c>
      <c r="H14" s="11">
        <f t="shared" si="2"/>
        <v>391887.66</v>
      </c>
      <c r="I14" s="260">
        <v>394870.53</v>
      </c>
      <c r="J14" s="11">
        <f t="shared" si="0"/>
        <v>2982.8700000000536</v>
      </c>
      <c r="K14" s="27">
        <f t="shared" ref="K14" si="17">J14/24</f>
        <v>124.28625000000223</v>
      </c>
      <c r="L14" s="505"/>
    </row>
    <row r="15" spans="1:12">
      <c r="A15" s="12">
        <f t="shared" si="4"/>
        <v>9</v>
      </c>
      <c r="B15" s="8">
        <f t="shared" si="4"/>
        <v>46274</v>
      </c>
      <c r="C15" s="8">
        <f t="shared" si="5"/>
        <v>46274</v>
      </c>
      <c r="D15" s="9">
        <v>0.25</v>
      </c>
      <c r="E15" s="8">
        <f t="shared" si="6"/>
        <v>46274</v>
      </c>
      <c r="F15" s="9">
        <v>0.70833333333333304</v>
      </c>
      <c r="G15" s="10">
        <f t="shared" ref="G15" si="18">IFERROR(((E15-C15)+(F15-D15)),"")</f>
        <v>0.45833333333333304</v>
      </c>
      <c r="H15" s="11">
        <f t="shared" si="2"/>
        <v>394870.53</v>
      </c>
      <c r="I15" s="260">
        <v>397674.08</v>
      </c>
      <c r="J15" s="11">
        <f t="shared" ref="J15" si="19">I15-H15</f>
        <v>2803.5499999999884</v>
      </c>
      <c r="K15" s="27">
        <f t="shared" ref="K15" si="20">J15/24</f>
        <v>116.81458333333285</v>
      </c>
      <c r="L15" s="505"/>
    </row>
    <row r="16" spans="1:12">
      <c r="A16" s="12">
        <f t="shared" si="4"/>
        <v>10</v>
      </c>
      <c r="B16" s="8">
        <f t="shared" si="4"/>
        <v>46275</v>
      </c>
      <c r="C16" s="8">
        <f t="shared" si="5"/>
        <v>46275</v>
      </c>
      <c r="D16" s="9">
        <v>0.25</v>
      </c>
      <c r="E16" s="8">
        <f t="shared" si="6"/>
        <v>46275</v>
      </c>
      <c r="F16" s="9">
        <v>0.70833333333333304</v>
      </c>
      <c r="G16" s="10">
        <f t="shared" si="7"/>
        <v>0.45833333333333304</v>
      </c>
      <c r="H16" s="11">
        <f t="shared" si="2"/>
        <v>397674.08</v>
      </c>
      <c r="I16" s="260">
        <v>400669.2</v>
      </c>
      <c r="J16" s="11">
        <f t="shared" ref="J16" si="21">I16-H16</f>
        <v>2995.1199999999953</v>
      </c>
      <c r="K16" s="27">
        <f t="shared" ref="K16" si="22">J16/24</f>
        <v>124.79666666666647</v>
      </c>
      <c r="L16" s="520"/>
    </row>
    <row r="17" spans="1:14">
      <c r="A17" s="12">
        <f t="shared" si="4"/>
        <v>11</v>
      </c>
      <c r="B17" s="8">
        <f t="shared" si="4"/>
        <v>46276</v>
      </c>
      <c r="C17" s="8">
        <f t="shared" si="5"/>
        <v>46276</v>
      </c>
      <c r="D17" s="9">
        <v>0.25</v>
      </c>
      <c r="E17" s="8">
        <f t="shared" si="6"/>
        <v>46276</v>
      </c>
      <c r="F17" s="9">
        <v>0.70833333333333304</v>
      </c>
      <c r="G17" s="10">
        <f t="shared" si="7"/>
        <v>0.45833333333333304</v>
      </c>
      <c r="H17" s="11">
        <f t="shared" si="2"/>
        <v>400669.2</v>
      </c>
      <c r="I17" s="260">
        <v>403641.7</v>
      </c>
      <c r="J17" s="11">
        <f t="shared" si="0"/>
        <v>2972.5</v>
      </c>
      <c r="K17" s="27">
        <f t="shared" ref="K17" si="23">J17/24</f>
        <v>123.85416666666667</v>
      </c>
      <c r="L17" s="646"/>
    </row>
    <row r="18" spans="1:14">
      <c r="A18" s="12">
        <f t="shared" si="4"/>
        <v>12</v>
      </c>
      <c r="B18" s="8">
        <f t="shared" si="4"/>
        <v>46277</v>
      </c>
      <c r="C18" s="8">
        <f t="shared" si="5"/>
        <v>46277</v>
      </c>
      <c r="D18" s="9">
        <v>0.25</v>
      </c>
      <c r="E18" s="8">
        <f t="shared" si="6"/>
        <v>46277</v>
      </c>
      <c r="F18" s="9">
        <v>0.70833333333333304</v>
      </c>
      <c r="G18" s="10">
        <f t="shared" si="7"/>
        <v>0.45833333333333304</v>
      </c>
      <c r="H18" s="11">
        <f t="shared" si="2"/>
        <v>403641.7</v>
      </c>
      <c r="I18" s="260">
        <v>403641.7</v>
      </c>
      <c r="J18" s="11">
        <f t="shared" ref="J18" si="24">I18-H18</f>
        <v>0</v>
      </c>
      <c r="K18" s="27">
        <f t="shared" ref="K18" si="25">J18/24</f>
        <v>0</v>
      </c>
      <c r="L18" s="861" t="s">
        <v>152</v>
      </c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5"/>
        <v>46278</v>
      </c>
      <c r="D19" s="9">
        <v>0.25</v>
      </c>
      <c r="E19" s="8">
        <f t="shared" si="6"/>
        <v>46278</v>
      </c>
      <c r="F19" s="9">
        <v>0.70833333333333304</v>
      </c>
      <c r="G19" s="10">
        <f t="shared" si="7"/>
        <v>0.45833333333333304</v>
      </c>
      <c r="H19" s="11">
        <f t="shared" ref="H19:H33" si="26">I18</f>
        <v>403641.7</v>
      </c>
      <c r="I19" s="260">
        <v>403641.7</v>
      </c>
      <c r="J19" s="11">
        <f t="shared" ref="J19" si="27">I19-H19</f>
        <v>0</v>
      </c>
      <c r="K19" s="27">
        <f t="shared" ref="K19" si="28">J19/24</f>
        <v>0</v>
      </c>
      <c r="L19" s="861" t="s">
        <v>152</v>
      </c>
    </row>
    <row r="20" spans="1:14">
      <c r="A20" s="12">
        <f t="shared" si="4"/>
        <v>14</v>
      </c>
      <c r="B20" s="8">
        <f t="shared" si="4"/>
        <v>46279</v>
      </c>
      <c r="C20" s="8">
        <f t="shared" si="5"/>
        <v>46279</v>
      </c>
      <c r="D20" s="9">
        <v>0.25</v>
      </c>
      <c r="E20" s="8">
        <f t="shared" si="6"/>
        <v>46279</v>
      </c>
      <c r="F20" s="9">
        <v>0.70833333333333304</v>
      </c>
      <c r="G20" s="10">
        <f t="shared" si="7"/>
        <v>0.45833333333333304</v>
      </c>
      <c r="H20" s="11">
        <f t="shared" si="26"/>
        <v>403641.7</v>
      </c>
      <c r="I20" s="260">
        <v>406528.83</v>
      </c>
      <c r="J20" s="11">
        <f t="shared" si="0"/>
        <v>2887.1300000000047</v>
      </c>
      <c r="K20" s="27">
        <f t="shared" ref="K20:K27" si="29">J20/24</f>
        <v>120.29708333333353</v>
      </c>
      <c r="L20" s="505"/>
    </row>
    <row r="21" spans="1:14">
      <c r="A21" s="12">
        <f t="shared" si="4"/>
        <v>15</v>
      </c>
      <c r="B21" s="8">
        <f t="shared" si="4"/>
        <v>46280</v>
      </c>
      <c r="C21" s="8">
        <f t="shared" si="5"/>
        <v>46280</v>
      </c>
      <c r="D21" s="9">
        <v>0.25</v>
      </c>
      <c r="E21" s="8">
        <f t="shared" si="6"/>
        <v>46280</v>
      </c>
      <c r="F21" s="9">
        <v>0.70833333333333304</v>
      </c>
      <c r="G21" s="10">
        <f t="shared" si="7"/>
        <v>0.45833333333333304</v>
      </c>
      <c r="H21" s="11">
        <f t="shared" si="26"/>
        <v>406528.83</v>
      </c>
      <c r="I21" s="260">
        <v>409685.42</v>
      </c>
      <c r="J21" s="11">
        <f t="shared" ref="J21" si="30">I21-H21</f>
        <v>3156.5899999999674</v>
      </c>
      <c r="K21" s="27">
        <f t="shared" ref="K21" si="31">J21/24</f>
        <v>131.52458333333198</v>
      </c>
      <c r="L21" s="505"/>
    </row>
    <row r="22" spans="1:14">
      <c r="A22" s="12">
        <f t="shared" si="4"/>
        <v>16</v>
      </c>
      <c r="B22" s="8">
        <f t="shared" si="4"/>
        <v>46281</v>
      </c>
      <c r="C22" s="8">
        <f t="shared" si="5"/>
        <v>46281</v>
      </c>
      <c r="D22" s="9">
        <v>0.25</v>
      </c>
      <c r="E22" s="8">
        <f t="shared" si="6"/>
        <v>46281</v>
      </c>
      <c r="F22" s="9">
        <v>0.70833333333333304</v>
      </c>
      <c r="G22" s="10">
        <f t="shared" si="7"/>
        <v>0.45833333333333304</v>
      </c>
      <c r="H22" s="11">
        <f t="shared" si="26"/>
        <v>409685.42</v>
      </c>
      <c r="I22" s="260">
        <v>412662.67</v>
      </c>
      <c r="J22" s="11">
        <f t="shared" ref="J22" si="32">I22-H22</f>
        <v>2977.25</v>
      </c>
      <c r="K22" s="27">
        <f t="shared" ref="K22" si="33">J22/24</f>
        <v>124.05208333333333</v>
      </c>
      <c r="L22" s="505"/>
    </row>
    <row r="23" spans="1:14">
      <c r="A23" s="12">
        <f t="shared" si="4"/>
        <v>17</v>
      </c>
      <c r="B23" s="8">
        <f t="shared" si="4"/>
        <v>46282</v>
      </c>
      <c r="C23" s="8">
        <f t="shared" si="5"/>
        <v>46282</v>
      </c>
      <c r="D23" s="9">
        <v>0.25</v>
      </c>
      <c r="E23" s="8">
        <f t="shared" si="6"/>
        <v>46282</v>
      </c>
      <c r="F23" s="9">
        <v>0.70833333333333304</v>
      </c>
      <c r="G23" s="10">
        <f t="shared" si="7"/>
        <v>0.45833333333333304</v>
      </c>
      <c r="H23" s="11">
        <f t="shared" si="26"/>
        <v>412662.67</v>
      </c>
      <c r="I23" s="260">
        <v>415669.46</v>
      </c>
      <c r="J23" s="11">
        <f t="shared" ref="J23" si="34">I23-H23</f>
        <v>3006.7900000000373</v>
      </c>
      <c r="K23" s="27">
        <f t="shared" ref="K23" si="35">J23/24</f>
        <v>125.28291666666821</v>
      </c>
      <c r="L23" s="505"/>
    </row>
    <row r="24" spans="1:14">
      <c r="A24" s="12">
        <f t="shared" si="4"/>
        <v>18</v>
      </c>
      <c r="B24" s="8">
        <f t="shared" si="4"/>
        <v>46283</v>
      </c>
      <c r="C24" s="8">
        <f t="shared" si="5"/>
        <v>46283</v>
      </c>
      <c r="D24" s="9">
        <v>0.25</v>
      </c>
      <c r="E24" s="8">
        <f t="shared" si="6"/>
        <v>46283</v>
      </c>
      <c r="F24" s="9">
        <v>0.70833333333333304</v>
      </c>
      <c r="G24" s="10">
        <f t="shared" si="7"/>
        <v>0.45833333333333304</v>
      </c>
      <c r="H24" s="11">
        <f t="shared" si="26"/>
        <v>415669.46</v>
      </c>
      <c r="I24" s="260">
        <v>418499.71</v>
      </c>
      <c r="J24" s="11">
        <f t="shared" ref="J24" si="36">I24-H24</f>
        <v>2830.25</v>
      </c>
      <c r="K24" s="27">
        <f t="shared" ref="K24" si="37">J24/24</f>
        <v>117.92708333333333</v>
      </c>
      <c r="L24" s="660"/>
    </row>
    <row r="25" spans="1:14">
      <c r="A25" s="12">
        <f t="shared" ref="A25:B34" si="38">A24+1</f>
        <v>19</v>
      </c>
      <c r="B25" s="8">
        <f>B24+1</f>
        <v>46284</v>
      </c>
      <c r="C25" s="8">
        <f t="shared" si="5"/>
        <v>46284</v>
      </c>
      <c r="D25" s="9">
        <v>0.25</v>
      </c>
      <c r="E25" s="8">
        <f t="shared" si="6"/>
        <v>46284</v>
      </c>
      <c r="F25" s="9">
        <v>0.70833333333333304</v>
      </c>
      <c r="G25" s="10">
        <f t="shared" si="7"/>
        <v>0.45833333333333304</v>
      </c>
      <c r="H25" s="11">
        <f t="shared" si="26"/>
        <v>418499.71</v>
      </c>
      <c r="I25" s="260">
        <v>418499.71</v>
      </c>
      <c r="J25" s="11">
        <f t="shared" ref="J25:J26" si="39">I25-H25</f>
        <v>0</v>
      </c>
      <c r="K25" s="27">
        <f t="shared" ref="K25:K26" si="40">J25/24</f>
        <v>0</v>
      </c>
      <c r="L25" s="861" t="s">
        <v>152</v>
      </c>
    </row>
    <row r="26" spans="1:14">
      <c r="A26" s="12">
        <f t="shared" si="38"/>
        <v>20</v>
      </c>
      <c r="B26" s="8">
        <f>B25+1</f>
        <v>46285</v>
      </c>
      <c r="C26" s="8">
        <f t="shared" si="5"/>
        <v>46285</v>
      </c>
      <c r="D26" s="9">
        <v>0.25</v>
      </c>
      <c r="E26" s="8">
        <f t="shared" si="6"/>
        <v>46285</v>
      </c>
      <c r="F26" s="9">
        <v>0.70833333333333304</v>
      </c>
      <c r="G26" s="10">
        <f t="shared" si="7"/>
        <v>0.45833333333333304</v>
      </c>
      <c r="H26" s="11">
        <f t="shared" si="26"/>
        <v>418499.71</v>
      </c>
      <c r="I26" s="260">
        <v>418499.71</v>
      </c>
      <c r="J26" s="11">
        <f t="shared" si="39"/>
        <v>0</v>
      </c>
      <c r="K26" s="27">
        <f t="shared" si="40"/>
        <v>0</v>
      </c>
      <c r="L26" s="861" t="s">
        <v>152</v>
      </c>
    </row>
    <row r="27" spans="1:14">
      <c r="A27" s="12">
        <f t="shared" si="38"/>
        <v>21</v>
      </c>
      <c r="B27" s="8">
        <f>B26+1</f>
        <v>46286</v>
      </c>
      <c r="C27" s="8">
        <f t="shared" si="5"/>
        <v>46286</v>
      </c>
      <c r="D27" s="9">
        <v>0.25</v>
      </c>
      <c r="E27" s="8">
        <f t="shared" si="6"/>
        <v>46286</v>
      </c>
      <c r="F27" s="9">
        <v>0.70833333333333304</v>
      </c>
      <c r="G27" s="10">
        <f t="shared" si="7"/>
        <v>0.45833333333333304</v>
      </c>
      <c r="H27" s="11">
        <f t="shared" si="26"/>
        <v>418499.71</v>
      </c>
      <c r="I27" s="260">
        <v>420285.44</v>
      </c>
      <c r="J27" s="11">
        <f t="shared" si="0"/>
        <v>1785.7299999999814</v>
      </c>
      <c r="K27" s="27">
        <f t="shared" si="29"/>
        <v>74.405416666665886</v>
      </c>
      <c r="L27" s="28"/>
    </row>
    <row r="28" spans="1:14">
      <c r="A28" s="12">
        <f t="shared" si="38"/>
        <v>22</v>
      </c>
      <c r="B28" s="8">
        <f t="shared" si="38"/>
        <v>46287</v>
      </c>
      <c r="C28" s="8">
        <f t="shared" si="5"/>
        <v>46287</v>
      </c>
      <c r="D28" s="9">
        <v>0.25</v>
      </c>
      <c r="E28" s="8">
        <f t="shared" si="6"/>
        <v>46287</v>
      </c>
      <c r="F28" s="9">
        <v>0.70833333333333304</v>
      </c>
      <c r="G28" s="10">
        <f t="shared" si="7"/>
        <v>0.45833333333333304</v>
      </c>
      <c r="H28" s="11">
        <f t="shared" si="26"/>
        <v>420285.44</v>
      </c>
      <c r="I28" s="11">
        <v>422358.28</v>
      </c>
      <c r="J28" s="11">
        <f t="shared" si="0"/>
        <v>2072.8400000000256</v>
      </c>
      <c r="K28" s="27">
        <f t="shared" ref="K28" si="41">J28/24</f>
        <v>86.368333333334405</v>
      </c>
      <c r="L28" s="505"/>
    </row>
    <row r="29" spans="1:14">
      <c r="A29" s="12">
        <f t="shared" si="38"/>
        <v>23</v>
      </c>
      <c r="B29" s="8">
        <f t="shared" si="38"/>
        <v>46288</v>
      </c>
      <c r="C29" s="8">
        <f t="shared" si="5"/>
        <v>46288</v>
      </c>
      <c r="D29" s="9">
        <v>0.25</v>
      </c>
      <c r="E29" s="8">
        <f t="shared" si="6"/>
        <v>46288</v>
      </c>
      <c r="F29" s="9">
        <v>0.70833333333333304</v>
      </c>
      <c r="G29" s="10">
        <f t="shared" si="7"/>
        <v>0.45833333333333304</v>
      </c>
      <c r="H29" s="11">
        <f t="shared" si="26"/>
        <v>422358.28</v>
      </c>
      <c r="I29" s="11">
        <v>424183.67</v>
      </c>
      <c r="J29" s="11">
        <f t="shared" ref="J29" si="42">I29-H29</f>
        <v>1825.3899999999558</v>
      </c>
      <c r="K29" s="27">
        <f t="shared" ref="K29" si="43">J29/24</f>
        <v>76.057916666664823</v>
      </c>
      <c r="L29" s="505"/>
    </row>
    <row r="30" spans="1:14">
      <c r="A30" s="12">
        <f t="shared" si="38"/>
        <v>24</v>
      </c>
      <c r="B30" s="8">
        <f t="shared" si="38"/>
        <v>46289</v>
      </c>
      <c r="C30" s="8">
        <f t="shared" si="5"/>
        <v>46289</v>
      </c>
      <c r="D30" s="9">
        <v>0.25</v>
      </c>
      <c r="E30" s="8">
        <f t="shared" si="6"/>
        <v>46289</v>
      </c>
      <c r="F30" s="9">
        <v>0.70833333333333304</v>
      </c>
      <c r="G30" s="10">
        <f t="shared" si="7"/>
        <v>0.45833333333333304</v>
      </c>
      <c r="H30" s="11">
        <f t="shared" si="26"/>
        <v>424183.67</v>
      </c>
      <c r="I30" s="260">
        <v>425828.91</v>
      </c>
      <c r="J30" s="11">
        <f t="shared" si="0"/>
        <v>1645.2399999999907</v>
      </c>
      <c r="K30" s="27">
        <f t="shared" ref="K30" si="44">J30/24</f>
        <v>68.551666666666279</v>
      </c>
      <c r="L30" s="520"/>
    </row>
    <row r="31" spans="1:14">
      <c r="A31" s="12">
        <f t="shared" si="38"/>
        <v>25</v>
      </c>
      <c r="B31" s="8">
        <f t="shared" si="38"/>
        <v>46290</v>
      </c>
      <c r="C31" s="8">
        <f t="shared" si="5"/>
        <v>46290</v>
      </c>
      <c r="D31" s="9">
        <v>0.25</v>
      </c>
      <c r="E31" s="8">
        <f t="shared" si="6"/>
        <v>46290</v>
      </c>
      <c r="F31" s="9">
        <v>0.70833333333333304</v>
      </c>
      <c r="G31" s="10">
        <f t="shared" si="7"/>
        <v>0.45833333333333304</v>
      </c>
      <c r="H31" s="11">
        <f t="shared" si="26"/>
        <v>425828.91</v>
      </c>
      <c r="I31" s="260">
        <v>425858.14</v>
      </c>
      <c r="J31" s="11">
        <f t="shared" ref="J31" si="45">I31-H31</f>
        <v>29.230000000039581</v>
      </c>
      <c r="K31" s="27">
        <f t="shared" ref="K31" si="46">J31/24</f>
        <v>1.2179166666683159</v>
      </c>
      <c r="L31" s="660"/>
    </row>
    <row r="32" spans="1:14">
      <c r="A32" s="12">
        <f t="shared" si="38"/>
        <v>26</v>
      </c>
      <c r="B32" s="8">
        <f t="shared" si="38"/>
        <v>46291</v>
      </c>
      <c r="C32" s="8">
        <f t="shared" si="5"/>
        <v>46291</v>
      </c>
      <c r="D32" s="9">
        <v>0.25</v>
      </c>
      <c r="E32" s="8">
        <f t="shared" si="6"/>
        <v>46291</v>
      </c>
      <c r="F32" s="9">
        <v>0.70833333333333304</v>
      </c>
      <c r="G32" s="10">
        <f t="shared" si="7"/>
        <v>0.45833333333333304</v>
      </c>
      <c r="H32" s="11">
        <f t="shared" si="26"/>
        <v>425858.14</v>
      </c>
      <c r="I32" s="260">
        <v>425858.14</v>
      </c>
      <c r="J32" s="11">
        <f t="shared" ref="J32" si="47">I32-H32</f>
        <v>0</v>
      </c>
      <c r="K32" s="27">
        <f t="shared" ref="K32" si="48">J32/24</f>
        <v>0</v>
      </c>
      <c r="L32" s="660"/>
    </row>
    <row r="33" spans="1:12">
      <c r="A33" s="12">
        <f t="shared" si="38"/>
        <v>27</v>
      </c>
      <c r="B33" s="8">
        <f t="shared" si="38"/>
        <v>46292</v>
      </c>
      <c r="C33" s="8">
        <f t="shared" si="5"/>
        <v>46292</v>
      </c>
      <c r="D33" s="9">
        <v>0.25</v>
      </c>
      <c r="E33" s="8">
        <f t="shared" si="6"/>
        <v>46292</v>
      </c>
      <c r="F33" s="9">
        <v>0.70833333333333304</v>
      </c>
      <c r="G33" s="10">
        <f t="shared" si="7"/>
        <v>0.45833333333333304</v>
      </c>
      <c r="H33" s="11"/>
      <c r="I33" s="260"/>
      <c r="J33" s="11">
        <f t="shared" ref="J33" si="49">I33-H33</f>
        <v>0</v>
      </c>
      <c r="K33" s="27">
        <f t="shared" ref="K33" si="50">J33/24</f>
        <v>0</v>
      </c>
      <c r="L33" s="28"/>
    </row>
    <row r="34" spans="1:12">
      <c r="A34" s="12">
        <f t="shared" si="38"/>
        <v>28</v>
      </c>
      <c r="B34" s="8">
        <f t="shared" si="38"/>
        <v>46293</v>
      </c>
      <c r="C34" s="8">
        <f t="shared" si="5"/>
        <v>46293</v>
      </c>
      <c r="D34" s="9">
        <v>0.25</v>
      </c>
      <c r="E34" s="8">
        <f t="shared" si="6"/>
        <v>46293</v>
      </c>
      <c r="F34" s="9">
        <v>0.70833333333333304</v>
      </c>
      <c r="G34" s="10">
        <f t="shared" si="7"/>
        <v>0.45833333333333304</v>
      </c>
      <c r="H34" s="11"/>
      <c r="I34" s="260"/>
      <c r="J34" s="11">
        <f t="shared" ref="J34" si="51">I34-H34</f>
        <v>0</v>
      </c>
      <c r="K34" s="27">
        <f t="shared" ref="K34" si="52">J34/24</f>
        <v>0</v>
      </c>
      <c r="L34" s="765"/>
    </row>
    <row r="35" spans="1:12" ht="15" customHeight="1">
      <c r="A35" s="12">
        <f t="shared" ref="A35:B35" si="53">A34+1</f>
        <v>29</v>
      </c>
      <c r="B35" s="8">
        <f t="shared" si="53"/>
        <v>46294</v>
      </c>
      <c r="C35" s="8">
        <f t="shared" ref="C35:C37" si="54">B35</f>
        <v>46294</v>
      </c>
      <c r="D35" s="9">
        <v>0.25</v>
      </c>
      <c r="E35" s="8">
        <f t="shared" ref="E35:E37" si="55">B35</f>
        <v>46294</v>
      </c>
      <c r="F35" s="9">
        <v>0.70833333333333304</v>
      </c>
      <c r="G35" s="10">
        <f t="shared" ref="G35:G37" si="56">IFERROR(((E35-C35)+(F35-D35)),"")</f>
        <v>0.45833333333333304</v>
      </c>
      <c r="H35" s="11"/>
      <c r="I35" s="260"/>
      <c r="J35" s="11">
        <f t="shared" ref="J35" si="57">I35-H35</f>
        <v>0</v>
      </c>
      <c r="K35" s="27">
        <f t="shared" ref="K35" si="58">J35/24</f>
        <v>0</v>
      </c>
      <c r="L35" s="765"/>
    </row>
    <row r="36" spans="1:12">
      <c r="A36" s="12">
        <f t="shared" ref="A36:B36" si="59">A35+1</f>
        <v>30</v>
      </c>
      <c r="B36" s="8">
        <f t="shared" si="59"/>
        <v>46295</v>
      </c>
      <c r="C36" s="8">
        <f t="shared" si="54"/>
        <v>46295</v>
      </c>
      <c r="D36" s="9">
        <v>0.25</v>
      </c>
      <c r="E36" s="8">
        <f t="shared" si="55"/>
        <v>46295</v>
      </c>
      <c r="F36" s="9">
        <v>0.70833333333333304</v>
      </c>
      <c r="G36" s="10">
        <f t="shared" si="56"/>
        <v>0.45833333333333304</v>
      </c>
      <c r="H36" s="11"/>
      <c r="I36" s="260"/>
      <c r="J36" s="11">
        <f t="shared" ref="J36" si="60">I36-H36</f>
        <v>0</v>
      </c>
      <c r="K36" s="27">
        <f t="shared" ref="K36" si="61">J36/24</f>
        <v>0</v>
      </c>
      <c r="L36" s="765"/>
    </row>
    <row r="37" spans="1:12">
      <c r="A37" s="12">
        <f t="shared" ref="A37:B37" si="62">A36+1</f>
        <v>31</v>
      </c>
      <c r="B37" s="8">
        <f t="shared" si="62"/>
        <v>46296</v>
      </c>
      <c r="C37" s="8">
        <f t="shared" si="54"/>
        <v>46296</v>
      </c>
      <c r="D37" s="9">
        <v>0.25</v>
      </c>
      <c r="E37" s="8">
        <f t="shared" si="55"/>
        <v>46296</v>
      </c>
      <c r="F37" s="9">
        <v>0.70833333333333304</v>
      </c>
      <c r="G37" s="10">
        <f t="shared" si="56"/>
        <v>0.45833333333333304</v>
      </c>
      <c r="H37" s="11"/>
      <c r="I37" s="260"/>
      <c r="J37" s="11">
        <f t="shared" ref="J37" si="63">I37-H37</f>
        <v>0</v>
      </c>
      <c r="K37" s="27">
        <f t="shared" ref="K37" si="64">J37/24</f>
        <v>0</v>
      </c>
      <c r="L37" s="533"/>
    </row>
    <row r="38" spans="1:12">
      <c r="A38" s="12"/>
      <c r="B38" s="8"/>
      <c r="C38" s="8"/>
      <c r="D38" s="9"/>
      <c r="E38" s="8"/>
      <c r="F38" s="9"/>
      <c r="G38" s="10"/>
      <c r="H38" s="11"/>
      <c r="I38" s="260"/>
      <c r="J38" s="11"/>
      <c r="K38" s="27"/>
      <c r="L38" s="533"/>
    </row>
    <row r="39" spans="1:12">
      <c r="A39" s="249"/>
      <c r="B39" s="112"/>
      <c r="C39" s="112"/>
      <c r="D39" s="250"/>
      <c r="E39" s="112"/>
      <c r="F39" s="250"/>
      <c r="G39" s="153"/>
      <c r="H39" s="155"/>
      <c r="I39" s="261"/>
      <c r="J39" s="155"/>
      <c r="K39" s="154"/>
      <c r="L39" s="23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SUM(G7:G37)</f>
        <v>14.249999999999982</v>
      </c>
      <c r="H40" s="20"/>
      <c r="I40" s="20"/>
      <c r="J40" s="32">
        <f>SUM(J7:J37)</f>
        <v>42839.580000000016</v>
      </c>
      <c r="K40" s="32">
        <f>AVERAGE(K7:K37)</f>
        <v>57.580080645161303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G40/SUMPRODUCT((G7:G37&gt;0)*1)</f>
        <v>0.45967741935483813</v>
      </c>
      <c r="H41" s="24"/>
      <c r="I41" s="24"/>
      <c r="J41" s="24"/>
      <c r="K41" s="24">
        <f>K40/SUMPRODUCT((K7:K37&gt;0)*1)</f>
        <v>3.0305305602716475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5" zoomScaleNormal="85" workbookViewId="0">
      <pane xSplit="5" ySplit="7" topLeftCell="F8" activePane="bottomRight" state="frozen"/>
      <selection pane="topRight"/>
      <selection pane="bottomLeft"/>
      <selection pane="bottomRight" activeCell="H33" sqref="H3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5" width="9.140625" style="1"/>
    <col min="6" max="6" width="10.42578125" style="1" customWidth="1"/>
    <col min="7" max="7" width="11.85546875" style="1" customWidth="1"/>
    <col min="8" max="8" width="13.285156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169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MAX(K7:K34)</f>
        <v>225.26249999999223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</f>
        <v>46266</v>
      </c>
      <c r="F7" s="9">
        <v>0.97916666666666663</v>
      </c>
      <c r="G7" s="10">
        <f t="shared" ref="G7:G32" si="0">IFERROR(((E7-C7)+(F7-D7)),"")</f>
        <v>0.68749999999999956</v>
      </c>
      <c r="H7" s="11">
        <v>6065124.7999999998</v>
      </c>
      <c r="I7" s="11">
        <v>6069390</v>
      </c>
      <c r="J7" s="11">
        <f t="shared" ref="J7:J8" si="1">I7-H7</f>
        <v>4265.2000000001863</v>
      </c>
      <c r="K7" s="27">
        <f t="shared" ref="K7:K8" si="2">J7/24</f>
        <v>177.71666666667443</v>
      </c>
      <c r="L7" s="69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</f>
        <v>46267</v>
      </c>
      <c r="F8" s="9">
        <v>0.97222222222222221</v>
      </c>
      <c r="G8" s="10">
        <f t="shared" si="0"/>
        <v>0.68055555555555514</v>
      </c>
      <c r="H8" s="11">
        <f t="shared" ref="H8:H18" si="3">I7</f>
        <v>6069390</v>
      </c>
      <c r="I8" s="11">
        <v>6074796.2999999998</v>
      </c>
      <c r="J8" s="11">
        <f t="shared" si="1"/>
        <v>5406.2999999998137</v>
      </c>
      <c r="K8" s="27">
        <f t="shared" si="2"/>
        <v>225.26249999999223</v>
      </c>
      <c r="L8" s="505"/>
    </row>
    <row r="9" spans="1:12">
      <c r="A9" s="12">
        <f t="shared" ref="A9:B24" si="4">A8+1</f>
        <v>3</v>
      </c>
      <c r="B9" s="8">
        <f t="shared" si="4"/>
        <v>46268</v>
      </c>
      <c r="C9" s="8">
        <f t="shared" ref="C9:C34" si="5">B9</f>
        <v>46268</v>
      </c>
      <c r="D9" s="9">
        <v>0.29166666666666702</v>
      </c>
      <c r="E9" s="8">
        <f t="shared" ref="E9" si="6">C9</f>
        <v>46268</v>
      </c>
      <c r="F9" s="9">
        <v>0.79166666666666696</v>
      </c>
      <c r="G9" s="10">
        <f t="shared" si="0"/>
        <v>0.49999999999999994</v>
      </c>
      <c r="H9" s="11">
        <f t="shared" si="3"/>
        <v>6074796.2999999998</v>
      </c>
      <c r="I9" s="11">
        <v>6079867</v>
      </c>
      <c r="J9" s="11">
        <f t="shared" ref="J9" si="7">I9-H9</f>
        <v>5070.7000000001863</v>
      </c>
      <c r="K9" s="27">
        <f t="shared" ref="K9" si="8">J9/24</f>
        <v>211.27916666667443</v>
      </c>
      <c r="L9" s="505"/>
    </row>
    <row r="10" spans="1:12">
      <c r="A10" s="12">
        <f t="shared" si="4"/>
        <v>4</v>
      </c>
      <c r="B10" s="8">
        <f t="shared" si="4"/>
        <v>46269</v>
      </c>
      <c r="C10" s="8">
        <f t="shared" si="5"/>
        <v>46269</v>
      </c>
      <c r="D10" s="9">
        <v>0.29166666666666702</v>
      </c>
      <c r="E10" s="8">
        <f t="shared" ref="E10:E32" si="9">C10</f>
        <v>46269</v>
      </c>
      <c r="F10" s="9">
        <v>0.92708333333333304</v>
      </c>
      <c r="G10" s="10">
        <f t="shared" si="0"/>
        <v>0.63541666666666607</v>
      </c>
      <c r="H10" s="11">
        <f t="shared" si="3"/>
        <v>6079867</v>
      </c>
      <c r="I10" s="11">
        <v>6084758.5999999996</v>
      </c>
      <c r="J10" s="11">
        <f t="shared" ref="J10:J11" si="10">I10-H10</f>
        <v>4891.5999999996275</v>
      </c>
      <c r="K10" s="27">
        <f t="shared" ref="K10" si="11">J10/24</f>
        <v>203.81666666665114</v>
      </c>
      <c r="L10" s="632"/>
    </row>
    <row r="11" spans="1:12">
      <c r="A11" s="12">
        <f t="shared" si="4"/>
        <v>5</v>
      </c>
      <c r="B11" s="8">
        <f t="shared" si="4"/>
        <v>46270</v>
      </c>
      <c r="C11" s="8">
        <f t="shared" si="5"/>
        <v>46270</v>
      </c>
      <c r="D11" s="9">
        <v>0.29166666666666669</v>
      </c>
      <c r="E11" s="8">
        <f t="shared" si="9"/>
        <v>46270</v>
      </c>
      <c r="F11" s="9">
        <v>0.97222222222222221</v>
      </c>
      <c r="G11" s="10">
        <f t="shared" si="0"/>
        <v>0.68055555555555558</v>
      </c>
      <c r="H11" s="11">
        <f t="shared" si="3"/>
        <v>6084758.5999999996</v>
      </c>
      <c r="I11" s="11">
        <v>6088352.5</v>
      </c>
      <c r="J11" s="11">
        <f t="shared" si="10"/>
        <v>3593.9000000003725</v>
      </c>
      <c r="K11" s="27">
        <f t="shared" ref="K11" si="12">J11/24</f>
        <v>149.74583333334886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5"/>
        <v>46271</v>
      </c>
      <c r="D12" s="9">
        <v>0.29166666666666702</v>
      </c>
      <c r="E12" s="8">
        <f t="shared" si="9"/>
        <v>46271</v>
      </c>
      <c r="F12" s="9">
        <v>0.97916666666666663</v>
      </c>
      <c r="G12" s="10">
        <f t="shared" si="0"/>
        <v>0.68749999999999956</v>
      </c>
      <c r="H12" s="11">
        <f t="shared" si="3"/>
        <v>6088352.5</v>
      </c>
      <c r="I12" s="11">
        <v>6088352.5</v>
      </c>
      <c r="J12" s="11">
        <f t="shared" ref="J12" si="13">I12-H12</f>
        <v>0</v>
      </c>
      <c r="K12" s="27">
        <f t="shared" ref="K12" si="14">J12/24</f>
        <v>0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5"/>
        <v>46272</v>
      </c>
      <c r="D13" s="9">
        <v>0.29166666666666702</v>
      </c>
      <c r="E13" s="8">
        <f t="shared" si="9"/>
        <v>46272</v>
      </c>
      <c r="F13" s="9">
        <v>0.97222222222222221</v>
      </c>
      <c r="G13" s="10">
        <f t="shared" si="0"/>
        <v>0.68055555555555514</v>
      </c>
      <c r="H13" s="11">
        <f t="shared" si="3"/>
        <v>6088352.5</v>
      </c>
      <c r="I13" s="11">
        <v>6093471.2999999998</v>
      </c>
      <c r="J13" s="11">
        <f t="shared" ref="J13" si="15">I13-H13</f>
        <v>5118.7999999998137</v>
      </c>
      <c r="K13" s="27">
        <f t="shared" ref="K13" si="16">J13/24</f>
        <v>213.28333333332557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5"/>
        <v>46273</v>
      </c>
      <c r="D14" s="9">
        <v>0.29166666666666702</v>
      </c>
      <c r="E14" s="8">
        <f t="shared" si="9"/>
        <v>46273</v>
      </c>
      <c r="F14" s="9">
        <v>0.97222222222222221</v>
      </c>
      <c r="G14" s="10">
        <f t="shared" si="0"/>
        <v>0.68055555555555514</v>
      </c>
      <c r="H14" s="11">
        <f t="shared" si="3"/>
        <v>6093471.2999999998</v>
      </c>
      <c r="I14" s="11">
        <v>6098477</v>
      </c>
      <c r="J14" s="11">
        <f t="shared" ref="J14" si="17">I14-H14</f>
        <v>5005.7000000001863</v>
      </c>
      <c r="K14" s="27">
        <f t="shared" ref="K14" si="18">J14/24</f>
        <v>208.57083333334108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5"/>
        <v>46274</v>
      </c>
      <c r="D15" s="9">
        <v>0.29166666666666702</v>
      </c>
      <c r="E15" s="8">
        <f t="shared" si="9"/>
        <v>46274</v>
      </c>
      <c r="F15" s="9">
        <v>0.97222222222222221</v>
      </c>
      <c r="G15" s="10">
        <f t="shared" si="0"/>
        <v>0.68055555555555514</v>
      </c>
      <c r="H15" s="11">
        <f t="shared" si="3"/>
        <v>6098477</v>
      </c>
      <c r="I15" s="11">
        <v>6103543.4000000004</v>
      </c>
      <c r="J15" s="11">
        <f t="shared" ref="J15" si="19">I15-H15</f>
        <v>5066.4000000003725</v>
      </c>
      <c r="K15" s="27">
        <f t="shared" ref="K15" si="20">J15/24</f>
        <v>211.10000000001551</v>
      </c>
      <c r="L15" s="736"/>
    </row>
    <row r="16" spans="1:12">
      <c r="A16" s="12">
        <f t="shared" si="4"/>
        <v>10</v>
      </c>
      <c r="B16" s="8">
        <f t="shared" si="4"/>
        <v>46275</v>
      </c>
      <c r="C16" s="8">
        <f t="shared" si="5"/>
        <v>46275</v>
      </c>
      <c r="D16" s="9">
        <v>0.29166666666666702</v>
      </c>
      <c r="E16" s="8">
        <f t="shared" si="9"/>
        <v>46275</v>
      </c>
      <c r="F16" s="9">
        <v>0.97222222222222221</v>
      </c>
      <c r="G16" s="10">
        <f t="shared" si="0"/>
        <v>0.68055555555555514</v>
      </c>
      <c r="H16" s="11">
        <f t="shared" si="3"/>
        <v>6103543.4000000004</v>
      </c>
      <c r="I16" s="11">
        <v>6107974.2000000002</v>
      </c>
      <c r="J16" s="11">
        <f t="shared" ref="J16" si="21">I16-H16</f>
        <v>4430.7999999998137</v>
      </c>
      <c r="K16" s="27">
        <f t="shared" ref="K16" si="22">J16/24</f>
        <v>184.61666666665892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5"/>
        <v>46276</v>
      </c>
      <c r="D17" s="9">
        <v>0.29166666666666702</v>
      </c>
      <c r="E17" s="8">
        <f t="shared" si="9"/>
        <v>46276</v>
      </c>
      <c r="F17" s="9">
        <v>0.97222222222222221</v>
      </c>
      <c r="G17" s="10">
        <f t="shared" si="0"/>
        <v>0.68055555555555514</v>
      </c>
      <c r="H17" s="11">
        <f t="shared" si="3"/>
        <v>6107974.2000000002</v>
      </c>
      <c r="I17" s="11">
        <v>6111673.5</v>
      </c>
      <c r="J17" s="11">
        <f t="shared" ref="J17" si="23">I17-H17</f>
        <v>3699.2999999998137</v>
      </c>
      <c r="K17" s="27">
        <f t="shared" ref="K17" si="24">J17/24</f>
        <v>154.13749999999223</v>
      </c>
      <c r="L17" s="646"/>
    </row>
    <row r="18" spans="1:14">
      <c r="A18" s="12">
        <f t="shared" si="4"/>
        <v>12</v>
      </c>
      <c r="B18" s="8">
        <f t="shared" si="4"/>
        <v>46277</v>
      </c>
      <c r="C18" s="8">
        <f t="shared" si="5"/>
        <v>46277</v>
      </c>
      <c r="D18" s="9">
        <v>0.29166666666666702</v>
      </c>
      <c r="E18" s="8">
        <f t="shared" si="9"/>
        <v>46277</v>
      </c>
      <c r="F18" s="9">
        <v>0.97222222222222221</v>
      </c>
      <c r="G18" s="10">
        <f t="shared" si="0"/>
        <v>0.68055555555555514</v>
      </c>
      <c r="H18" s="11">
        <f t="shared" si="3"/>
        <v>6111673.5</v>
      </c>
      <c r="I18" s="11">
        <v>6114499.7999999998</v>
      </c>
      <c r="J18" s="11">
        <f t="shared" ref="J18" si="25">I18-H18</f>
        <v>2826.2999999998137</v>
      </c>
      <c r="K18" s="27">
        <f t="shared" ref="K18" si="26">J18/24</f>
        <v>117.76249999999224</v>
      </c>
      <c r="L18" s="646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5"/>
        <v>46278</v>
      </c>
      <c r="D19" s="9">
        <v>0.29166666666666702</v>
      </c>
      <c r="E19" s="8">
        <f t="shared" si="9"/>
        <v>46278</v>
      </c>
      <c r="F19" s="9">
        <v>0.97222222222222221</v>
      </c>
      <c r="G19" s="10">
        <f t="shared" si="0"/>
        <v>0.68055555555555514</v>
      </c>
      <c r="H19" s="11">
        <f t="shared" ref="H19:H24" si="27">I18</f>
        <v>6114499.7999999998</v>
      </c>
      <c r="I19" s="11">
        <v>6114499.7999999998</v>
      </c>
      <c r="J19" s="11">
        <f t="shared" ref="J19" si="28">I19-H19</f>
        <v>0</v>
      </c>
      <c r="K19" s="27">
        <f t="shared" ref="K19" si="29">J19/24</f>
        <v>0</v>
      </c>
      <c r="L19" s="861" t="s">
        <v>152</v>
      </c>
    </row>
    <row r="20" spans="1:14">
      <c r="A20" s="12">
        <f t="shared" si="4"/>
        <v>14</v>
      </c>
      <c r="B20" s="8">
        <f t="shared" si="4"/>
        <v>46279</v>
      </c>
      <c r="C20" s="8">
        <f t="shared" si="5"/>
        <v>46279</v>
      </c>
      <c r="D20" s="9">
        <v>0.29166666666666702</v>
      </c>
      <c r="E20" s="8">
        <f t="shared" si="9"/>
        <v>46279</v>
      </c>
      <c r="F20" s="9">
        <v>0.97222222222222221</v>
      </c>
      <c r="G20" s="10">
        <f t="shared" si="0"/>
        <v>0.68055555555555514</v>
      </c>
      <c r="H20" s="11">
        <f t="shared" si="27"/>
        <v>6114499.7999999998</v>
      </c>
      <c r="I20" s="11">
        <v>6118634.7999999998</v>
      </c>
      <c r="J20" s="11">
        <f t="shared" ref="J20" si="30">I20-H20</f>
        <v>4135</v>
      </c>
      <c r="K20" s="27">
        <f t="shared" ref="K20" si="31">J20/24</f>
        <v>172.29166666666666</v>
      </c>
      <c r="L20" s="28"/>
    </row>
    <row r="21" spans="1:14">
      <c r="A21" s="12">
        <f t="shared" si="4"/>
        <v>15</v>
      </c>
      <c r="B21" s="8">
        <f t="shared" si="4"/>
        <v>46280</v>
      </c>
      <c r="C21" s="8">
        <f t="shared" si="5"/>
        <v>46280</v>
      </c>
      <c r="D21" s="9">
        <v>0.29166666666666702</v>
      </c>
      <c r="E21" s="8">
        <f t="shared" si="9"/>
        <v>46280</v>
      </c>
      <c r="F21" s="9">
        <v>0.97222222222222221</v>
      </c>
      <c r="G21" s="10">
        <f t="shared" si="0"/>
        <v>0.68055555555555514</v>
      </c>
      <c r="H21" s="11">
        <f t="shared" si="27"/>
        <v>6118634.7999999998</v>
      </c>
      <c r="I21" s="11">
        <v>6122581.7999999998</v>
      </c>
      <c r="J21" s="11">
        <f t="shared" ref="J21:J34" si="32">I21-H21</f>
        <v>3947</v>
      </c>
      <c r="K21" s="27">
        <f t="shared" ref="K21:K34" si="33">J21/24</f>
        <v>164.45833333333334</v>
      </c>
      <c r="L21" s="28"/>
    </row>
    <row r="22" spans="1:14">
      <c r="A22" s="12">
        <f t="shared" si="4"/>
        <v>16</v>
      </c>
      <c r="B22" s="8">
        <f t="shared" si="4"/>
        <v>46281</v>
      </c>
      <c r="C22" s="8">
        <f t="shared" si="5"/>
        <v>46281</v>
      </c>
      <c r="D22" s="9">
        <v>0.29166666666666702</v>
      </c>
      <c r="E22" s="8">
        <f t="shared" si="9"/>
        <v>46281</v>
      </c>
      <c r="F22" s="9">
        <v>0.97222222222222221</v>
      </c>
      <c r="G22" s="10">
        <f t="shared" si="0"/>
        <v>0.68055555555555514</v>
      </c>
      <c r="H22" s="11">
        <f t="shared" si="27"/>
        <v>6122581.7999999998</v>
      </c>
      <c r="I22" s="11">
        <v>6125941</v>
      </c>
      <c r="J22" s="11">
        <f t="shared" ref="J22" si="34">I22-H22</f>
        <v>3359.2000000001863</v>
      </c>
      <c r="K22" s="27">
        <f t="shared" ref="K22" si="35">J22/24</f>
        <v>139.96666666667443</v>
      </c>
      <c r="L22" s="736"/>
    </row>
    <row r="23" spans="1:14">
      <c r="A23" s="12">
        <f t="shared" si="4"/>
        <v>17</v>
      </c>
      <c r="B23" s="8">
        <f t="shared" si="4"/>
        <v>46282</v>
      </c>
      <c r="C23" s="8">
        <f t="shared" si="5"/>
        <v>46282</v>
      </c>
      <c r="D23" s="9">
        <v>0.29166666666666702</v>
      </c>
      <c r="E23" s="8">
        <f t="shared" si="9"/>
        <v>46282</v>
      </c>
      <c r="F23" s="9">
        <v>0.97222222222222221</v>
      </c>
      <c r="G23" s="10">
        <f t="shared" si="0"/>
        <v>0.68055555555555514</v>
      </c>
      <c r="H23" s="11">
        <f t="shared" si="27"/>
        <v>6125941</v>
      </c>
      <c r="I23" s="11">
        <v>6129035.7000000002</v>
      </c>
      <c r="J23" s="11">
        <f t="shared" si="32"/>
        <v>3094.7000000001863</v>
      </c>
      <c r="K23" s="27">
        <f t="shared" si="33"/>
        <v>128.94583333334108</v>
      </c>
      <c r="L23" s="28"/>
    </row>
    <row r="24" spans="1:14">
      <c r="A24" s="12">
        <f t="shared" si="4"/>
        <v>18</v>
      </c>
      <c r="B24" s="8">
        <f t="shared" si="4"/>
        <v>46283</v>
      </c>
      <c r="C24" s="8">
        <f t="shared" si="5"/>
        <v>46283</v>
      </c>
      <c r="D24" s="9">
        <v>0.29166666666666702</v>
      </c>
      <c r="E24" s="8">
        <f t="shared" si="9"/>
        <v>46283</v>
      </c>
      <c r="F24" s="9">
        <v>0.70833333333333337</v>
      </c>
      <c r="G24" s="10">
        <f t="shared" si="0"/>
        <v>0.41666666666666635</v>
      </c>
      <c r="H24" s="11">
        <f t="shared" si="27"/>
        <v>6129035.7000000002</v>
      </c>
      <c r="I24" s="11">
        <v>6131705.7999999998</v>
      </c>
      <c r="J24" s="11">
        <f t="shared" si="32"/>
        <v>2670.0999999996275</v>
      </c>
      <c r="K24" s="27">
        <f t="shared" si="33"/>
        <v>111.25416666665114</v>
      </c>
      <c r="L24" s="646"/>
    </row>
    <row r="25" spans="1:14">
      <c r="A25" s="12">
        <f t="shared" ref="A25:B34" si="36">A24+1</f>
        <v>19</v>
      </c>
      <c r="B25" s="8">
        <f>B24+1</f>
        <v>46284</v>
      </c>
      <c r="C25" s="8">
        <f t="shared" si="5"/>
        <v>46284</v>
      </c>
      <c r="D25" s="9">
        <v>0.29166666666666702</v>
      </c>
      <c r="E25" s="8">
        <f t="shared" si="9"/>
        <v>46284</v>
      </c>
      <c r="F25" s="9">
        <v>0.97222222222222221</v>
      </c>
      <c r="G25" s="10">
        <f t="shared" si="0"/>
        <v>0.68055555555555514</v>
      </c>
      <c r="H25" s="11">
        <f t="shared" ref="H25:H32" si="37">I24</f>
        <v>6131705.7999999998</v>
      </c>
      <c r="I25" s="11">
        <v>6131705.7999999998</v>
      </c>
      <c r="J25" s="11">
        <f t="shared" ref="J25" si="38">I25-H25</f>
        <v>0</v>
      </c>
      <c r="K25" s="27">
        <f t="shared" ref="K25" si="39">J25/24</f>
        <v>0</v>
      </c>
      <c r="L25" s="884" t="s">
        <v>152</v>
      </c>
    </row>
    <row r="26" spans="1:14">
      <c r="A26" s="12">
        <f t="shared" si="36"/>
        <v>20</v>
      </c>
      <c r="B26" s="8">
        <f>B25+1</f>
        <v>46285</v>
      </c>
      <c r="C26" s="8">
        <f t="shared" si="5"/>
        <v>46285</v>
      </c>
      <c r="D26" s="9">
        <v>0.29166666666666702</v>
      </c>
      <c r="E26" s="8">
        <f t="shared" si="9"/>
        <v>46285</v>
      </c>
      <c r="F26" s="9">
        <v>0.98611111111111116</v>
      </c>
      <c r="G26" s="10">
        <f t="shared" si="0"/>
        <v>0.6944444444444442</v>
      </c>
      <c r="H26" s="11">
        <f t="shared" si="37"/>
        <v>6131705.7999999998</v>
      </c>
      <c r="I26" s="11">
        <v>6131705.7999999998</v>
      </c>
      <c r="J26" s="11">
        <f t="shared" si="32"/>
        <v>0</v>
      </c>
      <c r="K26" s="27">
        <f t="shared" si="33"/>
        <v>0</v>
      </c>
      <c r="L26" s="884" t="s">
        <v>152</v>
      </c>
    </row>
    <row r="27" spans="1:14">
      <c r="A27" s="12">
        <f t="shared" si="36"/>
        <v>21</v>
      </c>
      <c r="B27" s="8">
        <f>B26+1</f>
        <v>46286</v>
      </c>
      <c r="C27" s="8">
        <f t="shared" si="5"/>
        <v>46286</v>
      </c>
      <c r="D27" s="9">
        <v>0.29166666666666702</v>
      </c>
      <c r="E27" s="8">
        <f t="shared" si="9"/>
        <v>46286</v>
      </c>
      <c r="F27" s="9">
        <v>0.97222222222222221</v>
      </c>
      <c r="G27" s="10">
        <f t="shared" si="0"/>
        <v>0.68055555555555514</v>
      </c>
      <c r="H27" s="11">
        <f t="shared" si="37"/>
        <v>6131705.7999999998</v>
      </c>
      <c r="I27" s="11">
        <v>6134507.0999999996</v>
      </c>
      <c r="J27" s="11">
        <f t="shared" si="32"/>
        <v>2801.2999999998137</v>
      </c>
      <c r="K27" s="27">
        <f t="shared" si="33"/>
        <v>116.72083333332557</v>
      </c>
      <c r="L27" s="28"/>
    </row>
    <row r="28" spans="1:14">
      <c r="A28" s="12">
        <f t="shared" si="36"/>
        <v>22</v>
      </c>
      <c r="B28" s="8">
        <f t="shared" si="36"/>
        <v>46287</v>
      </c>
      <c r="C28" s="8">
        <f t="shared" si="5"/>
        <v>46287</v>
      </c>
      <c r="D28" s="9">
        <v>0.29166666666666702</v>
      </c>
      <c r="E28" s="8">
        <f t="shared" si="9"/>
        <v>46287</v>
      </c>
      <c r="F28" s="9">
        <v>0.97222222222222221</v>
      </c>
      <c r="G28" s="10">
        <f t="shared" si="0"/>
        <v>0.68055555555555514</v>
      </c>
      <c r="H28" s="11">
        <f t="shared" si="37"/>
        <v>6134507.0999999996</v>
      </c>
      <c r="I28" s="11">
        <v>6137729.4000000004</v>
      </c>
      <c r="J28" s="11">
        <f t="shared" si="32"/>
        <v>3222.3000000007451</v>
      </c>
      <c r="K28" s="27">
        <f t="shared" si="33"/>
        <v>134.26250000003105</v>
      </c>
      <c r="L28" s="28"/>
    </row>
    <row r="29" spans="1:14">
      <c r="A29" s="12">
        <f t="shared" si="36"/>
        <v>23</v>
      </c>
      <c r="B29" s="8">
        <f t="shared" si="36"/>
        <v>46288</v>
      </c>
      <c r="C29" s="8">
        <f t="shared" si="5"/>
        <v>46288</v>
      </c>
      <c r="D29" s="9">
        <v>0.29166666666666702</v>
      </c>
      <c r="E29" s="8">
        <f t="shared" si="9"/>
        <v>46288</v>
      </c>
      <c r="F29" s="9">
        <v>0.97222222222222221</v>
      </c>
      <c r="G29" s="10">
        <f t="shared" si="0"/>
        <v>0.68055555555555514</v>
      </c>
      <c r="H29" s="11">
        <f t="shared" si="37"/>
        <v>6137729.4000000004</v>
      </c>
      <c r="I29" s="11">
        <v>6141319</v>
      </c>
      <c r="J29" s="11">
        <f t="shared" si="32"/>
        <v>3589.5999999996275</v>
      </c>
      <c r="K29" s="27">
        <f t="shared" si="33"/>
        <v>149.56666666665114</v>
      </c>
      <c r="L29" s="736"/>
    </row>
    <row r="30" spans="1:14">
      <c r="A30" s="12">
        <f t="shared" si="36"/>
        <v>24</v>
      </c>
      <c r="B30" s="8">
        <f t="shared" si="36"/>
        <v>46289</v>
      </c>
      <c r="C30" s="8">
        <f t="shared" si="5"/>
        <v>46289</v>
      </c>
      <c r="D30" s="9">
        <v>0.29166666666666702</v>
      </c>
      <c r="E30" s="8">
        <f t="shared" si="9"/>
        <v>46289</v>
      </c>
      <c r="F30" s="9">
        <v>0.97222222222222221</v>
      </c>
      <c r="G30" s="10">
        <f t="shared" si="0"/>
        <v>0.68055555555555514</v>
      </c>
      <c r="H30" s="11">
        <f t="shared" si="37"/>
        <v>6141319</v>
      </c>
      <c r="I30" s="11">
        <v>6144447.7999999998</v>
      </c>
      <c r="J30" s="11">
        <f t="shared" si="32"/>
        <v>3128.7999999998137</v>
      </c>
      <c r="K30" s="27">
        <f t="shared" si="33"/>
        <v>130.36666666665892</v>
      </c>
      <c r="L30" s="28"/>
    </row>
    <row r="31" spans="1:14">
      <c r="A31" s="12">
        <f t="shared" si="36"/>
        <v>25</v>
      </c>
      <c r="B31" s="8">
        <f t="shared" si="36"/>
        <v>46290</v>
      </c>
      <c r="C31" s="8">
        <f t="shared" si="5"/>
        <v>46290</v>
      </c>
      <c r="D31" s="9">
        <v>0.29166666666666702</v>
      </c>
      <c r="E31" s="8">
        <f t="shared" si="9"/>
        <v>46290</v>
      </c>
      <c r="F31" s="9">
        <v>0.97222222222222221</v>
      </c>
      <c r="G31" s="10">
        <f t="shared" si="0"/>
        <v>0.68055555555555514</v>
      </c>
      <c r="H31" s="11">
        <f t="shared" si="37"/>
        <v>6144447.7999999998</v>
      </c>
      <c r="I31" s="11">
        <v>6147501.9000000004</v>
      </c>
      <c r="J31" s="11">
        <f t="shared" si="32"/>
        <v>3054.1000000005588</v>
      </c>
      <c r="K31" s="27">
        <f t="shared" si="33"/>
        <v>127.25416666668995</v>
      </c>
      <c r="L31" s="28"/>
    </row>
    <row r="32" spans="1:14">
      <c r="A32" s="12">
        <f t="shared" si="36"/>
        <v>26</v>
      </c>
      <c r="B32" s="8">
        <f t="shared" si="36"/>
        <v>46291</v>
      </c>
      <c r="C32" s="8">
        <f t="shared" si="5"/>
        <v>46291</v>
      </c>
      <c r="D32" s="9">
        <v>0.29166666666666702</v>
      </c>
      <c r="E32" s="8">
        <f t="shared" si="9"/>
        <v>46291</v>
      </c>
      <c r="F32" s="9">
        <v>0.97222222222222221</v>
      </c>
      <c r="G32" s="10">
        <f t="shared" si="0"/>
        <v>0.68055555555555514</v>
      </c>
      <c r="H32" s="11">
        <f t="shared" si="37"/>
        <v>6147501.9000000004</v>
      </c>
      <c r="I32" s="11">
        <v>6147501.9000000004</v>
      </c>
      <c r="J32" s="11">
        <f t="shared" ref="J32" si="40">I32-H32</f>
        <v>0</v>
      </c>
      <c r="K32" s="27">
        <f t="shared" ref="K32" si="41">J32/24</f>
        <v>0</v>
      </c>
      <c r="L32" s="665"/>
    </row>
    <row r="33" spans="1:12">
      <c r="A33" s="12">
        <f t="shared" si="36"/>
        <v>27</v>
      </c>
      <c r="B33" s="8">
        <f t="shared" si="36"/>
        <v>46292</v>
      </c>
      <c r="C33" s="8">
        <f t="shared" si="5"/>
        <v>46292</v>
      </c>
      <c r="D33" s="9">
        <v>0.29166666666666702</v>
      </c>
      <c r="E33" s="8">
        <f t="shared" ref="E33:E37" si="42">C33</f>
        <v>46292</v>
      </c>
      <c r="F33" s="9">
        <v>0.97222222222222221</v>
      </c>
      <c r="G33" s="10">
        <f t="shared" ref="G33:G37" si="43">IFERROR(((E33-C33)+(F33-D33)),"")</f>
        <v>0.68055555555555514</v>
      </c>
      <c r="H33" s="11"/>
      <c r="I33" s="11"/>
      <c r="J33" s="11">
        <f t="shared" si="32"/>
        <v>0</v>
      </c>
      <c r="K33" s="27">
        <f t="shared" si="33"/>
        <v>0</v>
      </c>
      <c r="L33" s="28"/>
    </row>
    <row r="34" spans="1:12">
      <c r="A34" s="12">
        <f t="shared" si="36"/>
        <v>28</v>
      </c>
      <c r="B34" s="8">
        <f t="shared" si="36"/>
        <v>46293</v>
      </c>
      <c r="C34" s="8">
        <f t="shared" si="5"/>
        <v>46293</v>
      </c>
      <c r="D34" s="9">
        <v>0.29166666666666702</v>
      </c>
      <c r="E34" s="8">
        <f t="shared" si="42"/>
        <v>46293</v>
      </c>
      <c r="F34" s="9">
        <v>0.99930555555555556</v>
      </c>
      <c r="G34" s="10">
        <f t="shared" si="43"/>
        <v>0.70763888888888848</v>
      </c>
      <c r="H34" s="11"/>
      <c r="I34" s="11"/>
      <c r="J34" s="11">
        <f t="shared" si="32"/>
        <v>0</v>
      </c>
      <c r="K34" s="27">
        <f t="shared" si="33"/>
        <v>0</v>
      </c>
      <c r="L34" s="28"/>
    </row>
    <row r="35" spans="1:12">
      <c r="A35" s="12">
        <f t="shared" ref="A35:B35" si="44">A34+1</f>
        <v>29</v>
      </c>
      <c r="B35" s="8">
        <f t="shared" si="44"/>
        <v>46294</v>
      </c>
      <c r="C35" s="8">
        <f t="shared" ref="C35:C37" si="45">B35</f>
        <v>46294</v>
      </c>
      <c r="D35" s="9">
        <v>0</v>
      </c>
      <c r="E35" s="8">
        <f t="shared" si="42"/>
        <v>46294</v>
      </c>
      <c r="F35" s="9">
        <v>0.99930555555555556</v>
      </c>
      <c r="G35" s="10">
        <f t="shared" si="43"/>
        <v>0.99930555555555556</v>
      </c>
      <c r="H35" s="11"/>
      <c r="I35" s="11"/>
      <c r="J35" s="11">
        <f t="shared" ref="J35:J37" si="46">I35-H35</f>
        <v>0</v>
      </c>
      <c r="K35" s="27">
        <f t="shared" ref="K35:K37" si="47">J35/24</f>
        <v>0</v>
      </c>
      <c r="L35" s="28"/>
    </row>
    <row r="36" spans="1:12">
      <c r="A36" s="12">
        <f t="shared" ref="A36:B36" si="48">A35+1</f>
        <v>30</v>
      </c>
      <c r="B36" s="8">
        <f t="shared" si="48"/>
        <v>46295</v>
      </c>
      <c r="C36" s="8">
        <f t="shared" si="45"/>
        <v>46295</v>
      </c>
      <c r="D36" s="9">
        <v>0</v>
      </c>
      <c r="E36" s="8">
        <f t="shared" si="42"/>
        <v>46295</v>
      </c>
      <c r="F36" s="9">
        <v>0.99930555555555556</v>
      </c>
      <c r="G36" s="10">
        <f t="shared" si="43"/>
        <v>0.99930555555555556</v>
      </c>
      <c r="H36" s="11"/>
      <c r="I36" s="11"/>
      <c r="J36" s="11">
        <f t="shared" si="46"/>
        <v>0</v>
      </c>
      <c r="K36" s="27">
        <f t="shared" si="47"/>
        <v>0</v>
      </c>
      <c r="L36" s="28"/>
    </row>
    <row r="37" spans="1:12">
      <c r="A37" s="12">
        <f t="shared" ref="A37:B37" si="49">A36+1</f>
        <v>31</v>
      </c>
      <c r="B37" s="8">
        <f t="shared" si="49"/>
        <v>46296</v>
      </c>
      <c r="C37" s="8">
        <f t="shared" si="45"/>
        <v>46296</v>
      </c>
      <c r="D37" s="9">
        <v>0</v>
      </c>
      <c r="E37" s="8">
        <f t="shared" si="42"/>
        <v>46296</v>
      </c>
      <c r="F37" s="9">
        <v>0.97916666666666663</v>
      </c>
      <c r="G37" s="10">
        <f t="shared" si="43"/>
        <v>0.97916666666666663</v>
      </c>
      <c r="H37" s="11"/>
      <c r="I37" s="11"/>
      <c r="J37" s="11">
        <f t="shared" si="46"/>
        <v>0</v>
      </c>
      <c r="K37" s="27">
        <f t="shared" si="47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11"/>
      <c r="I41" s="11"/>
      <c r="J41" s="11"/>
      <c r="K41" s="27"/>
      <c r="L41" s="28"/>
    </row>
    <row r="42" spans="1:12">
      <c r="A42" s="17" t="s">
        <v>3</v>
      </c>
      <c r="B42" s="18"/>
      <c r="C42" s="18"/>
      <c r="D42" s="18"/>
      <c r="E42" s="18"/>
      <c r="F42" s="18"/>
      <c r="G42" s="19">
        <f>SUM(G7:G41)</f>
        <v>21.598611111111097</v>
      </c>
      <c r="H42" s="20"/>
      <c r="I42" s="20"/>
      <c r="J42" s="32">
        <f>SUM(J7:J41)</f>
        <v>82377.100000000559</v>
      </c>
      <c r="K42" s="32">
        <f>AVERAGE(K7:K41)</f>
        <v>110.72190860215129</v>
      </c>
      <c r="L42" s="33"/>
    </row>
    <row r="43" spans="1:12">
      <c r="A43" s="21" t="s">
        <v>114</v>
      </c>
      <c r="B43" s="22"/>
      <c r="C43" s="22"/>
      <c r="D43" s="22"/>
      <c r="E43" s="22"/>
      <c r="F43" s="22"/>
      <c r="G43" s="23">
        <f>G42/SUMPRODUCT((G7:G41&gt;0)*1)</f>
        <v>0.69672939068100315</v>
      </c>
      <c r="H43" s="24"/>
      <c r="I43" s="24"/>
      <c r="J43" s="24"/>
      <c r="K43" s="24">
        <f>K42/SUMPRODUCT((K7:K41&gt;0)*1)</f>
        <v>5.2724718381976805</v>
      </c>
      <c r="L43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xSplit="2" ySplit="6" topLeftCell="C19" activePane="bottomRight" state="frozen"/>
      <selection pane="topRight"/>
      <selection pane="bottomLeft"/>
      <selection pane="bottomRight" activeCell="H33" sqref="H3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2.42578125" style="1" customWidth="1"/>
    <col min="8" max="8" width="13.28515625" style="1" customWidth="1"/>
    <col min="9" max="9" width="13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171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43.89750000000155</v>
      </c>
      <c r="L4" s="2"/>
    </row>
    <row r="5" spans="1:12" ht="15.7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</f>
        <v>46266</v>
      </c>
      <c r="F7" s="9">
        <v>0.47499999999999998</v>
      </c>
      <c r="G7" s="10">
        <f t="shared" ref="G7:G33" si="0">IFERROR(((E7-C7)+(F7-D7)),"")</f>
        <v>0.18333333333333296</v>
      </c>
      <c r="H7" s="11">
        <v>876057.12</v>
      </c>
      <c r="I7" s="11">
        <v>877057.12</v>
      </c>
      <c r="J7" s="11">
        <f t="shared" ref="J7:J11" si="1">I7-H7</f>
        <v>1000</v>
      </c>
      <c r="K7" s="27">
        <f t="shared" ref="K7:K11" si="2">J7/24</f>
        <v>41.666666666666664</v>
      </c>
      <c r="L7" s="503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</f>
        <v>46267</v>
      </c>
      <c r="F8" s="9">
        <v>0.58333333333333304</v>
      </c>
      <c r="G8" s="10">
        <f t="shared" si="0"/>
        <v>0.29166666666666602</v>
      </c>
      <c r="H8" s="11">
        <f t="shared" ref="H8:H18" si="3">I7</f>
        <v>877057.12</v>
      </c>
      <c r="I8" s="11">
        <v>877816.69</v>
      </c>
      <c r="J8" s="11">
        <f t="shared" si="1"/>
        <v>759.56999999994878</v>
      </c>
      <c r="K8" s="27">
        <f t="shared" si="2"/>
        <v>31.648749999997865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ref="C9:C33" si="5">B9</f>
        <v>46268</v>
      </c>
      <c r="D9" s="9">
        <v>0.29166666666666702</v>
      </c>
      <c r="E9" s="8">
        <f t="shared" ref="E9:E32" si="6">C9</f>
        <v>46268</v>
      </c>
      <c r="F9" s="9">
        <v>0.58333333333333304</v>
      </c>
      <c r="G9" s="10">
        <f t="shared" si="0"/>
        <v>0.29166666666666602</v>
      </c>
      <c r="H9" s="11">
        <f t="shared" si="3"/>
        <v>877816.69</v>
      </c>
      <c r="I9" s="11">
        <v>878862.22</v>
      </c>
      <c r="J9" s="11">
        <f t="shared" ref="J9" si="7">I9-H9</f>
        <v>1045.5300000000279</v>
      </c>
      <c r="K9" s="27">
        <f t="shared" ref="K9" si="8">J9/24</f>
        <v>43.563750000001164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5"/>
        <v>46269</v>
      </c>
      <c r="D10" s="9">
        <v>0.29166666666666702</v>
      </c>
      <c r="E10" s="8">
        <f t="shared" si="6"/>
        <v>46269</v>
      </c>
      <c r="F10" s="9">
        <v>0.58333333333333304</v>
      </c>
      <c r="G10" s="10">
        <f t="shared" si="0"/>
        <v>0.29166666666666602</v>
      </c>
      <c r="H10" s="11">
        <f t="shared" si="3"/>
        <v>878862.22</v>
      </c>
      <c r="I10" s="11">
        <v>879913.52</v>
      </c>
      <c r="J10" s="11">
        <f t="shared" si="1"/>
        <v>1051.3000000000466</v>
      </c>
      <c r="K10" s="27">
        <f t="shared" si="2"/>
        <v>43.804166666668607</v>
      </c>
      <c r="L10" s="509"/>
    </row>
    <row r="11" spans="1:12">
      <c r="A11" s="12">
        <f t="shared" si="4"/>
        <v>5</v>
      </c>
      <c r="B11" s="8">
        <f t="shared" si="4"/>
        <v>46270</v>
      </c>
      <c r="C11" s="8">
        <f t="shared" si="5"/>
        <v>46270</v>
      </c>
      <c r="D11" s="9">
        <v>0.29166666666666702</v>
      </c>
      <c r="E11" s="8">
        <f t="shared" si="6"/>
        <v>46270</v>
      </c>
      <c r="F11" s="9">
        <v>0.58333333333333304</v>
      </c>
      <c r="G11" s="10">
        <f t="shared" si="0"/>
        <v>0.29166666666666602</v>
      </c>
      <c r="H11" s="11">
        <f t="shared" si="3"/>
        <v>879913.52</v>
      </c>
      <c r="I11" s="11">
        <v>880882.47</v>
      </c>
      <c r="J11" s="11">
        <f t="shared" si="1"/>
        <v>968.94999999995343</v>
      </c>
      <c r="K11" s="27">
        <f t="shared" si="2"/>
        <v>40.372916666664729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5"/>
        <v>46271</v>
      </c>
      <c r="D12" s="9">
        <v>0.29166666666666702</v>
      </c>
      <c r="E12" s="8">
        <f t="shared" si="6"/>
        <v>46271</v>
      </c>
      <c r="F12" s="9">
        <v>0.54930555555555605</v>
      </c>
      <c r="G12" s="10">
        <f t="shared" si="0"/>
        <v>0.25763888888888903</v>
      </c>
      <c r="H12" s="11">
        <f t="shared" si="3"/>
        <v>880882.47</v>
      </c>
      <c r="I12" s="11">
        <v>880894.11</v>
      </c>
      <c r="J12" s="11">
        <f t="shared" ref="J12" si="9">I12-H12</f>
        <v>11.64000000001397</v>
      </c>
      <c r="K12" s="27">
        <f t="shared" ref="K12" si="10">J12/24</f>
        <v>0.48500000000058208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5"/>
        <v>46272</v>
      </c>
      <c r="D13" s="9">
        <v>0.29166666666666702</v>
      </c>
      <c r="E13" s="8">
        <f t="shared" si="6"/>
        <v>46272</v>
      </c>
      <c r="F13" s="9">
        <v>0.58333333333333304</v>
      </c>
      <c r="G13" s="10">
        <f t="shared" si="0"/>
        <v>0.29166666666666602</v>
      </c>
      <c r="H13" s="11">
        <f t="shared" si="3"/>
        <v>880894.11</v>
      </c>
      <c r="I13" s="11">
        <v>881567.58</v>
      </c>
      <c r="J13" s="11">
        <f t="shared" ref="J13" si="11">I13-H13</f>
        <v>673.46999999997206</v>
      </c>
      <c r="K13" s="27">
        <f t="shared" ref="K13" si="12">J13/24</f>
        <v>28.061249999998836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5"/>
        <v>46273</v>
      </c>
      <c r="D14" s="9">
        <v>0.29166666666666702</v>
      </c>
      <c r="E14" s="8">
        <f t="shared" si="6"/>
        <v>46273</v>
      </c>
      <c r="F14" s="9">
        <v>0.57499999999999996</v>
      </c>
      <c r="G14" s="10">
        <f t="shared" si="0"/>
        <v>0.28333333333333294</v>
      </c>
      <c r="H14" s="11">
        <f t="shared" si="3"/>
        <v>881567.58</v>
      </c>
      <c r="I14" s="11">
        <v>882590.82</v>
      </c>
      <c r="J14" s="11">
        <f t="shared" ref="J14" si="13">I14-H14</f>
        <v>1023.2399999999907</v>
      </c>
      <c r="K14" s="27">
        <f t="shared" ref="K14" si="14">J14/24</f>
        <v>42.634999999999614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5"/>
        <v>46274</v>
      </c>
      <c r="D15" s="9">
        <v>0.29166666666666702</v>
      </c>
      <c r="E15" s="8">
        <f t="shared" si="6"/>
        <v>46274</v>
      </c>
      <c r="F15" s="9">
        <v>0.58125000000000004</v>
      </c>
      <c r="G15" s="10">
        <f t="shared" si="0"/>
        <v>0.28958333333333303</v>
      </c>
      <c r="H15" s="11">
        <f t="shared" si="3"/>
        <v>882590.82</v>
      </c>
      <c r="I15" s="11">
        <v>883550.25</v>
      </c>
      <c r="J15" s="11">
        <f t="shared" ref="J15" si="15">I15-H15</f>
        <v>959.43000000005122</v>
      </c>
      <c r="K15" s="27">
        <f t="shared" ref="K15" si="16">J15/24</f>
        <v>39.976250000002132</v>
      </c>
      <c r="L15" s="736"/>
    </row>
    <row r="16" spans="1:12">
      <c r="A16" s="12">
        <f t="shared" si="4"/>
        <v>10</v>
      </c>
      <c r="B16" s="8">
        <f t="shared" si="4"/>
        <v>46275</v>
      </c>
      <c r="C16" s="8">
        <f t="shared" si="5"/>
        <v>46275</v>
      </c>
      <c r="D16" s="9">
        <v>0.29166666666666702</v>
      </c>
      <c r="E16" s="8">
        <f t="shared" si="6"/>
        <v>46275</v>
      </c>
      <c r="F16" s="9">
        <v>0.58125000000000004</v>
      </c>
      <c r="G16" s="10">
        <f t="shared" si="0"/>
        <v>0.28958333333333303</v>
      </c>
      <c r="H16" s="11">
        <f t="shared" si="3"/>
        <v>883550.25</v>
      </c>
      <c r="I16" s="11">
        <v>883592.21</v>
      </c>
      <c r="J16" s="11">
        <f t="shared" ref="J16" si="17">I16-H16</f>
        <v>41.959999999962747</v>
      </c>
      <c r="K16" s="27">
        <f t="shared" ref="K16" si="18">J16/24</f>
        <v>1.7483333333317812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5"/>
        <v>46276</v>
      </c>
      <c r="D17" s="9">
        <v>0.29166666666666702</v>
      </c>
      <c r="E17" s="8">
        <f t="shared" si="6"/>
        <v>46276</v>
      </c>
      <c r="F17" s="9">
        <v>0.57986111111111105</v>
      </c>
      <c r="G17" s="10">
        <f t="shared" si="0"/>
        <v>0.28819444444444403</v>
      </c>
      <c r="H17" s="11">
        <f t="shared" si="3"/>
        <v>883592.21</v>
      </c>
      <c r="I17" s="11">
        <v>884531.12</v>
      </c>
      <c r="J17" s="11">
        <f t="shared" ref="J17:J18" si="19">I17-H17</f>
        <v>938.9100000000326</v>
      </c>
      <c r="K17" s="27">
        <f t="shared" ref="K17" si="20">J17/24</f>
        <v>39.121250000001361</v>
      </c>
      <c r="L17" s="520"/>
    </row>
    <row r="18" spans="1:14">
      <c r="A18" s="12">
        <f t="shared" si="4"/>
        <v>12</v>
      </c>
      <c r="B18" s="8">
        <f t="shared" si="4"/>
        <v>46277</v>
      </c>
      <c r="C18" s="8">
        <f t="shared" si="5"/>
        <v>46277</v>
      </c>
      <c r="D18" s="9">
        <v>0.29166666666666702</v>
      </c>
      <c r="E18" s="8">
        <f t="shared" si="6"/>
        <v>46277</v>
      </c>
      <c r="F18" s="9">
        <v>0.45833333333333298</v>
      </c>
      <c r="G18" s="10">
        <f t="shared" si="0"/>
        <v>0.16666666666666596</v>
      </c>
      <c r="H18" s="11">
        <f t="shared" si="3"/>
        <v>884531.12</v>
      </c>
      <c r="I18" s="11">
        <v>884531.12</v>
      </c>
      <c r="J18" s="11">
        <f t="shared" si="19"/>
        <v>0</v>
      </c>
      <c r="K18" s="27">
        <f t="shared" ref="K18" si="21">J18/24</f>
        <v>0</v>
      </c>
      <c r="L18" s="861" t="s">
        <v>152</v>
      </c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5"/>
        <v>46278</v>
      </c>
      <c r="D19" s="9">
        <v>0.29166666666666702</v>
      </c>
      <c r="E19" s="8">
        <f t="shared" si="6"/>
        <v>46278</v>
      </c>
      <c r="F19" s="9">
        <v>0.57916666666666705</v>
      </c>
      <c r="G19" s="10">
        <f t="shared" si="0"/>
        <v>0.28750000000000003</v>
      </c>
      <c r="H19" s="11">
        <f t="shared" ref="H19:H32" si="22">I18</f>
        <v>884531.12</v>
      </c>
      <c r="I19" s="11">
        <v>884531.12</v>
      </c>
      <c r="J19" s="11">
        <f t="shared" ref="J19" si="23">I19-H19</f>
        <v>0</v>
      </c>
      <c r="K19" s="27">
        <f t="shared" ref="K19" si="24">J19/24</f>
        <v>0</v>
      </c>
      <c r="L19" s="861" t="s">
        <v>152</v>
      </c>
    </row>
    <row r="20" spans="1:14">
      <c r="A20" s="12">
        <f t="shared" si="4"/>
        <v>14</v>
      </c>
      <c r="B20" s="8">
        <f t="shared" si="4"/>
        <v>46279</v>
      </c>
      <c r="C20" s="8">
        <f t="shared" si="5"/>
        <v>46279</v>
      </c>
      <c r="D20" s="9">
        <v>0.29166666666666702</v>
      </c>
      <c r="E20" s="8">
        <f t="shared" si="6"/>
        <v>46279</v>
      </c>
      <c r="F20" s="9">
        <v>0.64722222222222203</v>
      </c>
      <c r="G20" s="10">
        <f t="shared" si="0"/>
        <v>0.35555555555555501</v>
      </c>
      <c r="H20" s="11">
        <f t="shared" si="22"/>
        <v>884531.12</v>
      </c>
      <c r="I20" s="11">
        <v>884531.12</v>
      </c>
      <c r="J20" s="11">
        <f t="shared" ref="J20:J21" si="25">I20-H20</f>
        <v>0</v>
      </c>
      <c r="K20" s="27">
        <f t="shared" ref="K20:K21" si="26">J20/24</f>
        <v>0</v>
      </c>
      <c r="L20" s="861" t="s">
        <v>152</v>
      </c>
    </row>
    <row r="21" spans="1:14">
      <c r="A21" s="12">
        <f t="shared" si="4"/>
        <v>15</v>
      </c>
      <c r="B21" s="8">
        <f t="shared" si="4"/>
        <v>46280</v>
      </c>
      <c r="C21" s="8">
        <f t="shared" si="5"/>
        <v>46280</v>
      </c>
      <c r="D21" s="9">
        <v>0.29166666666666702</v>
      </c>
      <c r="E21" s="8">
        <f t="shared" si="6"/>
        <v>46280</v>
      </c>
      <c r="F21" s="9">
        <v>0.58333333333333304</v>
      </c>
      <c r="G21" s="10">
        <f t="shared" si="0"/>
        <v>0.29166666666666602</v>
      </c>
      <c r="H21" s="11">
        <f t="shared" si="22"/>
        <v>884531.12</v>
      </c>
      <c r="I21" s="11">
        <v>885542.68</v>
      </c>
      <c r="J21" s="11">
        <f t="shared" si="25"/>
        <v>1011.5600000000559</v>
      </c>
      <c r="K21" s="27">
        <f t="shared" si="26"/>
        <v>42.148333333335664</v>
      </c>
      <c r="L21" s="736"/>
    </row>
    <row r="22" spans="1:14">
      <c r="A22" s="12">
        <f t="shared" si="4"/>
        <v>16</v>
      </c>
      <c r="B22" s="8">
        <f t="shared" si="4"/>
        <v>46281</v>
      </c>
      <c r="C22" s="8">
        <f t="shared" si="5"/>
        <v>46281</v>
      </c>
      <c r="D22" s="9">
        <v>0.29166666666666702</v>
      </c>
      <c r="E22" s="8">
        <f t="shared" ref="E22" si="27">C22</f>
        <v>46281</v>
      </c>
      <c r="F22" s="9">
        <v>0.58333333333333304</v>
      </c>
      <c r="G22" s="10">
        <f t="shared" si="0"/>
        <v>0.29166666666666602</v>
      </c>
      <c r="H22" s="11">
        <f t="shared" si="22"/>
        <v>885542.68</v>
      </c>
      <c r="I22" s="11">
        <v>886478.35</v>
      </c>
      <c r="J22" s="11">
        <f t="shared" ref="J22" si="28">I22-H22</f>
        <v>935.66999999992549</v>
      </c>
      <c r="K22" s="27">
        <f t="shared" ref="K22" si="29">J22/24</f>
        <v>38.986249999996893</v>
      </c>
      <c r="L22" s="736"/>
    </row>
    <row r="23" spans="1:14">
      <c r="A23" s="12">
        <f t="shared" si="4"/>
        <v>17</v>
      </c>
      <c r="B23" s="8">
        <f t="shared" si="4"/>
        <v>46282</v>
      </c>
      <c r="C23" s="8">
        <f t="shared" si="5"/>
        <v>46282</v>
      </c>
      <c r="D23" s="9">
        <v>0.29166666666666702</v>
      </c>
      <c r="E23" s="8">
        <f t="shared" si="6"/>
        <v>46282</v>
      </c>
      <c r="F23" s="9">
        <v>0.58333333333333304</v>
      </c>
      <c r="G23" s="10">
        <f t="shared" si="0"/>
        <v>0.29166666666666602</v>
      </c>
      <c r="H23" s="11">
        <f t="shared" si="22"/>
        <v>886478.35</v>
      </c>
      <c r="I23" s="11">
        <v>886535.82</v>
      </c>
      <c r="J23" s="11">
        <f t="shared" ref="J23" si="30">I23-H23</f>
        <v>57.46999999997206</v>
      </c>
      <c r="K23" s="27">
        <f t="shared" ref="K23" si="31">J23/24</f>
        <v>2.3945833333321693</v>
      </c>
      <c r="L23" s="736"/>
    </row>
    <row r="24" spans="1:14">
      <c r="A24" s="12">
        <f t="shared" si="4"/>
        <v>18</v>
      </c>
      <c r="B24" s="8">
        <f t="shared" si="4"/>
        <v>46283</v>
      </c>
      <c r="C24" s="8">
        <f t="shared" si="5"/>
        <v>46283</v>
      </c>
      <c r="D24" s="9">
        <v>0.29166666666666702</v>
      </c>
      <c r="E24" s="8">
        <f t="shared" si="6"/>
        <v>46283</v>
      </c>
      <c r="F24" s="9">
        <v>0.5805555555555556</v>
      </c>
      <c r="G24" s="10">
        <f t="shared" si="0"/>
        <v>0.28888888888888858</v>
      </c>
      <c r="H24" s="11">
        <f t="shared" si="22"/>
        <v>886535.82</v>
      </c>
      <c r="I24" s="11">
        <v>887589.36</v>
      </c>
      <c r="J24" s="11">
        <f t="shared" ref="J24" si="32">I24-H24</f>
        <v>1053.5400000000373</v>
      </c>
      <c r="K24" s="27">
        <f t="shared" ref="K24" si="33">J24/24</f>
        <v>43.89750000000155</v>
      </c>
      <c r="L24" s="28"/>
    </row>
    <row r="25" spans="1:14">
      <c r="A25" s="12">
        <f t="shared" ref="A25:B33" si="34">A24+1</f>
        <v>19</v>
      </c>
      <c r="B25" s="8">
        <f>B24+1</f>
        <v>46284</v>
      </c>
      <c r="C25" s="8">
        <f t="shared" si="5"/>
        <v>46284</v>
      </c>
      <c r="D25" s="9">
        <v>0.29166666666666702</v>
      </c>
      <c r="E25" s="8">
        <f t="shared" si="6"/>
        <v>46284</v>
      </c>
      <c r="F25" s="9">
        <v>0.55972222222222223</v>
      </c>
      <c r="G25" s="10">
        <f t="shared" si="0"/>
        <v>0.26805555555555521</v>
      </c>
      <c r="H25" s="11">
        <f t="shared" si="22"/>
        <v>887589.36</v>
      </c>
      <c r="I25" s="11">
        <v>888555.11</v>
      </c>
      <c r="J25" s="11">
        <f t="shared" ref="J25" si="35">I25-H25</f>
        <v>965.75</v>
      </c>
      <c r="K25" s="27">
        <f t="shared" ref="K25" si="36">J25/24</f>
        <v>40.239583333333336</v>
      </c>
      <c r="L25" s="28"/>
    </row>
    <row r="26" spans="1:14">
      <c r="A26" s="12">
        <f t="shared" si="34"/>
        <v>20</v>
      </c>
      <c r="B26" s="8">
        <f>B25+1</f>
        <v>46285</v>
      </c>
      <c r="C26" s="8">
        <f t="shared" si="5"/>
        <v>46285</v>
      </c>
      <c r="D26" s="9">
        <v>0.29166666666666702</v>
      </c>
      <c r="E26" s="8">
        <f t="shared" si="6"/>
        <v>46285</v>
      </c>
      <c r="F26" s="259">
        <v>0.5708333333333333</v>
      </c>
      <c r="G26" s="10">
        <f t="shared" si="0"/>
        <v>0.27916666666666629</v>
      </c>
      <c r="H26" s="11">
        <f t="shared" si="22"/>
        <v>888555.11</v>
      </c>
      <c r="I26" s="11">
        <v>888555.11</v>
      </c>
      <c r="J26" s="11">
        <f t="shared" ref="J26:J28" si="37">I26-H26</f>
        <v>0</v>
      </c>
      <c r="K26" s="27">
        <f t="shared" ref="K26:K28" si="38">J26/24</f>
        <v>0</v>
      </c>
      <c r="L26" s="884" t="s">
        <v>152</v>
      </c>
    </row>
    <row r="27" spans="1:14">
      <c r="A27" s="12">
        <f t="shared" si="34"/>
        <v>21</v>
      </c>
      <c r="B27" s="8">
        <f>B26+1</f>
        <v>46286</v>
      </c>
      <c r="C27" s="8">
        <f t="shared" si="5"/>
        <v>46286</v>
      </c>
      <c r="D27" s="9">
        <v>0.29166666666666702</v>
      </c>
      <c r="E27" s="8">
        <f t="shared" si="6"/>
        <v>46286</v>
      </c>
      <c r="F27" s="9">
        <v>0.57777777777777772</v>
      </c>
      <c r="G27" s="10">
        <f t="shared" si="0"/>
        <v>0.28611111111111071</v>
      </c>
      <c r="H27" s="11">
        <f t="shared" si="22"/>
        <v>888555.11</v>
      </c>
      <c r="I27" s="224">
        <v>888585.16</v>
      </c>
      <c r="J27" s="11">
        <f t="shared" ref="J27" si="39">I27-H27</f>
        <v>30.050000000046566</v>
      </c>
      <c r="K27" s="27">
        <f t="shared" ref="K27" si="40">J27/24</f>
        <v>1.2520833333352737</v>
      </c>
      <c r="L27" s="28"/>
    </row>
    <row r="28" spans="1:14">
      <c r="A28" s="12">
        <f t="shared" si="34"/>
        <v>22</v>
      </c>
      <c r="B28" s="8">
        <f t="shared" si="34"/>
        <v>46287</v>
      </c>
      <c r="C28" s="8">
        <f t="shared" si="5"/>
        <v>46287</v>
      </c>
      <c r="D28" s="9">
        <v>0.29166666666666702</v>
      </c>
      <c r="E28" s="8">
        <f t="shared" si="6"/>
        <v>46287</v>
      </c>
      <c r="F28" s="9">
        <v>0.57291666666666663</v>
      </c>
      <c r="G28" s="10">
        <f t="shared" si="0"/>
        <v>0.28124999999999961</v>
      </c>
      <c r="H28" s="11">
        <f t="shared" si="22"/>
        <v>888585.16</v>
      </c>
      <c r="I28" s="11">
        <v>889532.07</v>
      </c>
      <c r="J28" s="11">
        <f t="shared" si="37"/>
        <v>946.90999999991618</v>
      </c>
      <c r="K28" s="27">
        <f t="shared" si="38"/>
        <v>39.454583333329843</v>
      </c>
      <c r="L28" s="28"/>
    </row>
    <row r="29" spans="1:14">
      <c r="A29" s="12">
        <f t="shared" si="34"/>
        <v>23</v>
      </c>
      <c r="B29" s="8">
        <f t="shared" si="34"/>
        <v>46288</v>
      </c>
      <c r="C29" s="8">
        <f t="shared" si="5"/>
        <v>46288</v>
      </c>
      <c r="D29" s="9">
        <v>0.29166666666666702</v>
      </c>
      <c r="E29" s="8">
        <f t="shared" ref="E29" si="41">C29</f>
        <v>46288</v>
      </c>
      <c r="F29" s="9">
        <v>0.54166666666666663</v>
      </c>
      <c r="G29" s="10">
        <f t="shared" si="0"/>
        <v>0.24999999999999961</v>
      </c>
      <c r="H29" s="11">
        <f t="shared" si="22"/>
        <v>889532.07</v>
      </c>
      <c r="I29" s="11">
        <v>889573.37</v>
      </c>
      <c r="J29" s="11">
        <f t="shared" ref="J29:J30" si="42">I29-H29</f>
        <v>41.300000000046566</v>
      </c>
      <c r="K29" s="27">
        <f t="shared" ref="K29" si="43">J29/24</f>
        <v>1.7208333333352737</v>
      </c>
      <c r="L29" s="28"/>
    </row>
    <row r="30" spans="1:14">
      <c r="A30" s="12">
        <f t="shared" si="34"/>
        <v>24</v>
      </c>
      <c r="B30" s="8">
        <f t="shared" si="34"/>
        <v>46289</v>
      </c>
      <c r="C30" s="8">
        <f t="shared" si="5"/>
        <v>46289</v>
      </c>
      <c r="D30" s="9">
        <v>0.29166666666666702</v>
      </c>
      <c r="E30" s="8">
        <f t="shared" si="6"/>
        <v>46289</v>
      </c>
      <c r="F30" s="9">
        <v>0.58333333333333304</v>
      </c>
      <c r="G30" s="10">
        <f t="shared" si="0"/>
        <v>0.29166666666666602</v>
      </c>
      <c r="H30" s="11">
        <f t="shared" si="22"/>
        <v>889573.37</v>
      </c>
      <c r="I30" s="11">
        <v>890556.49</v>
      </c>
      <c r="J30" s="11">
        <f t="shared" si="42"/>
        <v>983.11999999999534</v>
      </c>
      <c r="K30" s="27">
        <f t="shared" ref="K30" si="44">J30/24</f>
        <v>40.963333333333139</v>
      </c>
      <c r="L30" s="28"/>
    </row>
    <row r="31" spans="1:14">
      <c r="A31" s="12">
        <f t="shared" si="34"/>
        <v>25</v>
      </c>
      <c r="B31" s="8">
        <f t="shared" si="34"/>
        <v>46290</v>
      </c>
      <c r="C31" s="8">
        <f t="shared" si="5"/>
        <v>46290</v>
      </c>
      <c r="D31" s="9">
        <v>0.29166666666666702</v>
      </c>
      <c r="E31" s="8">
        <f t="shared" si="6"/>
        <v>46290</v>
      </c>
      <c r="F31" s="9">
        <v>0.58333333333333304</v>
      </c>
      <c r="G31" s="10">
        <f t="shared" si="0"/>
        <v>0.29166666666666602</v>
      </c>
      <c r="H31" s="11">
        <f t="shared" si="22"/>
        <v>890556.49</v>
      </c>
      <c r="I31" s="11">
        <v>891511.03</v>
      </c>
      <c r="J31" s="11">
        <f t="shared" ref="J31" si="45">I31-H31</f>
        <v>954.54000000003725</v>
      </c>
      <c r="K31" s="27">
        <f t="shared" ref="K31" si="46">J31/24</f>
        <v>39.77250000000155</v>
      </c>
      <c r="L31" s="28"/>
    </row>
    <row r="32" spans="1:14">
      <c r="A32" s="12">
        <f t="shared" si="34"/>
        <v>26</v>
      </c>
      <c r="B32" s="8">
        <f t="shared" si="34"/>
        <v>46291</v>
      </c>
      <c r="C32" s="8">
        <f t="shared" si="5"/>
        <v>46291</v>
      </c>
      <c r="D32" s="9">
        <v>0.29166666666666702</v>
      </c>
      <c r="E32" s="8">
        <f t="shared" si="6"/>
        <v>46291</v>
      </c>
      <c r="F32" s="9">
        <v>0.58333333333333304</v>
      </c>
      <c r="G32" s="10">
        <f t="shared" si="0"/>
        <v>0.29166666666666602</v>
      </c>
      <c r="H32" s="11">
        <f t="shared" si="22"/>
        <v>891511.03</v>
      </c>
      <c r="I32" s="11">
        <v>892404.26</v>
      </c>
      <c r="J32" s="11">
        <f t="shared" ref="J32" si="47">I32-H32</f>
        <v>893.22999999998137</v>
      </c>
      <c r="K32" s="27">
        <f t="shared" ref="K32" si="48">J32/24</f>
        <v>37.217916666665893</v>
      </c>
      <c r="L32" s="28"/>
    </row>
    <row r="33" spans="1:12">
      <c r="A33" s="12">
        <f t="shared" si="34"/>
        <v>27</v>
      </c>
      <c r="B33" s="8">
        <f t="shared" si="34"/>
        <v>46292</v>
      </c>
      <c r="C33" s="8">
        <f t="shared" si="5"/>
        <v>46292</v>
      </c>
      <c r="D33" s="9">
        <v>0.29166666666666702</v>
      </c>
      <c r="E33" s="8">
        <f t="shared" ref="E33" si="49">C33</f>
        <v>46292</v>
      </c>
      <c r="F33" s="9">
        <v>0.58333333333333304</v>
      </c>
      <c r="G33" s="10">
        <f t="shared" si="0"/>
        <v>0.29166666666666602</v>
      </c>
      <c r="H33" s="11"/>
      <c r="I33" s="764"/>
      <c r="J33" s="11">
        <f t="shared" ref="J33" si="50">I33-H33</f>
        <v>0</v>
      </c>
      <c r="K33" s="27">
        <f t="shared" ref="K33" si="51">J33/24</f>
        <v>0</v>
      </c>
      <c r="L33" s="28"/>
    </row>
    <row r="34" spans="1:12">
      <c r="A34" s="12">
        <f t="shared" ref="A34:B34" si="52">A33+1</f>
        <v>28</v>
      </c>
      <c r="B34" s="8">
        <f t="shared" si="52"/>
        <v>46293</v>
      </c>
      <c r="C34" s="8">
        <f t="shared" ref="C34:C36" si="53">B34</f>
        <v>46293</v>
      </c>
      <c r="D34" s="9">
        <v>0.29166666666666702</v>
      </c>
      <c r="E34" s="8">
        <f t="shared" ref="E34:E36" si="54">C34</f>
        <v>46293</v>
      </c>
      <c r="F34" s="9">
        <v>0.58333333333333304</v>
      </c>
      <c r="G34" s="10">
        <f t="shared" ref="G34:G36" si="55">IFERROR(((E34-C34)+(F34-D34)),"")</f>
        <v>0.29166666666666602</v>
      </c>
      <c r="H34" s="11"/>
      <c r="I34" s="11"/>
      <c r="J34" s="11">
        <f t="shared" ref="J34:J36" si="56">I34-H34</f>
        <v>0</v>
      </c>
      <c r="K34" s="27">
        <f t="shared" ref="K34:K36" si="57">J34/24</f>
        <v>0</v>
      </c>
      <c r="L34" s="28"/>
    </row>
    <row r="35" spans="1:12">
      <c r="A35" s="12">
        <f t="shared" ref="A35:B35" si="58">A34+1</f>
        <v>29</v>
      </c>
      <c r="B35" s="8">
        <f t="shared" si="58"/>
        <v>46294</v>
      </c>
      <c r="C35" s="8">
        <f t="shared" si="53"/>
        <v>46294</v>
      </c>
      <c r="D35" s="9">
        <v>0.29166666666666702</v>
      </c>
      <c r="E35" s="8">
        <f t="shared" si="54"/>
        <v>46294</v>
      </c>
      <c r="F35" s="9">
        <v>0.58333333333333304</v>
      </c>
      <c r="G35" s="10">
        <f t="shared" si="55"/>
        <v>0.29166666666666602</v>
      </c>
      <c r="H35" s="11"/>
      <c r="I35" s="11"/>
      <c r="J35" s="11">
        <f t="shared" si="56"/>
        <v>0</v>
      </c>
      <c r="K35" s="27">
        <f t="shared" si="57"/>
        <v>0</v>
      </c>
      <c r="L35" s="28"/>
    </row>
    <row r="36" spans="1:12">
      <c r="A36" s="12">
        <f t="shared" ref="A36:B37" si="59">A35+1</f>
        <v>30</v>
      </c>
      <c r="B36" s="8">
        <f t="shared" si="59"/>
        <v>46295</v>
      </c>
      <c r="C36" s="8">
        <f t="shared" si="53"/>
        <v>46295</v>
      </c>
      <c r="D36" s="9">
        <v>0.29166666666666702</v>
      </c>
      <c r="E36" s="8">
        <f t="shared" si="54"/>
        <v>46295</v>
      </c>
      <c r="F36" s="9">
        <v>0.58333333333333304</v>
      </c>
      <c r="G36" s="10">
        <f t="shared" si="55"/>
        <v>0.29166666666666602</v>
      </c>
      <c r="H36" s="11"/>
      <c r="I36" s="11"/>
      <c r="J36" s="11">
        <f t="shared" si="56"/>
        <v>0</v>
      </c>
      <c r="K36" s="27">
        <f t="shared" si="57"/>
        <v>0</v>
      </c>
      <c r="L36" s="766"/>
    </row>
    <row r="37" spans="1:12">
      <c r="A37" s="12">
        <f t="shared" si="59"/>
        <v>31</v>
      </c>
      <c r="B37" s="8">
        <f t="shared" si="59"/>
        <v>46296</v>
      </c>
      <c r="C37" s="8">
        <f t="shared" ref="C37" si="60">B37</f>
        <v>46296</v>
      </c>
      <c r="D37" s="9">
        <v>0.29166666666666702</v>
      </c>
      <c r="E37" s="8">
        <f t="shared" ref="E37" si="61">C37</f>
        <v>46296</v>
      </c>
      <c r="F37" s="9">
        <v>0.58333333333333304</v>
      </c>
      <c r="G37" s="10">
        <f t="shared" ref="G37" si="62">IFERROR(((E37-C37)+(F37-D37)),"")</f>
        <v>0.29166666666666602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497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497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8.7215277777777622</v>
      </c>
      <c r="H40" s="20"/>
      <c r="I40" s="20"/>
      <c r="J40" s="32">
        <f>SUM(J7:J39)</f>
        <v>16347.140000000014</v>
      </c>
      <c r="K40" s="32">
        <f>AVERAGE(K7:K39)</f>
        <v>21.971962365591416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G40/SUMPRODUCT((G7:G39&gt;0)*1)</f>
        <v>0.28133960573476652</v>
      </c>
      <c r="H41" s="24"/>
      <c r="I41" s="24"/>
      <c r="J41" s="24"/>
      <c r="K41" s="24">
        <f>K40/SUMPRODUCT((K7:K39&gt;0)*1)</f>
        <v>0.99872556207233709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0"/>
  <sheetViews>
    <sheetView workbookViewId="0">
      <pane ySplit="6" topLeftCell="A15" activePane="bottomLeft" state="frozen"/>
      <selection pane="bottomLeft" activeCell="H33" sqref="H3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85546875" style="1" customWidth="1"/>
    <col min="8" max="8" width="13.28515625" style="1" customWidth="1"/>
    <col min="9" max="9" width="14.28515625" style="1" customWidth="1"/>
    <col min="10" max="10" width="11.5703125" style="1" customWidth="1"/>
    <col min="11" max="11" width="9.140625" style="1"/>
    <col min="12" max="12" width="44.28515625" style="1" customWidth="1"/>
    <col min="13" max="16384" width="9.140625" style="1"/>
  </cols>
  <sheetData>
    <row r="1" spans="1:12 16384:16384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 16384:16384">
      <c r="B2" s="2"/>
      <c r="C2" s="3" t="s">
        <v>200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 16384:16384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 16384:16384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MAX(K7:K34)</f>
        <v>52.583333333333336</v>
      </c>
      <c r="L4" s="2"/>
    </row>
    <row r="5" spans="1:12 16384:16384" ht="1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 16384:16384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 16384:16384">
      <c r="A7" s="6">
        <v>1</v>
      </c>
      <c r="B7" s="7">
        <f>C4</f>
        <v>46266</v>
      </c>
      <c r="C7" s="8">
        <f>C4</f>
        <v>46266</v>
      </c>
      <c r="D7" s="9">
        <v>0.29166666666666702</v>
      </c>
      <c r="E7" s="8">
        <f>C7</f>
        <v>46266</v>
      </c>
      <c r="F7" s="9">
        <v>0.91666666666666696</v>
      </c>
      <c r="G7" s="10">
        <f>IFERROR(((E7-C7)+(F7-D7)),"")</f>
        <v>0.625</v>
      </c>
      <c r="H7" s="11">
        <v>3472376.5</v>
      </c>
      <c r="I7" s="11">
        <v>3473132.34</v>
      </c>
      <c r="J7" s="11">
        <f t="shared" ref="J7" si="0">I7-H7</f>
        <v>755.83999999985099</v>
      </c>
      <c r="K7" s="27">
        <f t="shared" ref="K7" si="1">J7/24</f>
        <v>31.493333333327126</v>
      </c>
      <c r="L7" s="529"/>
    </row>
    <row r="8" spans="1:12 16384:16384">
      <c r="A8" s="12">
        <f>A7+1</f>
        <v>2</v>
      </c>
      <c r="B8" s="8">
        <f>B7+1</f>
        <v>46267</v>
      </c>
      <c r="C8" s="8">
        <f>C7+1</f>
        <v>46267</v>
      </c>
      <c r="D8" s="9">
        <v>0.29166666666666702</v>
      </c>
      <c r="E8" s="8">
        <f>C8</f>
        <v>46267</v>
      </c>
      <c r="F8" s="9">
        <v>0.875</v>
      </c>
      <c r="G8" s="10">
        <f t="shared" ref="G8:G28" si="2">IFERROR(((E8-C8)+(F8-D8)),"")</f>
        <v>0.58333333333333304</v>
      </c>
      <c r="H8" s="11">
        <f>I7</f>
        <v>3473132.34</v>
      </c>
      <c r="I8" s="11">
        <v>3473956.66</v>
      </c>
      <c r="J8" s="11">
        <f t="shared" ref="J8" si="3">I8-H8</f>
        <v>824.32000000029802</v>
      </c>
      <c r="K8" s="27">
        <f t="shared" ref="K8" si="4">J8/24</f>
        <v>34.346666666679084</v>
      </c>
      <c r="L8" s="698"/>
    </row>
    <row r="9" spans="1:12 16384:16384">
      <c r="A9" s="12">
        <f t="shared" ref="A9:C24" si="5">A8+1</f>
        <v>3</v>
      </c>
      <c r="B9" s="8">
        <f t="shared" si="5"/>
        <v>46268</v>
      </c>
      <c r="C9" s="8">
        <f t="shared" si="5"/>
        <v>46268</v>
      </c>
      <c r="D9" s="9">
        <v>0.29166666666666702</v>
      </c>
      <c r="E9" s="8">
        <f t="shared" ref="E9:E31" si="6">C9</f>
        <v>46268</v>
      </c>
      <c r="F9" s="9">
        <v>0.85416666666666696</v>
      </c>
      <c r="G9" s="10">
        <f t="shared" si="2"/>
        <v>0.5625</v>
      </c>
      <c r="H9" s="11">
        <f>I8</f>
        <v>3473956.66</v>
      </c>
      <c r="I9" s="11">
        <v>3474906.31</v>
      </c>
      <c r="J9" s="11">
        <f t="shared" ref="J9" si="7">I9-H9</f>
        <v>949.64999999990687</v>
      </c>
      <c r="K9" s="27">
        <f t="shared" ref="K9" si="8">J9/24</f>
        <v>39.568749999996122</v>
      </c>
      <c r="L9" s="28"/>
    </row>
    <row r="10" spans="1:12 16384:16384">
      <c r="A10" s="12">
        <f t="shared" si="5"/>
        <v>4</v>
      </c>
      <c r="B10" s="8">
        <f t="shared" si="5"/>
        <v>46269</v>
      </c>
      <c r="C10" s="8">
        <f t="shared" si="5"/>
        <v>46269</v>
      </c>
      <c r="D10" s="9">
        <v>0.29166666666666702</v>
      </c>
      <c r="E10" s="8">
        <f t="shared" si="6"/>
        <v>46269</v>
      </c>
      <c r="F10" s="9">
        <v>0.89583333333333304</v>
      </c>
      <c r="G10" s="10">
        <f t="shared" si="2"/>
        <v>0.60416666666666607</v>
      </c>
      <c r="H10" s="11">
        <f t="shared" ref="H10:H18" si="9">I9</f>
        <v>3474906.31</v>
      </c>
      <c r="I10" s="11">
        <v>3475873.82</v>
      </c>
      <c r="J10" s="11">
        <f t="shared" ref="J10" si="10">I10-H10</f>
        <v>967.50999999977648</v>
      </c>
      <c r="K10" s="27">
        <f t="shared" ref="K10" si="11">J10/24</f>
        <v>40.312916666657351</v>
      </c>
      <c r="L10" s="632"/>
    </row>
    <row r="11" spans="1:12 16384:16384">
      <c r="A11" s="12">
        <f t="shared" si="5"/>
        <v>5</v>
      </c>
      <c r="B11" s="8">
        <f t="shared" si="5"/>
        <v>46270</v>
      </c>
      <c r="C11" s="8">
        <f t="shared" si="5"/>
        <v>46270</v>
      </c>
      <c r="D11" s="9">
        <v>0.29166666666666702</v>
      </c>
      <c r="E11" s="8">
        <f t="shared" si="6"/>
        <v>46270</v>
      </c>
      <c r="F11" s="9">
        <v>0.6875</v>
      </c>
      <c r="G11" s="10">
        <f t="shared" si="2"/>
        <v>0.39583333333333298</v>
      </c>
      <c r="H11" s="11">
        <f t="shared" si="9"/>
        <v>3475873.82</v>
      </c>
      <c r="I11" s="11">
        <v>3475882.46</v>
      </c>
      <c r="J11" s="11">
        <f t="shared" ref="J11" si="12">I11-H11</f>
        <v>8.6400000001303852</v>
      </c>
      <c r="K11" s="27">
        <f t="shared" ref="K11" si="13">J11/24</f>
        <v>0.3600000000054327</v>
      </c>
      <c r="L11" s="632"/>
    </row>
    <row r="12" spans="1:12 16384:16384">
      <c r="A12" s="12">
        <f t="shared" si="5"/>
        <v>6</v>
      </c>
      <c r="B12" s="8">
        <f t="shared" si="5"/>
        <v>46271</v>
      </c>
      <c r="C12" s="8">
        <f t="shared" si="5"/>
        <v>46271</v>
      </c>
      <c r="D12" s="9">
        <v>0.29166666666666702</v>
      </c>
      <c r="E12" s="8">
        <f t="shared" si="6"/>
        <v>46271</v>
      </c>
      <c r="F12" s="9">
        <v>0.91666666666666663</v>
      </c>
      <c r="G12" s="10">
        <f t="shared" si="2"/>
        <v>0.62499999999999956</v>
      </c>
      <c r="H12" s="11">
        <f t="shared" si="9"/>
        <v>3475882.46</v>
      </c>
      <c r="I12" s="11">
        <v>3475882.46</v>
      </c>
      <c r="J12" s="11">
        <f t="shared" ref="J12" si="14">I12-H12</f>
        <v>0</v>
      </c>
      <c r="K12" s="27">
        <f t="shared" ref="K12" si="15">J12/24</f>
        <v>0</v>
      </c>
      <c r="L12" s="28"/>
      <c r="XFD12" s="103" t="s">
        <v>201</v>
      </c>
    </row>
    <row r="13" spans="1:12 16384:16384">
      <c r="A13" s="12">
        <f t="shared" si="5"/>
        <v>7</v>
      </c>
      <c r="B13" s="8">
        <f t="shared" si="5"/>
        <v>46272</v>
      </c>
      <c r="C13" s="8">
        <f t="shared" si="5"/>
        <v>46272</v>
      </c>
      <c r="D13" s="9">
        <v>0.29166666666666702</v>
      </c>
      <c r="E13" s="8">
        <f t="shared" si="6"/>
        <v>46272</v>
      </c>
      <c r="F13" s="9">
        <v>0.83333333333333337</v>
      </c>
      <c r="G13" s="10">
        <f t="shared" si="2"/>
        <v>0.5416666666666663</v>
      </c>
      <c r="H13" s="11">
        <f t="shared" si="9"/>
        <v>3475882.46</v>
      </c>
      <c r="I13" s="11">
        <v>3476689.78</v>
      </c>
      <c r="J13" s="11">
        <f t="shared" ref="J13:J16" si="16">I13-H13</f>
        <v>807.31999999983236</v>
      </c>
      <c r="K13" s="27">
        <f t="shared" ref="K13:K16" si="17">J13/24</f>
        <v>33.638333333326351</v>
      </c>
      <c r="L13" s="28"/>
    </row>
    <row r="14" spans="1:12 16384:16384">
      <c r="A14" s="12">
        <f t="shared" si="5"/>
        <v>8</v>
      </c>
      <c r="B14" s="8">
        <f t="shared" si="5"/>
        <v>46273</v>
      </c>
      <c r="C14" s="8">
        <f t="shared" si="5"/>
        <v>46273</v>
      </c>
      <c r="D14" s="9">
        <v>0</v>
      </c>
      <c r="E14" s="8">
        <f t="shared" si="6"/>
        <v>46273</v>
      </c>
      <c r="F14" s="9">
        <v>0.875</v>
      </c>
      <c r="G14" s="10">
        <f t="shared" si="2"/>
        <v>0.875</v>
      </c>
      <c r="H14" s="11">
        <f t="shared" si="9"/>
        <v>3476689.78</v>
      </c>
      <c r="I14" s="11">
        <v>3477540.04</v>
      </c>
      <c r="J14" s="11">
        <f t="shared" si="16"/>
        <v>850.26000000024214</v>
      </c>
      <c r="K14" s="27">
        <f t="shared" si="17"/>
        <v>35.427500000010092</v>
      </c>
      <c r="L14" s="28"/>
    </row>
    <row r="15" spans="1:12 16384:16384">
      <c r="A15" s="12">
        <f t="shared" si="5"/>
        <v>9</v>
      </c>
      <c r="B15" s="8">
        <f t="shared" si="5"/>
        <v>46274</v>
      </c>
      <c r="C15" s="8">
        <f t="shared" si="5"/>
        <v>46274</v>
      </c>
      <c r="D15" s="9">
        <v>0.29166666666666702</v>
      </c>
      <c r="E15" s="8">
        <f t="shared" si="6"/>
        <v>46274</v>
      </c>
      <c r="F15" s="9">
        <v>0.94791666666666696</v>
      </c>
      <c r="G15" s="10">
        <f t="shared" ref="G15" si="18">IFERROR(((E15-C15)+(F15-D15)),"")</f>
        <v>0.65625</v>
      </c>
      <c r="H15" s="11">
        <f t="shared" si="9"/>
        <v>3477540.04</v>
      </c>
      <c r="I15" s="11">
        <v>3478802.04</v>
      </c>
      <c r="J15" s="11">
        <f t="shared" si="16"/>
        <v>1262</v>
      </c>
      <c r="K15" s="27">
        <f t="shared" si="17"/>
        <v>52.583333333333336</v>
      </c>
      <c r="L15" s="736"/>
    </row>
    <row r="16" spans="1:12 16384:16384">
      <c r="A16" s="12">
        <f t="shared" si="5"/>
        <v>10</v>
      </c>
      <c r="B16" s="8">
        <f t="shared" si="5"/>
        <v>46275</v>
      </c>
      <c r="C16" s="8">
        <f t="shared" si="5"/>
        <v>46275</v>
      </c>
      <c r="D16" s="9">
        <v>0.29166666666666702</v>
      </c>
      <c r="E16" s="8">
        <f t="shared" si="6"/>
        <v>46275</v>
      </c>
      <c r="F16" s="9">
        <v>0.86458333333333304</v>
      </c>
      <c r="G16" s="10">
        <f t="shared" si="2"/>
        <v>0.57291666666666607</v>
      </c>
      <c r="H16" s="11">
        <f t="shared" si="9"/>
        <v>3478802.04</v>
      </c>
      <c r="I16" s="11">
        <v>3479774.8</v>
      </c>
      <c r="J16" s="11">
        <f t="shared" si="16"/>
        <v>972.75999999977648</v>
      </c>
      <c r="K16" s="27">
        <f t="shared" si="17"/>
        <v>40.531666666657351</v>
      </c>
      <c r="L16" s="28"/>
    </row>
    <row r="17" spans="1:14">
      <c r="A17" s="12">
        <f t="shared" si="5"/>
        <v>11</v>
      </c>
      <c r="B17" s="8">
        <f t="shared" si="5"/>
        <v>46276</v>
      </c>
      <c r="C17" s="8">
        <f t="shared" si="5"/>
        <v>46276</v>
      </c>
      <c r="D17" s="9">
        <v>0.29166666666666702</v>
      </c>
      <c r="E17" s="8">
        <f t="shared" si="6"/>
        <v>46276</v>
      </c>
      <c r="F17" s="9">
        <v>0.9375</v>
      </c>
      <c r="G17" s="10">
        <f t="shared" si="2"/>
        <v>0.64583333333333304</v>
      </c>
      <c r="H17" s="11">
        <f t="shared" si="9"/>
        <v>3479774.8</v>
      </c>
      <c r="I17" s="11">
        <v>3480667.9</v>
      </c>
      <c r="J17" s="11">
        <f t="shared" ref="J17" si="19">I17-H17</f>
        <v>893.10000000009313</v>
      </c>
      <c r="K17" s="27">
        <f t="shared" ref="K17" si="20">J17/24</f>
        <v>37.212500000003878</v>
      </c>
      <c r="L17" s="646"/>
      <c r="N17" s="29"/>
    </row>
    <row r="18" spans="1:14">
      <c r="A18" s="12">
        <f t="shared" si="5"/>
        <v>12</v>
      </c>
      <c r="B18" s="8">
        <f t="shared" si="5"/>
        <v>46277</v>
      </c>
      <c r="C18" s="8">
        <f t="shared" si="5"/>
        <v>46277</v>
      </c>
      <c r="D18" s="9">
        <v>0.29166666666666702</v>
      </c>
      <c r="E18" s="8">
        <f t="shared" si="6"/>
        <v>46277</v>
      </c>
      <c r="F18" s="9">
        <v>0.85416666666666696</v>
      </c>
      <c r="G18" s="10">
        <f t="shared" si="2"/>
        <v>0.5625</v>
      </c>
      <c r="H18" s="11">
        <f t="shared" si="9"/>
        <v>3480667.9</v>
      </c>
      <c r="I18" s="11">
        <v>3480667.9</v>
      </c>
      <c r="J18" s="11">
        <f t="shared" ref="J18" si="21">I18-H18</f>
        <v>0</v>
      </c>
      <c r="K18" s="27">
        <f t="shared" ref="K18" si="22">J18/24</f>
        <v>0</v>
      </c>
      <c r="L18" s="861" t="s">
        <v>152</v>
      </c>
    </row>
    <row r="19" spans="1:14">
      <c r="A19" s="12">
        <f t="shared" si="5"/>
        <v>13</v>
      </c>
      <c r="B19" s="8">
        <f t="shared" si="5"/>
        <v>46278</v>
      </c>
      <c r="C19" s="8">
        <f t="shared" si="5"/>
        <v>46278</v>
      </c>
      <c r="D19" s="9">
        <v>0</v>
      </c>
      <c r="E19" s="8">
        <f t="shared" si="6"/>
        <v>46278</v>
      </c>
      <c r="F19" s="9">
        <v>0.875</v>
      </c>
      <c r="G19" s="10">
        <f t="shared" si="2"/>
        <v>0.875</v>
      </c>
      <c r="H19" s="11">
        <f t="shared" ref="H19:H32" si="23">I18</f>
        <v>3480667.9</v>
      </c>
      <c r="I19" s="11">
        <v>3480667.9</v>
      </c>
      <c r="J19" s="11">
        <f t="shared" ref="J19" si="24">I19-H19</f>
        <v>0</v>
      </c>
      <c r="K19" s="27">
        <f t="shared" ref="K19" si="25">J19/24</f>
        <v>0</v>
      </c>
      <c r="L19" s="861" t="s">
        <v>152</v>
      </c>
    </row>
    <row r="20" spans="1:14">
      <c r="A20" s="12">
        <f t="shared" si="5"/>
        <v>14</v>
      </c>
      <c r="B20" s="8">
        <f t="shared" si="5"/>
        <v>46279</v>
      </c>
      <c r="C20" s="8">
        <f t="shared" si="5"/>
        <v>46279</v>
      </c>
      <c r="D20" s="9">
        <v>0</v>
      </c>
      <c r="E20" s="8">
        <f t="shared" si="6"/>
        <v>46279</v>
      </c>
      <c r="F20" s="9">
        <v>0.875</v>
      </c>
      <c r="G20" s="10">
        <f t="shared" si="2"/>
        <v>0.875</v>
      </c>
      <c r="H20" s="11">
        <f t="shared" si="23"/>
        <v>3480667.9</v>
      </c>
      <c r="I20" s="11">
        <v>3481638.39</v>
      </c>
      <c r="J20" s="11">
        <f t="shared" ref="J20:J21" si="26">I20-H20</f>
        <v>970.49000000022352</v>
      </c>
      <c r="K20" s="27">
        <f t="shared" ref="K20:K21" si="27">J20/24</f>
        <v>40.437083333342649</v>
      </c>
      <c r="L20" s="28"/>
    </row>
    <row r="21" spans="1:14">
      <c r="A21" s="12">
        <f t="shared" si="5"/>
        <v>15</v>
      </c>
      <c r="B21" s="8">
        <f t="shared" si="5"/>
        <v>46280</v>
      </c>
      <c r="C21" s="8">
        <f t="shared" si="5"/>
        <v>46280</v>
      </c>
      <c r="D21" s="9">
        <v>0</v>
      </c>
      <c r="E21" s="8">
        <f t="shared" si="6"/>
        <v>46280</v>
      </c>
      <c r="F21" s="9">
        <v>0.875</v>
      </c>
      <c r="G21" s="10">
        <f t="shared" si="2"/>
        <v>0.875</v>
      </c>
      <c r="H21" s="11">
        <f t="shared" si="23"/>
        <v>3481638.39</v>
      </c>
      <c r="I21" s="11">
        <v>3482005.96</v>
      </c>
      <c r="J21" s="11">
        <f t="shared" si="26"/>
        <v>367.56999999983236</v>
      </c>
      <c r="K21" s="27">
        <f t="shared" si="27"/>
        <v>15.315416666659681</v>
      </c>
      <c r="L21" s="736"/>
    </row>
    <row r="22" spans="1:14">
      <c r="A22" s="12">
        <f t="shared" si="5"/>
        <v>16</v>
      </c>
      <c r="B22" s="8">
        <f t="shared" si="5"/>
        <v>46281</v>
      </c>
      <c r="C22" s="8">
        <f t="shared" si="5"/>
        <v>46281</v>
      </c>
      <c r="D22" s="9">
        <v>0.29166666666666702</v>
      </c>
      <c r="E22" s="8">
        <f t="shared" si="6"/>
        <v>46281</v>
      </c>
      <c r="F22" s="9">
        <v>0.95138888888888895</v>
      </c>
      <c r="G22" s="10">
        <f t="shared" ref="G22" si="28">IFERROR(((E22-C22)+(F22-D22)),"")</f>
        <v>0.65972222222222188</v>
      </c>
      <c r="H22" s="11">
        <f t="shared" si="23"/>
        <v>3482005.96</v>
      </c>
      <c r="I22" s="11">
        <v>3482869.01</v>
      </c>
      <c r="J22" s="11">
        <f t="shared" ref="J22" si="29">I22-H22</f>
        <v>863.04999999981374</v>
      </c>
      <c r="K22" s="27">
        <f t="shared" ref="K22" si="30">J22/24</f>
        <v>35.960416666658908</v>
      </c>
      <c r="L22" s="736"/>
    </row>
    <row r="23" spans="1:14">
      <c r="A23" s="12">
        <f t="shared" si="5"/>
        <v>17</v>
      </c>
      <c r="B23" s="8">
        <f t="shared" si="5"/>
        <v>46282</v>
      </c>
      <c r="C23" s="8">
        <f t="shared" si="5"/>
        <v>46282</v>
      </c>
      <c r="D23" s="9">
        <v>0.29166666666666702</v>
      </c>
      <c r="E23" s="8">
        <f t="shared" si="6"/>
        <v>46282</v>
      </c>
      <c r="F23" s="9">
        <v>0.88541666666666696</v>
      </c>
      <c r="G23" s="10">
        <f t="shared" ref="G23" si="31">IFERROR(((E23-C23)+(F23-D23)),"")</f>
        <v>0.59375</v>
      </c>
      <c r="H23" s="11">
        <f t="shared" si="23"/>
        <v>3482869.01</v>
      </c>
      <c r="I23" s="11">
        <v>3483748.43</v>
      </c>
      <c r="J23" s="11">
        <f t="shared" ref="J23" si="32">I23-H23</f>
        <v>879.42000000039116</v>
      </c>
      <c r="K23" s="27">
        <f t="shared" ref="K23" si="33">J23/24</f>
        <v>36.642500000016298</v>
      </c>
      <c r="L23" s="736"/>
    </row>
    <row r="24" spans="1:14">
      <c r="A24" s="12">
        <f t="shared" si="5"/>
        <v>18</v>
      </c>
      <c r="B24" s="8">
        <f t="shared" si="5"/>
        <v>46283</v>
      </c>
      <c r="C24" s="8">
        <f t="shared" si="5"/>
        <v>46283</v>
      </c>
      <c r="D24" s="9">
        <v>0.29166666666666702</v>
      </c>
      <c r="E24" s="8">
        <f t="shared" si="6"/>
        <v>46283</v>
      </c>
      <c r="F24" s="9">
        <v>0.9375</v>
      </c>
      <c r="G24" s="10">
        <f t="shared" si="2"/>
        <v>0.64583333333333304</v>
      </c>
      <c r="H24" s="11">
        <f t="shared" si="23"/>
        <v>3483748.43</v>
      </c>
      <c r="I24" s="11">
        <v>3484553.8</v>
      </c>
      <c r="J24" s="11">
        <f t="shared" ref="J24" si="34">I24-H24</f>
        <v>805.3699999996461</v>
      </c>
      <c r="K24" s="27">
        <f t="shared" ref="K24" si="35">J24/24</f>
        <v>33.557083333318587</v>
      </c>
      <c r="L24" s="660"/>
    </row>
    <row r="25" spans="1:14">
      <c r="A25" s="12">
        <f t="shared" ref="A25:B31" si="36">A24+1</f>
        <v>19</v>
      </c>
      <c r="B25" s="8">
        <f>B24+1</f>
        <v>46284</v>
      </c>
      <c r="C25" s="8">
        <f t="shared" ref="C25:C37" si="37">C24+1</f>
        <v>46284</v>
      </c>
      <c r="D25" s="9">
        <v>0</v>
      </c>
      <c r="E25" s="8">
        <f t="shared" si="6"/>
        <v>46284</v>
      </c>
      <c r="F25" s="9">
        <v>0.875</v>
      </c>
      <c r="G25" s="10">
        <f t="shared" si="2"/>
        <v>0.875</v>
      </c>
      <c r="H25" s="11">
        <f t="shared" si="23"/>
        <v>3484553.8</v>
      </c>
      <c r="I25" s="11">
        <v>3484553.8</v>
      </c>
      <c r="J25" s="11">
        <f t="shared" ref="J25" si="38">I25-H25</f>
        <v>0</v>
      </c>
      <c r="K25" s="27">
        <f t="shared" ref="K25" si="39">J25/24</f>
        <v>0</v>
      </c>
      <c r="L25" s="660"/>
    </row>
    <row r="26" spans="1:14">
      <c r="A26" s="12">
        <f t="shared" si="36"/>
        <v>20</v>
      </c>
      <c r="B26" s="8">
        <f>B25+1</f>
        <v>46285</v>
      </c>
      <c r="C26" s="8">
        <f t="shared" si="37"/>
        <v>46285</v>
      </c>
      <c r="D26" s="9">
        <v>0.29166666666666702</v>
      </c>
      <c r="E26" s="8">
        <f t="shared" si="6"/>
        <v>46285</v>
      </c>
      <c r="F26" s="9">
        <v>0.95833333333333337</v>
      </c>
      <c r="G26" s="10">
        <f t="shared" si="2"/>
        <v>0.6666666666666663</v>
      </c>
      <c r="H26" s="11">
        <f t="shared" si="23"/>
        <v>3484553.8</v>
      </c>
      <c r="I26" s="11">
        <v>3484582.03</v>
      </c>
      <c r="J26" s="11">
        <f t="shared" ref="J26" si="40">I26-H26</f>
        <v>28.229999999981374</v>
      </c>
      <c r="K26" s="27">
        <f t="shared" ref="K26" si="41">J26/24</f>
        <v>1.176249999999224</v>
      </c>
      <c r="L26" s="28"/>
    </row>
    <row r="27" spans="1:14">
      <c r="A27" s="12">
        <f t="shared" si="36"/>
        <v>21</v>
      </c>
      <c r="B27" s="8">
        <f>B26+1</f>
        <v>46286</v>
      </c>
      <c r="C27" s="8">
        <f t="shared" si="37"/>
        <v>46286</v>
      </c>
      <c r="D27" s="9">
        <v>0.29166666666666702</v>
      </c>
      <c r="E27" s="8">
        <f t="shared" si="6"/>
        <v>46286</v>
      </c>
      <c r="F27" s="9">
        <v>1</v>
      </c>
      <c r="G27" s="10">
        <f t="shared" si="2"/>
        <v>0.70833333333333304</v>
      </c>
      <c r="H27" s="11">
        <f t="shared" si="23"/>
        <v>3484582.03</v>
      </c>
      <c r="I27" s="11">
        <v>3485109.86</v>
      </c>
      <c r="J27" s="11">
        <f t="shared" ref="J27" si="42">I27-H27</f>
        <v>527.83000000007451</v>
      </c>
      <c r="K27" s="27">
        <f t="shared" ref="K27" si="43">J27/24</f>
        <v>21.992916666669771</v>
      </c>
      <c r="L27" s="28"/>
    </row>
    <row r="28" spans="1:14">
      <c r="A28" s="12">
        <f t="shared" si="36"/>
        <v>22</v>
      </c>
      <c r="B28" s="8">
        <f t="shared" si="36"/>
        <v>46287</v>
      </c>
      <c r="C28" s="8">
        <f t="shared" si="37"/>
        <v>46287</v>
      </c>
      <c r="D28" s="9">
        <v>0.29166666666666702</v>
      </c>
      <c r="E28" s="8">
        <f t="shared" si="6"/>
        <v>46287</v>
      </c>
      <c r="F28" s="9">
        <v>0.83333333333333337</v>
      </c>
      <c r="G28" s="10">
        <f t="shared" si="2"/>
        <v>0.5416666666666663</v>
      </c>
      <c r="H28" s="11">
        <f t="shared" si="23"/>
        <v>3485109.86</v>
      </c>
      <c r="I28" s="11">
        <v>3485595.55</v>
      </c>
      <c r="J28" s="11">
        <f t="shared" ref="J28" si="44">I28-H28</f>
        <v>485.68999999994412</v>
      </c>
      <c r="K28" s="27">
        <f t="shared" ref="K28" si="45">J28/24</f>
        <v>20.237083333331004</v>
      </c>
      <c r="L28" s="28"/>
    </row>
    <row r="29" spans="1:14">
      <c r="A29" s="12">
        <f t="shared" si="36"/>
        <v>23</v>
      </c>
      <c r="B29" s="8">
        <f t="shared" si="36"/>
        <v>46288</v>
      </c>
      <c r="C29" s="8">
        <f t="shared" si="37"/>
        <v>46288</v>
      </c>
      <c r="D29" s="9">
        <v>0.29166666666666702</v>
      </c>
      <c r="E29" s="8">
        <f t="shared" si="6"/>
        <v>46288</v>
      </c>
      <c r="F29" s="9">
        <v>0.875</v>
      </c>
      <c r="G29" s="10">
        <f t="shared" ref="G29:G30" si="46">IFERROR(((E29-C29)+(F29-D29)),"")</f>
        <v>0.58333333333333304</v>
      </c>
      <c r="H29" s="11">
        <f t="shared" si="23"/>
        <v>3485595.55</v>
      </c>
      <c r="I29" s="11">
        <v>3486198.2</v>
      </c>
      <c r="J29" s="11">
        <f t="shared" ref="J29" si="47">I29-H29</f>
        <v>602.65000000037253</v>
      </c>
      <c r="K29" s="27">
        <f t="shared" ref="K29" si="48">J29/24</f>
        <v>25.110416666682188</v>
      </c>
      <c r="L29" s="736"/>
    </row>
    <row r="30" spans="1:14">
      <c r="A30" s="12">
        <f t="shared" si="36"/>
        <v>24</v>
      </c>
      <c r="B30" s="8">
        <f t="shared" si="36"/>
        <v>46289</v>
      </c>
      <c r="C30" s="8">
        <f t="shared" si="37"/>
        <v>46289</v>
      </c>
      <c r="D30" s="9">
        <v>0.29166666666666702</v>
      </c>
      <c r="E30" s="8">
        <f t="shared" si="6"/>
        <v>46289</v>
      </c>
      <c r="F30" s="9">
        <v>0.9375</v>
      </c>
      <c r="G30" s="10">
        <f t="shared" si="46"/>
        <v>0.64583333333333304</v>
      </c>
      <c r="H30" s="11">
        <f t="shared" si="23"/>
        <v>3486198.2</v>
      </c>
      <c r="I30" s="11">
        <v>3486691.41</v>
      </c>
      <c r="J30" s="11">
        <f t="shared" ref="J30" si="49">I30-H30</f>
        <v>493.20999999996275</v>
      </c>
      <c r="K30" s="27">
        <f t="shared" ref="K30" si="50">J30/24</f>
        <v>20.550416666665114</v>
      </c>
      <c r="L30" s="28"/>
    </row>
    <row r="31" spans="1:14">
      <c r="A31" s="12">
        <f t="shared" si="36"/>
        <v>25</v>
      </c>
      <c r="B31" s="8">
        <f t="shared" si="36"/>
        <v>46290</v>
      </c>
      <c r="C31" s="8">
        <f t="shared" si="37"/>
        <v>46290</v>
      </c>
      <c r="D31" s="9">
        <v>0.29166666666666702</v>
      </c>
      <c r="E31" s="8">
        <f t="shared" si="6"/>
        <v>46290</v>
      </c>
      <c r="F31" s="9">
        <v>0.875</v>
      </c>
      <c r="G31" s="10">
        <v>0.83333333333333304</v>
      </c>
      <c r="H31" s="11">
        <f t="shared" si="23"/>
        <v>3486691.41</v>
      </c>
      <c r="I31" s="11">
        <v>3487505.6</v>
      </c>
      <c r="J31" s="11">
        <f t="shared" ref="J31" si="51">I31-H31</f>
        <v>814.18999999994412</v>
      </c>
      <c r="K31" s="27">
        <f t="shared" ref="K31" si="52">J31/24</f>
        <v>33.924583333331007</v>
      </c>
      <c r="L31" s="660"/>
    </row>
    <row r="32" spans="1:14">
      <c r="A32" s="12">
        <f t="shared" ref="A32:B32" si="53">A31+1</f>
        <v>26</v>
      </c>
      <c r="B32" s="8">
        <f t="shared" si="53"/>
        <v>46291</v>
      </c>
      <c r="C32" s="8">
        <f t="shared" si="37"/>
        <v>46291</v>
      </c>
      <c r="D32" s="9">
        <v>0.29166666666666702</v>
      </c>
      <c r="E32" s="8">
        <f t="shared" ref="E32:E37" si="54">C32</f>
        <v>46291</v>
      </c>
      <c r="F32" s="9">
        <v>0.875</v>
      </c>
      <c r="G32" s="10">
        <v>0.83333333333333304</v>
      </c>
      <c r="H32" s="11">
        <f t="shared" si="23"/>
        <v>3487505.6</v>
      </c>
      <c r="I32" s="11">
        <v>3487505.6</v>
      </c>
      <c r="J32" s="11">
        <f t="shared" ref="J32" si="55">I32-H32</f>
        <v>0</v>
      </c>
      <c r="K32" s="27">
        <f t="shared" ref="K32" si="56">J32/24</f>
        <v>0</v>
      </c>
      <c r="L32" s="660"/>
    </row>
    <row r="33" spans="1:12">
      <c r="A33" s="12">
        <f t="shared" ref="A33:B33" si="57">A32+1</f>
        <v>27</v>
      </c>
      <c r="B33" s="8">
        <f t="shared" si="57"/>
        <v>46292</v>
      </c>
      <c r="C33" s="8">
        <f t="shared" si="37"/>
        <v>46292</v>
      </c>
      <c r="D33" s="9">
        <v>0.29166666666666702</v>
      </c>
      <c r="E33" s="8">
        <f t="shared" si="54"/>
        <v>46292</v>
      </c>
      <c r="F33" s="9">
        <v>0.875</v>
      </c>
      <c r="G33" s="10">
        <v>0.83333333333333304</v>
      </c>
      <c r="H33" s="11"/>
      <c r="I33" s="11"/>
      <c r="J33" s="11">
        <f t="shared" ref="J33:J37" si="58">I33-H33</f>
        <v>0</v>
      </c>
      <c r="K33" s="27">
        <f t="shared" ref="K33:K37" si="59">J33/24</f>
        <v>0</v>
      </c>
      <c r="L33" s="28"/>
    </row>
    <row r="34" spans="1:12">
      <c r="A34" s="12">
        <f t="shared" ref="A34:B34" si="60">A33+1</f>
        <v>28</v>
      </c>
      <c r="B34" s="8">
        <f t="shared" si="60"/>
        <v>46293</v>
      </c>
      <c r="C34" s="8">
        <f t="shared" si="37"/>
        <v>46293</v>
      </c>
      <c r="D34" s="9">
        <v>0.29166666666666702</v>
      </c>
      <c r="E34" s="8">
        <f t="shared" si="54"/>
        <v>46293</v>
      </c>
      <c r="F34" s="9">
        <v>0.875</v>
      </c>
      <c r="G34" s="10">
        <v>0.83333333333333304</v>
      </c>
      <c r="H34" s="11"/>
      <c r="I34" s="11"/>
      <c r="J34" s="11">
        <f t="shared" si="58"/>
        <v>0</v>
      </c>
      <c r="K34" s="27">
        <f t="shared" si="59"/>
        <v>0</v>
      </c>
      <c r="L34" s="28"/>
    </row>
    <row r="35" spans="1:12">
      <c r="A35" s="12">
        <f t="shared" ref="A35:B35" si="61">A34+1</f>
        <v>29</v>
      </c>
      <c r="B35" s="8">
        <f t="shared" si="61"/>
        <v>46294</v>
      </c>
      <c r="C35" s="8">
        <f t="shared" si="37"/>
        <v>46294</v>
      </c>
      <c r="D35" s="9">
        <v>0.29166666666666702</v>
      </c>
      <c r="E35" s="8">
        <f t="shared" si="54"/>
        <v>46294</v>
      </c>
      <c r="F35" s="9">
        <v>0.875</v>
      </c>
      <c r="G35" s="10">
        <v>0.83333333333333304</v>
      </c>
      <c r="H35" s="11"/>
      <c r="I35" s="11"/>
      <c r="J35" s="11">
        <f t="shared" si="58"/>
        <v>0</v>
      </c>
      <c r="K35" s="27">
        <f t="shared" si="59"/>
        <v>0</v>
      </c>
      <c r="L35" s="766"/>
    </row>
    <row r="36" spans="1:12">
      <c r="A36" s="12">
        <f t="shared" ref="A36:B36" si="62">A35+1</f>
        <v>30</v>
      </c>
      <c r="B36" s="8">
        <f t="shared" si="62"/>
        <v>46295</v>
      </c>
      <c r="C36" s="8">
        <f t="shared" si="37"/>
        <v>46295</v>
      </c>
      <c r="D36" s="9">
        <v>0.29166666666666702</v>
      </c>
      <c r="E36" s="8">
        <f t="shared" si="54"/>
        <v>46295</v>
      </c>
      <c r="F36" s="9">
        <v>0.875</v>
      </c>
      <c r="G36" s="10">
        <v>0.83333333333333304</v>
      </c>
      <c r="H36" s="11"/>
      <c r="I36" s="11"/>
      <c r="J36" s="11">
        <f t="shared" si="58"/>
        <v>0</v>
      </c>
      <c r="K36" s="27">
        <f t="shared" si="59"/>
        <v>0</v>
      </c>
      <c r="L36" s="766"/>
    </row>
    <row r="37" spans="1:12">
      <c r="A37" s="12">
        <f t="shared" ref="A37:B37" si="63">A36+1</f>
        <v>31</v>
      </c>
      <c r="B37" s="8">
        <f t="shared" si="63"/>
        <v>46296</v>
      </c>
      <c r="C37" s="8">
        <f t="shared" si="37"/>
        <v>46296</v>
      </c>
      <c r="D37" s="9">
        <v>0.29166666666666702</v>
      </c>
      <c r="E37" s="8">
        <f t="shared" si="54"/>
        <v>46296</v>
      </c>
      <c r="F37" s="9">
        <v>0.875</v>
      </c>
      <c r="G37" s="10">
        <v>0.83333333333333304</v>
      </c>
      <c r="H37" s="11"/>
      <c r="I37" s="11"/>
      <c r="J37" s="11">
        <f t="shared" si="58"/>
        <v>0</v>
      </c>
      <c r="K37" s="27">
        <f t="shared" si="59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21.628472222222207</v>
      </c>
      <c r="H39" s="20"/>
      <c r="I39" s="20"/>
      <c r="J39" s="32">
        <f>SUM(J7:J38)</f>
        <v>15129.100000000093</v>
      </c>
      <c r="K39" s="32">
        <f>AVERAGE(K7:K38)</f>
        <v>20.334811827957118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0.69769265232974864</v>
      </c>
      <c r="H40" s="24"/>
      <c r="I40" s="24"/>
      <c r="J40" s="24"/>
      <c r="K40" s="24">
        <f>K39/SUMPRODUCT((K7:K38&gt;0)*1)</f>
        <v>0.96832437275986272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zoomScale="78" zoomScaleNormal="78" workbookViewId="0">
      <pane xSplit="6" ySplit="7" topLeftCell="G20" activePane="bottomRight" state="frozen"/>
      <selection pane="topRight"/>
      <selection pane="bottomLeft"/>
      <selection pane="bottomRight" activeCell="C6" sqref="C6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2.28515625" style="1" customWidth="1"/>
    <col min="5" max="6" width="10.7109375" style="1" customWidth="1"/>
    <col min="7" max="7" width="9.140625" style="1"/>
    <col min="8" max="8" width="13.5703125" style="1" customWidth="1"/>
    <col min="9" max="9" width="12.85546875" style="1" customWidth="1"/>
    <col min="10" max="10" width="14.28515625" style="1" customWidth="1"/>
    <col min="11" max="11" width="12.28515625" style="1" customWidth="1"/>
    <col min="12" max="12" width="39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202</v>
      </c>
      <c r="D2" s="2"/>
      <c r="E2" s="2"/>
      <c r="F2" s="2"/>
      <c r="G2" s="2"/>
      <c r="H2" s="2"/>
      <c r="I2" s="2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44"/>
      <c r="E4" s="167"/>
      <c r="F4" s="167"/>
      <c r="G4" s="2"/>
      <c r="H4" s="2"/>
      <c r="I4" s="2"/>
      <c r="J4" s="2"/>
      <c r="K4" s="2"/>
      <c r="L4" s="2"/>
    </row>
    <row r="5" spans="1:12" ht="15.7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15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 ht="15.75" customHeight="1">
      <c r="A7" s="6">
        <v>1</v>
      </c>
      <c r="B7" s="7">
        <f>C4</f>
        <v>46266</v>
      </c>
      <c r="C7" s="8">
        <f>B7</f>
        <v>46266</v>
      </c>
      <c r="D7" s="9">
        <v>0.3125</v>
      </c>
      <c r="E7" s="8">
        <f>C7</f>
        <v>46266</v>
      </c>
      <c r="F7" s="9">
        <v>0.53263888888888899</v>
      </c>
      <c r="G7" s="10">
        <f>IFERROR(((E7-C7)+(F7-D7)),"")</f>
        <v>0.22013888888888899</v>
      </c>
      <c r="H7" s="224"/>
      <c r="I7" s="224"/>
      <c r="J7" s="11">
        <f t="shared" ref="J7" si="0">I7-H7</f>
        <v>0</v>
      </c>
      <c r="K7" s="27">
        <f>J7/24</f>
        <v>0</v>
      </c>
      <c r="L7" s="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0.3125</v>
      </c>
      <c r="E8" s="8">
        <f>C8</f>
        <v>46267</v>
      </c>
      <c r="F8" s="9">
        <v>0.53263888888888899</v>
      </c>
      <c r="G8" s="10">
        <f>IFERROR(((E8-C8)+(F8-D8)),"")</f>
        <v>0.22013888888888899</v>
      </c>
      <c r="H8" s="11"/>
      <c r="I8" s="224"/>
      <c r="J8" s="11">
        <f t="shared" ref="J8:J13" si="1">I8-H8</f>
        <v>0</v>
      </c>
      <c r="K8" s="27">
        <f>J8/24</f>
        <v>0</v>
      </c>
      <c r="L8" s="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6" si="3">B9</f>
        <v>46268</v>
      </c>
      <c r="D9" s="9">
        <v>0.3125</v>
      </c>
      <c r="E9" s="8">
        <f t="shared" ref="E9:E36" si="4">C9</f>
        <v>46268</v>
      </c>
      <c r="F9" s="9">
        <v>0.53263888888888899</v>
      </c>
      <c r="G9" s="10">
        <f t="shared" ref="G9:G35" si="5">IFERROR(((E9-C9)+(F9-D9)),"")</f>
        <v>0.22013888888888899</v>
      </c>
      <c r="H9" s="11"/>
      <c r="I9" s="11"/>
      <c r="J9" s="11">
        <f t="shared" ref="J9" si="6">I9-H9</f>
        <v>0</v>
      </c>
      <c r="K9" s="27">
        <f>J9/24</f>
        <v>0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0.42916666666666697</v>
      </c>
      <c r="E10" s="8">
        <f t="shared" ref="E10" si="7">C10</f>
        <v>46269</v>
      </c>
      <c r="F10" s="9">
        <v>0.45972222222222198</v>
      </c>
      <c r="G10" s="10">
        <f t="shared" si="5"/>
        <v>3.0555555555555003E-2</v>
      </c>
      <c r="H10" s="11"/>
      <c r="I10" s="11"/>
      <c r="J10" s="11">
        <f t="shared" si="1"/>
        <v>0</v>
      </c>
      <c r="K10" s="27">
        <f t="shared" ref="K10:K13" si="8">J10/24</f>
        <v>0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0.42916666666666697</v>
      </c>
      <c r="E11" s="8">
        <f t="shared" ref="E11" si="9">C11</f>
        <v>46270</v>
      </c>
      <c r="F11" s="9">
        <v>0.45972222222222198</v>
      </c>
      <c r="G11" s="10">
        <f t="shared" si="5"/>
        <v>3.0555555555555003E-2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0.59722222222222199</v>
      </c>
      <c r="E12" s="8">
        <f t="shared" si="4"/>
        <v>46271</v>
      </c>
      <c r="F12" s="9">
        <v>0.70347222222222205</v>
      </c>
      <c r="G12" s="10">
        <f t="shared" si="5"/>
        <v>0.10625000000000007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0.37916666666666698</v>
      </c>
      <c r="E13" s="8">
        <f t="shared" si="4"/>
        <v>46272</v>
      </c>
      <c r="F13" s="9">
        <v>0.688194444444444</v>
      </c>
      <c r="G13" s="10">
        <f t="shared" si="5"/>
        <v>0.30902777777777701</v>
      </c>
      <c r="H13" s="11"/>
      <c r="I13" s="11"/>
      <c r="J13" s="11">
        <f t="shared" si="1"/>
        <v>0</v>
      </c>
      <c r="K13" s="27">
        <f t="shared" si="8"/>
        <v>0</v>
      </c>
      <c r="L13" s="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0.55555555555555602</v>
      </c>
      <c r="E14" s="8">
        <f t="shared" si="4"/>
        <v>46273</v>
      </c>
      <c r="F14" s="9">
        <v>0.70625000000000004</v>
      </c>
      <c r="G14" s="10">
        <f t="shared" si="5"/>
        <v>0.15069444444444402</v>
      </c>
      <c r="H14" s="11"/>
      <c r="I14" s="11"/>
      <c r="J14" s="11">
        <f t="shared" ref="J14" si="14">I14-H14</f>
        <v>0</v>
      </c>
      <c r="K14" s="27">
        <f t="shared" ref="K14" si="15">J14/24</f>
        <v>0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0.33680555555555602</v>
      </c>
      <c r="E15" s="8">
        <f t="shared" ref="E15" si="16">C15</f>
        <v>46274</v>
      </c>
      <c r="F15" s="9">
        <v>0.56597222222222199</v>
      </c>
      <c r="G15" s="10">
        <f t="shared" ref="G15" si="17">IFERROR(((E15-C15)+(F15-D15)),"")</f>
        <v>0.22916666666666596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0.38541666666666702</v>
      </c>
      <c r="E16" s="8">
        <f t="shared" ref="E16" si="20">C16</f>
        <v>46275</v>
      </c>
      <c r="F16" s="9">
        <v>0.41944444444444401</v>
      </c>
      <c r="G16" s="10">
        <f t="shared" ref="G16" si="21">IFERROR(((E16-C16)+(F16-D16)),"")</f>
        <v>3.4027777777776991E-2</v>
      </c>
      <c r="H16" s="11"/>
      <c r="I16" s="11"/>
      <c r="J16" s="11">
        <f t="shared" ref="J16" si="22">I16-H16</f>
        <v>0</v>
      </c>
      <c r="K16" s="27">
        <f t="shared" ref="K16" si="23">J16/24</f>
        <v>0</v>
      </c>
      <c r="L16" s="28"/>
    </row>
    <row r="17" spans="1:16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0.39930555555555602</v>
      </c>
      <c r="E17" s="8">
        <f t="shared" ref="E17" si="24">C17</f>
        <v>46276</v>
      </c>
      <c r="F17" s="9">
        <v>0.48611111111111099</v>
      </c>
      <c r="G17" s="10">
        <f t="shared" ref="G17" si="25">IFERROR(((E17-C17)+(F17-D17)),"")</f>
        <v>8.680555555555497E-2</v>
      </c>
      <c r="H17" s="11"/>
      <c r="I17" s="11"/>
      <c r="J17" s="11">
        <f t="shared" ref="J17" si="26">I17-H17</f>
        <v>0</v>
      </c>
      <c r="K17" s="27">
        <f t="shared" ref="K17" si="27">J17/24</f>
        <v>0</v>
      </c>
      <c r="L17" s="28"/>
    </row>
    <row r="18" spans="1:16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0.39930555555555602</v>
      </c>
      <c r="E18" s="8">
        <f t="shared" ref="E18" si="28">C18</f>
        <v>46277</v>
      </c>
      <c r="F18" s="9">
        <v>0.48611111111111099</v>
      </c>
      <c r="G18" s="10">
        <f t="shared" ref="G18" si="29">IFERROR(((E18-C18)+(F18-D18)),"")</f>
        <v>8.680555555555497E-2</v>
      </c>
      <c r="H18" s="11"/>
      <c r="I18" s="11"/>
      <c r="J18" s="11">
        <f t="shared" ref="J18" si="30">I18-H18</f>
        <v>0</v>
      </c>
      <c r="K18" s="27">
        <f t="shared" ref="K18" si="31">J18/24</f>
        <v>0</v>
      </c>
      <c r="L18" s="28"/>
    </row>
    <row r="19" spans="1:16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0.39930555555555602</v>
      </c>
      <c r="E19" s="8">
        <f t="shared" ref="E19" si="32">C19</f>
        <v>46278</v>
      </c>
      <c r="F19" s="9">
        <v>0.48611111111111099</v>
      </c>
      <c r="G19" s="10">
        <f t="shared" ref="G19" si="33">IFERROR(((E19-C19)+(F19-D19)),"")</f>
        <v>8.680555555555497E-2</v>
      </c>
      <c r="H19" s="11"/>
      <c r="I19" s="11"/>
      <c r="J19" s="11">
        <f t="shared" ref="J19" si="34">I19-H19</f>
        <v>0</v>
      </c>
      <c r="K19" s="27">
        <f t="shared" ref="K19" si="35">J19/24</f>
        <v>0</v>
      </c>
      <c r="L19" s="28"/>
      <c r="N19" s="29"/>
      <c r="O19" s="29"/>
      <c r="P19" s="29"/>
    </row>
    <row r="20" spans="1:16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0.39930555555555602</v>
      </c>
      <c r="E20" s="8">
        <f t="shared" ref="E20" si="36">C20</f>
        <v>46279</v>
      </c>
      <c r="F20" s="9">
        <v>0.48611111111111099</v>
      </c>
      <c r="G20" s="10">
        <f t="shared" ref="G20" si="37">IFERROR(((E20-C20)+(F20-D20)),"")</f>
        <v>8.680555555555497E-2</v>
      </c>
      <c r="H20" s="11"/>
      <c r="I20" s="11"/>
      <c r="J20" s="11">
        <f t="shared" ref="J20" si="38">I20-H20</f>
        <v>0</v>
      </c>
      <c r="K20" s="27">
        <f t="shared" ref="K20" si="39">J20/24</f>
        <v>0</v>
      </c>
      <c r="L20" s="28"/>
    </row>
    <row r="21" spans="1:16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0.39930555555555602</v>
      </c>
      <c r="E21" s="8">
        <f t="shared" ref="E21" si="40">C21</f>
        <v>46280</v>
      </c>
      <c r="F21" s="9">
        <v>0.48611111111111099</v>
      </c>
      <c r="G21" s="10">
        <f t="shared" ref="G21" si="41">IFERROR(((E21-C21)+(F21-D21)),"")</f>
        <v>8.680555555555497E-2</v>
      </c>
      <c r="H21" s="11"/>
      <c r="I21" s="11"/>
      <c r="J21" s="11">
        <f t="shared" ref="J21" si="42">I21-H21</f>
        <v>0</v>
      </c>
      <c r="K21" s="27">
        <f t="shared" ref="K21" si="43">J21/24</f>
        <v>0</v>
      </c>
      <c r="L21" s="28"/>
    </row>
    <row r="22" spans="1:16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0.39930555555555602</v>
      </c>
      <c r="E22" s="8">
        <f t="shared" ref="E22" si="44">C22</f>
        <v>46281</v>
      </c>
      <c r="F22" s="9">
        <v>0.48611111111111099</v>
      </c>
      <c r="G22" s="10">
        <f t="shared" ref="G22" si="45">IFERROR(((E22-C22)+(F22-D22)),"")</f>
        <v>8.680555555555497E-2</v>
      </c>
      <c r="H22" s="11"/>
      <c r="I22" s="11"/>
      <c r="J22" s="11">
        <f t="shared" ref="J22" si="46">I22-H22</f>
        <v>0</v>
      </c>
      <c r="K22" s="27">
        <f t="shared" ref="K22" si="47">J22/24</f>
        <v>0</v>
      </c>
      <c r="L22" s="28"/>
    </row>
    <row r="23" spans="1:16">
      <c r="A23" s="12">
        <f t="shared" si="2"/>
        <v>17</v>
      </c>
      <c r="B23" s="8">
        <f t="shared" si="2"/>
        <v>46282</v>
      </c>
      <c r="C23" s="8">
        <f t="shared" ref="C23" si="48">B23</f>
        <v>46282</v>
      </c>
      <c r="D23" s="9">
        <v>0.39930555555555602</v>
      </c>
      <c r="E23" s="8">
        <f t="shared" ref="E23" si="49">C23</f>
        <v>46282</v>
      </c>
      <c r="F23" s="9">
        <v>0.48611111111111099</v>
      </c>
      <c r="G23" s="10">
        <f t="shared" ref="G23" si="50">IFERROR(((E23-C23)+(F23-D23)),"")</f>
        <v>8.680555555555497E-2</v>
      </c>
      <c r="H23" s="11"/>
      <c r="I23" s="11"/>
      <c r="J23" s="11">
        <f t="shared" ref="J23" si="51">I23-H23</f>
        <v>0</v>
      </c>
      <c r="K23" s="27">
        <f t="shared" ref="K23" si="52">J23/24</f>
        <v>0</v>
      </c>
      <c r="L23" s="28"/>
    </row>
    <row r="24" spans="1:16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0.39930555555555602</v>
      </c>
      <c r="E24" s="8">
        <f t="shared" ref="E24" si="53">C24</f>
        <v>46283</v>
      </c>
      <c r="F24" s="9">
        <v>0.48611111111111099</v>
      </c>
      <c r="G24" s="10">
        <f t="shared" ref="G24" si="54">IFERROR(((E24-C24)+(F24-D24)),"")</f>
        <v>8.680555555555497E-2</v>
      </c>
      <c r="H24" s="11"/>
      <c r="I24" s="11"/>
      <c r="J24" s="11">
        <f t="shared" ref="J24" si="55">I24-H24</f>
        <v>0</v>
      </c>
      <c r="K24" s="27">
        <f t="shared" ref="K24:K35" si="56">J24/24</f>
        <v>0</v>
      </c>
      <c r="L24" s="28"/>
    </row>
    <row r="25" spans="1:16">
      <c r="A25" s="12">
        <f t="shared" ref="A25:B35" si="57">A24+1</f>
        <v>19</v>
      </c>
      <c r="B25" s="8">
        <f>B24+1</f>
        <v>46284</v>
      </c>
      <c r="C25" s="8">
        <f t="shared" si="3"/>
        <v>46284</v>
      </c>
      <c r="D25" s="9">
        <v>0.39930555555555602</v>
      </c>
      <c r="E25" s="8">
        <f t="shared" ref="E25:E27" si="58">C25</f>
        <v>46284</v>
      </c>
      <c r="F25" s="9">
        <v>0.48611111111111099</v>
      </c>
      <c r="G25" s="10">
        <f t="shared" ref="G25:G27" si="59">IFERROR(((E25-C25)+(F25-D25)),"")</f>
        <v>8.680555555555497E-2</v>
      </c>
      <c r="H25" s="11"/>
      <c r="I25" s="11"/>
      <c r="J25" s="11">
        <f t="shared" ref="J25:J30" si="60">(I25-H25)</f>
        <v>0</v>
      </c>
      <c r="K25" s="27">
        <f t="shared" ref="K25" si="61">J25/24</f>
        <v>0</v>
      </c>
      <c r="L25" s="28"/>
    </row>
    <row r="26" spans="1:16">
      <c r="A26" s="12">
        <f t="shared" si="57"/>
        <v>20</v>
      </c>
      <c r="B26" s="8">
        <f>B25+1</f>
        <v>46285</v>
      </c>
      <c r="C26" s="8">
        <f t="shared" si="3"/>
        <v>46285</v>
      </c>
      <c r="D26" s="9">
        <v>0.39930555555555602</v>
      </c>
      <c r="E26" s="8">
        <f t="shared" si="58"/>
        <v>46285</v>
      </c>
      <c r="F26" s="9">
        <v>0.48611111111111099</v>
      </c>
      <c r="G26" s="10">
        <f t="shared" si="59"/>
        <v>8.680555555555497E-2</v>
      </c>
      <c r="H26" s="11"/>
      <c r="I26" s="11"/>
      <c r="J26" s="11">
        <f t="shared" si="60"/>
        <v>0</v>
      </c>
      <c r="K26" s="27">
        <f t="shared" ref="K26" si="62">J26/24</f>
        <v>0</v>
      </c>
      <c r="L26" s="28"/>
    </row>
    <row r="27" spans="1:16">
      <c r="A27" s="12">
        <f>A26+1</f>
        <v>21</v>
      </c>
      <c r="B27" s="8">
        <f>B26+1</f>
        <v>46286</v>
      </c>
      <c r="C27" s="8">
        <f t="shared" si="3"/>
        <v>46286</v>
      </c>
      <c r="D27" s="9">
        <v>0.39930555555555602</v>
      </c>
      <c r="E27" s="8">
        <f t="shared" si="58"/>
        <v>46286</v>
      </c>
      <c r="F27" s="9">
        <v>0.48611111111111099</v>
      </c>
      <c r="G27" s="10">
        <f t="shared" si="59"/>
        <v>8.680555555555497E-2</v>
      </c>
      <c r="H27" s="11"/>
      <c r="I27" s="11"/>
      <c r="J27" s="11">
        <f t="shared" si="60"/>
        <v>0</v>
      </c>
      <c r="K27" s="27">
        <f t="shared" ref="K27" si="63">J27/24</f>
        <v>0</v>
      </c>
      <c r="L27" s="28"/>
    </row>
    <row r="28" spans="1:16">
      <c r="A28" s="12">
        <f>A27+1</f>
        <v>22</v>
      </c>
      <c r="B28" s="8">
        <f>B27+1</f>
        <v>46287</v>
      </c>
      <c r="C28" s="8">
        <f t="shared" si="3"/>
        <v>46287</v>
      </c>
      <c r="D28" s="9">
        <v>0.39930555555555602</v>
      </c>
      <c r="E28" s="8">
        <f t="shared" ref="E28" si="64">C28</f>
        <v>46287</v>
      </c>
      <c r="F28" s="9">
        <v>0.48611111111111099</v>
      </c>
      <c r="G28" s="10">
        <f t="shared" ref="G28" si="65">IFERROR(((E28-C28)+(F28-D28)),"")</f>
        <v>8.680555555555497E-2</v>
      </c>
      <c r="H28" s="11"/>
      <c r="I28" s="11"/>
      <c r="J28" s="11">
        <f t="shared" si="60"/>
        <v>0</v>
      </c>
      <c r="K28" s="27">
        <f t="shared" ref="K28" si="66">J28/24</f>
        <v>0</v>
      </c>
      <c r="L28" s="28"/>
    </row>
    <row r="29" spans="1:16">
      <c r="A29" s="12">
        <f t="shared" si="57"/>
        <v>23</v>
      </c>
      <c r="B29" s="8">
        <f t="shared" si="57"/>
        <v>46288</v>
      </c>
      <c r="C29" s="8">
        <f t="shared" si="3"/>
        <v>46288</v>
      </c>
      <c r="D29" s="9">
        <v>0.39930555555555602</v>
      </c>
      <c r="E29" s="8">
        <f t="shared" ref="E29" si="67">C29</f>
        <v>46288</v>
      </c>
      <c r="F29" s="9">
        <v>0.48611111111111099</v>
      </c>
      <c r="G29" s="10">
        <f t="shared" ref="G29" si="68">IFERROR(((E29-C29)+(F29-D29)),"")</f>
        <v>8.680555555555497E-2</v>
      </c>
      <c r="H29" s="11"/>
      <c r="I29" s="11"/>
      <c r="J29" s="11">
        <f t="shared" si="60"/>
        <v>0</v>
      </c>
      <c r="K29" s="27">
        <f t="shared" ref="K29" si="69">J29/24</f>
        <v>0</v>
      </c>
      <c r="L29" s="28"/>
    </row>
    <row r="30" spans="1:16">
      <c r="A30" s="12">
        <f t="shared" si="57"/>
        <v>24</v>
      </c>
      <c r="B30" s="8">
        <f t="shared" si="57"/>
        <v>46289</v>
      </c>
      <c r="C30" s="8">
        <f t="shared" si="3"/>
        <v>46289</v>
      </c>
      <c r="D30" s="9">
        <v>0.39930555555555602</v>
      </c>
      <c r="E30" s="8">
        <f t="shared" ref="E30" si="70">C30</f>
        <v>46289</v>
      </c>
      <c r="F30" s="9">
        <v>0.48611111111111099</v>
      </c>
      <c r="G30" s="10">
        <f t="shared" ref="G30" si="71">IFERROR(((E30-C30)+(F30-D30)),"")</f>
        <v>8.680555555555497E-2</v>
      </c>
      <c r="H30" s="11"/>
      <c r="I30" s="11"/>
      <c r="J30" s="11">
        <f t="shared" si="60"/>
        <v>0</v>
      </c>
      <c r="K30" s="27">
        <f t="shared" ref="K30" si="72">J30/24</f>
        <v>0</v>
      </c>
      <c r="L30" s="28"/>
    </row>
    <row r="31" spans="1:16">
      <c r="A31" s="12">
        <f t="shared" si="57"/>
        <v>25</v>
      </c>
      <c r="B31" s="8">
        <f t="shared" si="57"/>
        <v>46290</v>
      </c>
      <c r="C31" s="8">
        <f t="shared" si="3"/>
        <v>46290</v>
      </c>
      <c r="D31" s="9">
        <v>0.39930555555555602</v>
      </c>
      <c r="E31" s="8">
        <f t="shared" ref="E31" si="73">C31</f>
        <v>46290</v>
      </c>
      <c r="F31" s="9">
        <v>0.48611111111111099</v>
      </c>
      <c r="G31" s="10">
        <f t="shared" ref="G31" si="74">IFERROR(((E31-C31)+(F31-D31)),"")</f>
        <v>8.680555555555497E-2</v>
      </c>
      <c r="H31" s="11"/>
      <c r="I31" s="11"/>
      <c r="J31" s="11">
        <f t="shared" ref="J31" si="75">(I31-H31)</f>
        <v>0</v>
      </c>
      <c r="K31" s="27">
        <f t="shared" ref="K31" si="76">J31/24</f>
        <v>0</v>
      </c>
      <c r="L31" s="28"/>
    </row>
    <row r="32" spans="1:16">
      <c r="A32" s="12">
        <f t="shared" si="57"/>
        <v>26</v>
      </c>
      <c r="B32" s="8">
        <f t="shared" si="57"/>
        <v>46291</v>
      </c>
      <c r="C32" s="8">
        <f t="shared" si="3"/>
        <v>46291</v>
      </c>
      <c r="D32" s="9">
        <v>0.39930555555555602</v>
      </c>
      <c r="E32" s="8">
        <f t="shared" ref="E32" si="77">C32</f>
        <v>46291</v>
      </c>
      <c r="F32" s="9">
        <v>0.48611111111111099</v>
      </c>
      <c r="G32" s="10">
        <f t="shared" ref="G32" si="78">IFERROR(((E32-C32)+(F32-D32)),"")</f>
        <v>8.680555555555497E-2</v>
      </c>
      <c r="H32" s="11"/>
      <c r="I32" s="11"/>
      <c r="J32" s="11">
        <f t="shared" ref="J32" si="79">(I32-H32)</f>
        <v>0</v>
      </c>
      <c r="K32" s="27">
        <f t="shared" ref="K32" si="80">J32/24</f>
        <v>0</v>
      </c>
      <c r="L32" s="28"/>
    </row>
    <row r="33" spans="1:12">
      <c r="A33" s="12">
        <f t="shared" si="57"/>
        <v>27</v>
      </c>
      <c r="B33" s="8">
        <f t="shared" si="57"/>
        <v>46292</v>
      </c>
      <c r="C33" s="8">
        <f t="shared" si="3"/>
        <v>46292</v>
      </c>
      <c r="D33" s="9">
        <v>0.39930555555555602</v>
      </c>
      <c r="E33" s="8">
        <f t="shared" ref="E33" si="81">C33</f>
        <v>46292</v>
      </c>
      <c r="F33" s="9">
        <v>0.48611111111111099</v>
      </c>
      <c r="G33" s="10">
        <f t="shared" ref="G33" si="82">IFERROR(((E33-C33)+(F33-D33)),"")</f>
        <v>8.680555555555497E-2</v>
      </c>
      <c r="H33" s="11"/>
      <c r="I33" s="11"/>
      <c r="J33" s="11">
        <f t="shared" ref="J33" si="83">(I33-H33)</f>
        <v>0</v>
      </c>
      <c r="K33" s="27">
        <f t="shared" ref="K33" si="84">J33/24</f>
        <v>0</v>
      </c>
      <c r="L33" s="28"/>
    </row>
    <row r="34" spans="1:12">
      <c r="A34" s="12">
        <f t="shared" si="57"/>
        <v>28</v>
      </c>
      <c r="B34" s="8">
        <f t="shared" si="57"/>
        <v>46293</v>
      </c>
      <c r="C34" s="8">
        <f t="shared" si="3"/>
        <v>46293</v>
      </c>
      <c r="D34" s="9">
        <v>0.39930555555555602</v>
      </c>
      <c r="E34" s="8">
        <f t="shared" ref="E34" si="85">C34</f>
        <v>46293</v>
      </c>
      <c r="F34" s="9">
        <v>0.48611111111111099</v>
      </c>
      <c r="G34" s="10">
        <f t="shared" ref="G34" si="86">IFERROR(((E34-C34)+(F34-D34)),"")</f>
        <v>8.680555555555497E-2</v>
      </c>
      <c r="H34" s="11"/>
      <c r="I34" s="11"/>
      <c r="J34" s="11">
        <f t="shared" ref="J34" si="87">(I34-H34)</f>
        <v>0</v>
      </c>
      <c r="K34" s="27">
        <f t="shared" ref="K34" si="88">J34/24</f>
        <v>0</v>
      </c>
      <c r="L34" s="28"/>
    </row>
    <row r="35" spans="1:12">
      <c r="A35" s="12">
        <f t="shared" si="57"/>
        <v>29</v>
      </c>
      <c r="B35" s="8">
        <f t="shared" si="57"/>
        <v>46294</v>
      </c>
      <c r="C35" s="8">
        <f t="shared" si="3"/>
        <v>46294</v>
      </c>
      <c r="D35" s="9">
        <v>0.39930555555555602</v>
      </c>
      <c r="E35" s="8">
        <f t="shared" si="4"/>
        <v>46294</v>
      </c>
      <c r="F35" s="9">
        <v>0.48611111111111099</v>
      </c>
      <c r="G35" s="10">
        <f t="shared" si="5"/>
        <v>8.680555555555497E-2</v>
      </c>
      <c r="H35" s="11"/>
      <c r="I35" s="11"/>
      <c r="J35" s="11">
        <f t="shared" ref="J35" si="89">(I35-H35)</f>
        <v>0</v>
      </c>
      <c r="K35" s="27">
        <f t="shared" si="56"/>
        <v>0</v>
      </c>
      <c r="L35" s="28"/>
    </row>
    <row r="36" spans="1:12">
      <c r="A36" s="12">
        <f t="shared" ref="A36:B37" si="90">A35+1</f>
        <v>30</v>
      </c>
      <c r="B36" s="8">
        <f t="shared" si="90"/>
        <v>46295</v>
      </c>
      <c r="C36" s="8">
        <f t="shared" si="3"/>
        <v>46295</v>
      </c>
      <c r="D36" s="9">
        <v>0.39930555555555602</v>
      </c>
      <c r="E36" s="8">
        <f t="shared" si="4"/>
        <v>46295</v>
      </c>
      <c r="F36" s="9">
        <v>0.48611111111111099</v>
      </c>
      <c r="G36" s="10">
        <f t="shared" ref="G36" si="91">IFERROR(((E36-C36)+(F36-D36)),"")</f>
        <v>8.680555555555497E-2</v>
      </c>
      <c r="H36" s="11"/>
      <c r="I36" s="11"/>
      <c r="J36" s="11">
        <f t="shared" ref="J36" si="92">(I36-H36)</f>
        <v>0</v>
      </c>
      <c r="K36" s="27">
        <f t="shared" ref="K36" si="93">J36/24</f>
        <v>0</v>
      </c>
      <c r="L36" s="28"/>
    </row>
    <row r="37" spans="1:12">
      <c r="A37" s="12">
        <f t="shared" si="90"/>
        <v>31</v>
      </c>
      <c r="B37" s="8">
        <f t="shared" si="90"/>
        <v>46296</v>
      </c>
      <c r="C37" s="8">
        <f t="shared" ref="C37" si="94">B37</f>
        <v>46296</v>
      </c>
      <c r="D37" s="9">
        <v>0.39930555555555602</v>
      </c>
      <c r="E37" s="8">
        <f t="shared" ref="E37" si="95">C37</f>
        <v>46296</v>
      </c>
      <c r="F37" s="9">
        <v>0.48611111111111099</v>
      </c>
      <c r="G37" s="10">
        <f t="shared" ref="G37" si="96">IFERROR(((E37-C37)+(F37-D37)),"")</f>
        <v>8.680555555555497E-2</v>
      </c>
      <c r="H37" s="11"/>
      <c r="I37" s="11"/>
      <c r="J37" s="11">
        <f t="shared" ref="J37" si="97">(I37-H37)</f>
        <v>0</v>
      </c>
      <c r="K37" s="27">
        <f t="shared" ref="K37" si="98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3.373611111111094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0.10882616487455142</v>
      </c>
      <c r="H40" s="24"/>
      <c r="I40" s="24"/>
      <c r="J40" s="24"/>
      <c r="K40" s="24" t="e">
        <f>K39/SUMPRODUCT((K7:K37&gt;0)*1)</f>
        <v>#DIV/0!</v>
      </c>
      <c r="L40" s="34"/>
    </row>
    <row r="41" spans="1:12">
      <c r="A41" s="12"/>
      <c r="B41" s="8"/>
      <c r="C41" s="8"/>
      <c r="D41" s="169"/>
      <c r="E41" s="8"/>
      <c r="F41" s="8"/>
      <c r="G41" s="8"/>
      <c r="H41" s="170"/>
      <c r="I41" s="8"/>
      <c r="J41" s="170"/>
      <c r="K41" s="181"/>
      <c r="L41" s="181"/>
    </row>
    <row r="42" spans="1:12">
      <c r="A42" s="12"/>
      <c r="B42" s="8"/>
      <c r="C42" s="8"/>
      <c r="D42" s="169"/>
      <c r="E42" s="8"/>
      <c r="F42" s="8"/>
      <c r="G42" s="8"/>
      <c r="H42" s="170"/>
      <c r="I42" s="8"/>
      <c r="J42" s="170"/>
      <c r="K42" s="181"/>
      <c r="L42" s="181"/>
    </row>
    <row r="43" spans="1:12">
      <c r="A43" s="12"/>
      <c r="B43" s="8"/>
      <c r="C43" s="8"/>
      <c r="D43" s="169"/>
      <c r="E43" s="8"/>
      <c r="F43" s="8"/>
      <c r="G43" s="8"/>
      <c r="H43" s="170"/>
      <c r="I43" s="8"/>
      <c r="J43" s="170"/>
      <c r="K43" s="181"/>
      <c r="L43" s="181"/>
    </row>
    <row r="44" spans="1:12">
      <c r="A44" s="12"/>
      <c r="B44" s="8"/>
      <c r="C44" s="8"/>
      <c r="D44" s="169"/>
      <c r="E44" s="8"/>
      <c r="F44" s="8"/>
      <c r="G44" s="8"/>
      <c r="H44" s="170"/>
      <c r="I44" s="8"/>
      <c r="J44" s="170"/>
      <c r="K44" s="181"/>
      <c r="L44" s="181"/>
    </row>
    <row r="45" spans="1:12">
      <c r="A45" s="12"/>
      <c r="B45" s="8"/>
      <c r="C45" s="8"/>
      <c r="D45" s="169"/>
      <c r="E45" s="8"/>
      <c r="F45" s="8"/>
      <c r="G45" s="8"/>
      <c r="H45" s="170"/>
      <c r="I45" s="8"/>
      <c r="J45" s="170"/>
      <c r="K45" s="181"/>
      <c r="L45" s="181"/>
    </row>
    <row r="46" spans="1:12">
      <c r="A46" s="12"/>
      <c r="B46" s="8"/>
      <c r="C46" s="8"/>
      <c r="D46" s="169"/>
      <c r="E46" s="8"/>
      <c r="F46" s="8"/>
      <c r="G46" s="8"/>
      <c r="H46" s="170"/>
      <c r="I46" s="8"/>
      <c r="J46" s="170"/>
      <c r="K46" s="181"/>
      <c r="L46" s="181"/>
    </row>
    <row r="47" spans="1:12">
      <c r="A47" s="12"/>
      <c r="B47" s="8"/>
      <c r="C47" s="8"/>
      <c r="D47" s="169"/>
      <c r="E47" s="8"/>
      <c r="F47" s="8"/>
      <c r="G47" s="8"/>
      <c r="H47" s="170"/>
      <c r="I47" s="8"/>
      <c r="J47" s="170"/>
      <c r="K47" s="181"/>
      <c r="L47" s="181"/>
    </row>
    <row r="48" spans="1:12">
      <c r="A48" s="12"/>
      <c r="B48" s="8"/>
      <c r="C48" s="8"/>
      <c r="D48" s="169"/>
      <c r="E48" s="8"/>
      <c r="F48" s="8"/>
      <c r="G48" s="8"/>
      <c r="H48" s="170"/>
      <c r="I48" s="8"/>
      <c r="J48" s="170"/>
      <c r="K48" s="181"/>
      <c r="L48" s="181"/>
    </row>
    <row r="49" spans="1:12">
      <c r="A49" s="12"/>
      <c r="B49" s="8"/>
      <c r="C49" s="8"/>
      <c r="D49" s="169"/>
      <c r="E49" s="8"/>
      <c r="F49" s="8"/>
      <c r="G49" s="8"/>
      <c r="H49" s="170"/>
      <c r="I49" s="8"/>
      <c r="J49" s="170"/>
      <c r="K49" s="181"/>
      <c r="L49" s="181"/>
    </row>
    <row r="50" spans="1:12">
      <c r="A50" s="12"/>
      <c r="B50" s="8"/>
      <c r="C50" s="8"/>
      <c r="D50" s="169"/>
      <c r="E50" s="8"/>
      <c r="F50" s="8"/>
      <c r="G50" s="8"/>
      <c r="H50" s="170"/>
      <c r="I50" s="8"/>
      <c r="J50" s="170"/>
      <c r="K50" s="181"/>
      <c r="L50" s="181"/>
    </row>
    <row r="51" spans="1:12">
      <c r="A51" s="12"/>
      <c r="B51" s="8"/>
      <c r="C51" s="8"/>
      <c r="D51" s="169"/>
      <c r="E51" s="8"/>
      <c r="F51" s="8"/>
      <c r="G51" s="8"/>
      <c r="H51" s="170"/>
      <c r="I51" s="8"/>
      <c r="J51" s="170"/>
      <c r="K51" s="181"/>
      <c r="L51" s="181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5" zoomScaleNormal="85" workbookViewId="0">
      <pane ySplit="6" topLeftCell="A7" activePane="bottomLeft" state="frozen"/>
      <selection pane="bottomLeft" activeCell="C3" sqref="C3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13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2">
      <c r="B1" s="3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3"/>
      <c r="C2" s="3" t="s">
        <v>203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3"/>
      <c r="C3" s="3" t="str">
        <f>'Summary sales'!A3</f>
        <v>Bulan September 2026</v>
      </c>
      <c r="D3" s="3"/>
      <c r="E3" s="2"/>
      <c r="F3" s="2"/>
      <c r="G3" s="2"/>
      <c r="H3" s="2"/>
      <c r="I3" s="2"/>
      <c r="J3" s="2"/>
      <c r="K3" s="2"/>
      <c r="L3" s="2"/>
    </row>
    <row r="4" spans="1:12">
      <c r="B4" s="76"/>
      <c r="C4" s="76">
        <f>'Summary sales'!A4</f>
        <v>46266</v>
      </c>
      <c r="D4" s="2"/>
      <c r="E4" s="2"/>
      <c r="F4" s="2"/>
      <c r="G4" s="2"/>
      <c r="H4" s="2"/>
      <c r="I4" s="2"/>
      <c r="J4" s="2"/>
      <c r="K4" s="2" t="s">
        <v>131</v>
      </c>
      <c r="L4" s="26">
        <f>MAX(L7:L35)</f>
        <v>0</v>
      </c>
    </row>
    <row r="5" spans="1:12" ht="1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</v>
      </c>
      <c r="E8" s="8">
        <f>C8+1</f>
        <v>46268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5" si="3">B9</f>
        <v>46268</v>
      </c>
      <c r="D9" s="9">
        <v>0</v>
      </c>
      <c r="E9" s="8">
        <f t="shared" ref="E9:E35" si="4">C9+1</f>
        <v>46269</v>
      </c>
      <c r="F9" s="9">
        <v>0</v>
      </c>
      <c r="G9" s="10">
        <f>IFERROR(((E9-C9)+(F9-D9)),"")</f>
        <v>1</v>
      </c>
      <c r="H9" s="11"/>
      <c r="I9" s="11"/>
      <c r="J9" s="11">
        <f t="shared" ref="J9:J35" si="5">I9-H9</f>
        <v>0</v>
      </c>
      <c r="K9" s="27">
        <f t="shared" ref="K9:K35" si="6">J9/24</f>
        <v>0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</v>
      </c>
      <c r="E10" s="8">
        <f t="shared" si="4"/>
        <v>46270</v>
      </c>
      <c r="F10" s="9">
        <v>0</v>
      </c>
      <c r="G10" s="10">
        <f t="shared" ref="G10:G35" si="7">IFERROR(((E10-C10)+(F10-D10)),"")</f>
        <v>1</v>
      </c>
      <c r="H10" s="11"/>
      <c r="I10" s="11"/>
      <c r="J10" s="11">
        <f t="shared" si="5"/>
        <v>0</v>
      </c>
      <c r="K10" s="27">
        <f t="shared" si="6"/>
        <v>0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</v>
      </c>
      <c r="E11" s="8">
        <f t="shared" si="4"/>
        <v>46271</v>
      </c>
      <c r="F11" s="9">
        <v>0</v>
      </c>
      <c r="G11" s="10">
        <f t="shared" si="7"/>
        <v>1</v>
      </c>
      <c r="H11" s="11"/>
      <c r="I11" s="11"/>
      <c r="J11" s="11">
        <f t="shared" si="5"/>
        <v>0</v>
      </c>
      <c r="K11" s="27">
        <f t="shared" si="6"/>
        <v>0</v>
      </c>
      <c r="L11" s="104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</v>
      </c>
      <c r="E12" s="8">
        <f t="shared" si="4"/>
        <v>46272</v>
      </c>
      <c r="F12" s="9">
        <v>0</v>
      </c>
      <c r="G12" s="10">
        <f t="shared" si="7"/>
        <v>1</v>
      </c>
      <c r="H12" s="11"/>
      <c r="I12" s="11"/>
      <c r="J12" s="11">
        <f t="shared" si="5"/>
        <v>0</v>
      </c>
      <c r="K12" s="27">
        <f t="shared" si="6"/>
        <v>0</v>
      </c>
      <c r="L12" s="104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</v>
      </c>
      <c r="E13" s="8">
        <f t="shared" si="4"/>
        <v>46273</v>
      </c>
      <c r="F13" s="9">
        <v>0</v>
      </c>
      <c r="G13" s="10">
        <f t="shared" si="7"/>
        <v>1</v>
      </c>
      <c r="H13" s="11"/>
      <c r="I13" s="11"/>
      <c r="J13" s="11">
        <f t="shared" si="5"/>
        <v>0</v>
      </c>
      <c r="K13" s="27">
        <f t="shared" si="6"/>
        <v>0</v>
      </c>
      <c r="L13" s="104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</v>
      </c>
      <c r="E14" s="8">
        <f t="shared" si="4"/>
        <v>46274</v>
      </c>
      <c r="F14" s="9">
        <v>0</v>
      </c>
      <c r="G14" s="10">
        <f t="shared" si="7"/>
        <v>1</v>
      </c>
      <c r="H14" s="11"/>
      <c r="I14" s="11"/>
      <c r="J14" s="11">
        <f t="shared" si="5"/>
        <v>0</v>
      </c>
      <c r="K14" s="27">
        <f t="shared" si="6"/>
        <v>0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</v>
      </c>
      <c r="E15" s="8">
        <f t="shared" si="4"/>
        <v>46275</v>
      </c>
      <c r="F15" s="9">
        <v>0</v>
      </c>
      <c r="G15" s="10">
        <f t="shared" si="7"/>
        <v>1</v>
      </c>
      <c r="H15" s="11"/>
      <c r="I15" s="11"/>
      <c r="J15" s="11">
        <f t="shared" si="5"/>
        <v>0</v>
      </c>
      <c r="K15" s="27">
        <f t="shared" si="6"/>
        <v>0</v>
      </c>
      <c r="L15" s="28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</v>
      </c>
      <c r="E16" s="8">
        <f t="shared" si="4"/>
        <v>46276</v>
      </c>
      <c r="F16" s="9">
        <v>0</v>
      </c>
      <c r="G16" s="10">
        <f t="shared" si="7"/>
        <v>1</v>
      </c>
      <c r="H16" s="11"/>
      <c r="I16" s="11"/>
      <c r="J16" s="11">
        <f t="shared" si="5"/>
        <v>0</v>
      </c>
      <c r="K16" s="27">
        <f t="shared" si="6"/>
        <v>0</v>
      </c>
      <c r="L16" s="28"/>
    </row>
    <row r="17" spans="1:12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</v>
      </c>
      <c r="E17" s="8">
        <f t="shared" si="4"/>
        <v>46277</v>
      </c>
      <c r="F17" s="9">
        <v>0</v>
      </c>
      <c r="G17" s="10">
        <f t="shared" si="7"/>
        <v>1</v>
      </c>
      <c r="H17" s="11"/>
      <c r="I17" s="11"/>
      <c r="J17" s="11">
        <f t="shared" ref="J17:J18" si="8">I17-H17</f>
        <v>0</v>
      </c>
      <c r="K17" s="27">
        <f t="shared" ref="K17:K18" si="9">J17/24</f>
        <v>0</v>
      </c>
      <c r="L17" s="28"/>
    </row>
    <row r="18" spans="1:12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</v>
      </c>
      <c r="E18" s="8">
        <f t="shared" si="4"/>
        <v>46278</v>
      </c>
      <c r="F18" s="9">
        <v>0</v>
      </c>
      <c r="G18" s="10">
        <f t="shared" si="7"/>
        <v>1</v>
      </c>
      <c r="H18" s="11"/>
      <c r="I18" s="11"/>
      <c r="J18" s="11">
        <f t="shared" si="8"/>
        <v>0</v>
      </c>
      <c r="K18" s="27">
        <f t="shared" si="9"/>
        <v>0</v>
      </c>
      <c r="L18" s="28"/>
    </row>
    <row r="19" spans="1:12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</v>
      </c>
      <c r="E19" s="8">
        <f t="shared" si="4"/>
        <v>46279</v>
      </c>
      <c r="F19" s="9">
        <v>0</v>
      </c>
      <c r="G19" s="10">
        <f t="shared" si="7"/>
        <v>1</v>
      </c>
      <c r="H19" s="11"/>
      <c r="I19" s="11"/>
      <c r="J19" s="11">
        <f t="shared" si="5"/>
        <v>0</v>
      </c>
      <c r="K19" s="27">
        <f t="shared" si="6"/>
        <v>0</v>
      </c>
      <c r="L19" s="104"/>
    </row>
    <row r="20" spans="1:12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</v>
      </c>
      <c r="E20" s="8">
        <f t="shared" si="4"/>
        <v>46280</v>
      </c>
      <c r="F20" s="9">
        <v>0</v>
      </c>
      <c r="G20" s="10">
        <f t="shared" si="7"/>
        <v>1</v>
      </c>
      <c r="H20" s="11"/>
      <c r="I20" s="11"/>
      <c r="J20" s="11">
        <f t="shared" si="5"/>
        <v>0</v>
      </c>
      <c r="K20" s="27">
        <f t="shared" si="6"/>
        <v>0</v>
      </c>
      <c r="L20" s="104"/>
    </row>
    <row r="21" spans="1:12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</v>
      </c>
      <c r="E21" s="8">
        <f t="shared" si="4"/>
        <v>46281</v>
      </c>
      <c r="F21" s="9">
        <v>0</v>
      </c>
      <c r="G21" s="10">
        <f t="shared" si="7"/>
        <v>1</v>
      </c>
      <c r="H21" s="11"/>
      <c r="I21" s="11"/>
      <c r="J21" s="11">
        <f t="shared" ref="J21" si="10">I21-H21</f>
        <v>0</v>
      </c>
      <c r="K21" s="27">
        <f t="shared" ref="K21" si="11">J21/24</f>
        <v>0</v>
      </c>
      <c r="L21" s="104"/>
    </row>
    <row r="22" spans="1:12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</v>
      </c>
      <c r="E22" s="8">
        <f t="shared" si="4"/>
        <v>46282</v>
      </c>
      <c r="F22" s="9">
        <v>0</v>
      </c>
      <c r="G22" s="10">
        <f t="shared" si="7"/>
        <v>1</v>
      </c>
      <c r="H22" s="11"/>
      <c r="I22" s="11"/>
      <c r="J22" s="11">
        <f t="shared" si="5"/>
        <v>0</v>
      </c>
      <c r="K22" s="27">
        <f t="shared" si="6"/>
        <v>0</v>
      </c>
      <c r="L22" s="104"/>
    </row>
    <row r="23" spans="1:12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</v>
      </c>
      <c r="E23" s="8">
        <f t="shared" si="4"/>
        <v>46283</v>
      </c>
      <c r="F23" s="9">
        <v>0</v>
      </c>
      <c r="G23" s="10">
        <f t="shared" si="7"/>
        <v>1</v>
      </c>
      <c r="H23" s="11"/>
      <c r="I23" s="11"/>
      <c r="J23" s="11">
        <f t="shared" si="5"/>
        <v>0</v>
      </c>
      <c r="K23" s="27">
        <f t="shared" si="6"/>
        <v>0</v>
      </c>
      <c r="L23" s="28"/>
    </row>
    <row r="24" spans="1:12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</v>
      </c>
      <c r="E24" s="8">
        <f t="shared" si="4"/>
        <v>46284</v>
      </c>
      <c r="F24" s="9">
        <v>0</v>
      </c>
      <c r="G24" s="10">
        <f t="shared" si="7"/>
        <v>1</v>
      </c>
      <c r="H24" s="11"/>
      <c r="I24" s="11"/>
      <c r="J24" s="11">
        <f t="shared" si="5"/>
        <v>0</v>
      </c>
      <c r="K24" s="27">
        <f t="shared" si="6"/>
        <v>0</v>
      </c>
      <c r="L24" s="28"/>
    </row>
    <row r="25" spans="1:12">
      <c r="A25" s="12">
        <f t="shared" ref="A25:B37" si="12">A24+1</f>
        <v>19</v>
      </c>
      <c r="B25" s="8">
        <f>B24+1</f>
        <v>46284</v>
      </c>
      <c r="C25" s="8">
        <f t="shared" si="3"/>
        <v>46284</v>
      </c>
      <c r="D25" s="9">
        <v>0</v>
      </c>
      <c r="E25" s="8">
        <f t="shared" si="4"/>
        <v>46285</v>
      </c>
      <c r="F25" s="9">
        <v>0</v>
      </c>
      <c r="G25" s="10">
        <f t="shared" si="7"/>
        <v>1</v>
      </c>
      <c r="H25" s="11"/>
      <c r="I25" s="11"/>
      <c r="J25" s="11">
        <f t="shared" si="5"/>
        <v>0</v>
      </c>
      <c r="K25" s="27">
        <f t="shared" si="6"/>
        <v>0</v>
      </c>
      <c r="L25" s="28"/>
    </row>
    <row r="26" spans="1:12">
      <c r="A26" s="12">
        <f t="shared" si="12"/>
        <v>20</v>
      </c>
      <c r="B26" s="8">
        <f>B25+1</f>
        <v>46285</v>
      </c>
      <c r="C26" s="8">
        <f t="shared" si="3"/>
        <v>46285</v>
      </c>
      <c r="D26" s="9">
        <v>0</v>
      </c>
      <c r="E26" s="8">
        <f t="shared" si="4"/>
        <v>46286</v>
      </c>
      <c r="F26" s="9">
        <v>0</v>
      </c>
      <c r="G26" s="10">
        <f t="shared" si="7"/>
        <v>1</v>
      </c>
      <c r="H26" s="11"/>
      <c r="I26" s="11"/>
      <c r="J26" s="11">
        <f t="shared" si="5"/>
        <v>0</v>
      </c>
      <c r="K26" s="27">
        <f t="shared" si="6"/>
        <v>0</v>
      </c>
      <c r="L26" s="28"/>
    </row>
    <row r="27" spans="1:12">
      <c r="A27" s="12">
        <f t="shared" si="12"/>
        <v>21</v>
      </c>
      <c r="B27" s="8">
        <f>B26+1</f>
        <v>46286</v>
      </c>
      <c r="C27" s="8">
        <f t="shared" si="3"/>
        <v>46286</v>
      </c>
      <c r="D27" s="9">
        <v>0</v>
      </c>
      <c r="E27" s="8">
        <f t="shared" si="4"/>
        <v>46287</v>
      </c>
      <c r="F27" s="9">
        <v>0</v>
      </c>
      <c r="G27" s="10">
        <f t="shared" si="7"/>
        <v>1</v>
      </c>
      <c r="H27" s="11"/>
      <c r="I27" s="11"/>
      <c r="J27" s="11">
        <f t="shared" ref="J27:J32" si="13">I27-H27</f>
        <v>0</v>
      </c>
      <c r="K27" s="27">
        <f t="shared" ref="K27:K32" si="14">J27/24</f>
        <v>0</v>
      </c>
      <c r="L27" s="28"/>
    </row>
    <row r="28" spans="1:12">
      <c r="A28" s="12">
        <f t="shared" si="12"/>
        <v>22</v>
      </c>
      <c r="B28" s="8">
        <f t="shared" si="12"/>
        <v>46287</v>
      </c>
      <c r="C28" s="8">
        <f t="shared" si="3"/>
        <v>46287</v>
      </c>
      <c r="D28" s="9">
        <v>0</v>
      </c>
      <c r="E28" s="8">
        <f t="shared" si="4"/>
        <v>46288</v>
      </c>
      <c r="F28" s="9">
        <v>0</v>
      </c>
      <c r="G28" s="10">
        <f t="shared" si="7"/>
        <v>1</v>
      </c>
      <c r="H28" s="11"/>
      <c r="I28" s="11"/>
      <c r="J28" s="11">
        <f t="shared" si="13"/>
        <v>0</v>
      </c>
      <c r="K28" s="27">
        <f t="shared" si="14"/>
        <v>0</v>
      </c>
      <c r="L28" s="28"/>
    </row>
    <row r="29" spans="1:12">
      <c r="A29" s="12">
        <f t="shared" si="12"/>
        <v>23</v>
      </c>
      <c r="B29" s="8">
        <f t="shared" si="12"/>
        <v>46288</v>
      </c>
      <c r="C29" s="8">
        <f t="shared" si="3"/>
        <v>46288</v>
      </c>
      <c r="D29" s="9">
        <v>0</v>
      </c>
      <c r="E29" s="8">
        <f t="shared" si="4"/>
        <v>46289</v>
      </c>
      <c r="F29" s="9">
        <v>0</v>
      </c>
      <c r="G29" s="10">
        <f t="shared" si="7"/>
        <v>1</v>
      </c>
      <c r="H29" s="11"/>
      <c r="I29" s="11"/>
      <c r="J29" s="11">
        <f t="shared" si="13"/>
        <v>0</v>
      </c>
      <c r="K29" s="27">
        <f t="shared" si="14"/>
        <v>0</v>
      </c>
      <c r="L29" s="28"/>
    </row>
    <row r="30" spans="1:12">
      <c r="A30" s="12">
        <f t="shared" si="12"/>
        <v>24</v>
      </c>
      <c r="B30" s="8">
        <f t="shared" si="12"/>
        <v>46289</v>
      </c>
      <c r="C30" s="8">
        <f t="shared" si="3"/>
        <v>46289</v>
      </c>
      <c r="D30" s="9">
        <v>0</v>
      </c>
      <c r="E30" s="8">
        <f t="shared" si="4"/>
        <v>46290</v>
      </c>
      <c r="F30" s="9">
        <v>0</v>
      </c>
      <c r="G30" s="10">
        <f t="shared" si="7"/>
        <v>1</v>
      </c>
      <c r="H30" s="11"/>
      <c r="I30" s="11"/>
      <c r="J30" s="11">
        <f t="shared" si="13"/>
        <v>0</v>
      </c>
      <c r="K30" s="27">
        <f t="shared" si="14"/>
        <v>0</v>
      </c>
      <c r="L30" s="28"/>
    </row>
    <row r="31" spans="1:12">
      <c r="A31" s="12">
        <f t="shared" si="12"/>
        <v>25</v>
      </c>
      <c r="B31" s="8">
        <f t="shared" si="12"/>
        <v>46290</v>
      </c>
      <c r="C31" s="8">
        <f t="shared" si="3"/>
        <v>46290</v>
      </c>
      <c r="D31" s="9">
        <v>0</v>
      </c>
      <c r="E31" s="8">
        <f t="shared" si="4"/>
        <v>46291</v>
      </c>
      <c r="F31" s="9">
        <v>0</v>
      </c>
      <c r="G31" s="10">
        <f t="shared" si="7"/>
        <v>1</v>
      </c>
      <c r="H31" s="11"/>
      <c r="I31" s="11"/>
      <c r="J31" s="11">
        <f t="shared" si="13"/>
        <v>0</v>
      </c>
      <c r="K31" s="27">
        <f t="shared" si="14"/>
        <v>0</v>
      </c>
      <c r="L31" s="28"/>
    </row>
    <row r="32" spans="1:12">
      <c r="A32" s="12">
        <f t="shared" si="12"/>
        <v>26</v>
      </c>
      <c r="B32" s="8">
        <f t="shared" si="12"/>
        <v>46291</v>
      </c>
      <c r="C32" s="8">
        <f t="shared" si="3"/>
        <v>46291</v>
      </c>
      <c r="D32" s="9">
        <v>0</v>
      </c>
      <c r="E32" s="8">
        <f t="shared" si="4"/>
        <v>46292</v>
      </c>
      <c r="F32" s="9">
        <v>0</v>
      </c>
      <c r="G32" s="10">
        <f t="shared" si="7"/>
        <v>1</v>
      </c>
      <c r="H32" s="11"/>
      <c r="I32" s="11"/>
      <c r="J32" s="11">
        <f t="shared" si="13"/>
        <v>0</v>
      </c>
      <c r="K32" s="27">
        <f t="shared" si="14"/>
        <v>0</v>
      </c>
      <c r="L32" s="28"/>
    </row>
    <row r="33" spans="1:12">
      <c r="A33" s="12">
        <f t="shared" si="12"/>
        <v>27</v>
      </c>
      <c r="B33" s="8">
        <f t="shared" si="12"/>
        <v>46292</v>
      </c>
      <c r="C33" s="8">
        <f t="shared" si="3"/>
        <v>46292</v>
      </c>
      <c r="D33" s="9">
        <v>0</v>
      </c>
      <c r="E33" s="8">
        <f t="shared" si="4"/>
        <v>46293</v>
      </c>
      <c r="F33" s="9">
        <v>0</v>
      </c>
      <c r="G33" s="10">
        <f t="shared" si="7"/>
        <v>1</v>
      </c>
      <c r="H33" s="11"/>
      <c r="I33" s="11"/>
      <c r="J33" s="11">
        <f t="shared" ref="J33" si="15">I33-H33</f>
        <v>0</v>
      </c>
      <c r="K33" s="27">
        <f t="shared" ref="K33" si="16">J33/24</f>
        <v>0</v>
      </c>
      <c r="L33" s="28"/>
    </row>
    <row r="34" spans="1:12">
      <c r="A34" s="12">
        <f t="shared" si="12"/>
        <v>28</v>
      </c>
      <c r="B34" s="8">
        <f t="shared" si="12"/>
        <v>46293</v>
      </c>
      <c r="C34" s="8">
        <f t="shared" si="3"/>
        <v>46293</v>
      </c>
      <c r="D34" s="9">
        <v>0</v>
      </c>
      <c r="E34" s="8">
        <f t="shared" si="4"/>
        <v>46294</v>
      </c>
      <c r="F34" s="9">
        <v>0</v>
      </c>
      <c r="G34" s="10">
        <f t="shared" si="7"/>
        <v>1</v>
      </c>
      <c r="H34" s="11"/>
      <c r="I34" s="11"/>
      <c r="J34" s="11">
        <f t="shared" ref="J34" si="17">I34-H34</f>
        <v>0</v>
      </c>
      <c r="K34" s="27">
        <f t="shared" ref="K34" si="18">J34/24</f>
        <v>0</v>
      </c>
      <c r="L34" s="28"/>
    </row>
    <row r="35" spans="1:12">
      <c r="A35" s="12">
        <f t="shared" si="12"/>
        <v>29</v>
      </c>
      <c r="B35" s="8">
        <f t="shared" si="12"/>
        <v>46294</v>
      </c>
      <c r="C35" s="8">
        <f t="shared" si="3"/>
        <v>46294</v>
      </c>
      <c r="D35" s="9">
        <v>0</v>
      </c>
      <c r="E35" s="8">
        <f t="shared" si="4"/>
        <v>46295</v>
      </c>
      <c r="F35" s="9">
        <v>0</v>
      </c>
      <c r="G35" s="10">
        <f t="shared" si="7"/>
        <v>1</v>
      </c>
      <c r="H35" s="11"/>
      <c r="I35" s="11"/>
      <c r="J35" s="11">
        <f t="shared" si="5"/>
        <v>0</v>
      </c>
      <c r="K35" s="27">
        <f t="shared" si="6"/>
        <v>0</v>
      </c>
      <c r="L35" s="104"/>
    </row>
    <row r="36" spans="1:12" ht="15.75" customHeight="1">
      <c r="A36" s="12">
        <f t="shared" si="12"/>
        <v>30</v>
      </c>
      <c r="B36" s="8">
        <f t="shared" si="12"/>
        <v>46295</v>
      </c>
      <c r="C36" s="8">
        <f t="shared" ref="C36" si="19">B36</f>
        <v>46295</v>
      </c>
      <c r="D36" s="9">
        <v>0</v>
      </c>
      <c r="E36" s="8">
        <f t="shared" ref="E36" si="20">C36+1</f>
        <v>46296</v>
      </c>
      <c r="F36" s="9">
        <v>0</v>
      </c>
      <c r="G36" s="10">
        <f t="shared" ref="G36" si="21">IFERROR(((E36-C36)+(F36-D36)),"")</f>
        <v>1</v>
      </c>
      <c r="H36" s="11"/>
      <c r="I36" s="11"/>
      <c r="J36" s="11">
        <f t="shared" ref="J36" si="22">I36-H36</f>
        <v>0</v>
      </c>
      <c r="K36" s="27">
        <f t="shared" ref="K36" si="23">J36/24</f>
        <v>0</v>
      </c>
      <c r="L36" s="104"/>
    </row>
    <row r="37" spans="1:12" ht="15.75" customHeight="1">
      <c r="A37" s="12">
        <f t="shared" si="12"/>
        <v>31</v>
      </c>
      <c r="B37" s="8">
        <f t="shared" si="12"/>
        <v>46296</v>
      </c>
      <c r="C37" s="8">
        <f t="shared" ref="C37" si="24">B37</f>
        <v>46296</v>
      </c>
      <c r="D37" s="9">
        <v>0</v>
      </c>
      <c r="E37" s="8">
        <f t="shared" ref="E37" si="25">C37+1</f>
        <v>46297</v>
      </c>
      <c r="F37" s="9">
        <v>0</v>
      </c>
      <c r="G37" s="10">
        <f t="shared" ref="G37" si="26">IFERROR(((E37-C37)+(F37-D37)),"")</f>
        <v>1</v>
      </c>
      <c r="H37" s="11"/>
      <c r="I37" s="11"/>
      <c r="J37" s="11">
        <f t="shared" ref="J37" si="27">I37-H37</f>
        <v>0</v>
      </c>
      <c r="K37" s="27">
        <f t="shared" ref="K37" si="28">J37/24</f>
        <v>0</v>
      </c>
      <c r="L37" s="104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Normal="100" workbookViewId="0">
      <pane xSplit="2" ySplit="6" topLeftCell="C23" activePane="bottomRight" state="frozen"/>
      <selection pane="topRight"/>
      <selection pane="bottomLeft"/>
      <selection pane="bottomRight" activeCell="H34" sqref="H3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.140625" style="1" customWidth="1"/>
    <col min="9" max="9" width="11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204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MAX(K8:K39)</f>
        <v>122.26166666666541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 hidden="1">
      <c r="A7" s="77"/>
      <c r="B7" s="78"/>
      <c r="C7" s="78"/>
      <c r="D7" s="78"/>
      <c r="E7" s="78"/>
      <c r="F7" s="78"/>
      <c r="G7" s="236"/>
      <c r="H7" s="78"/>
      <c r="I7" s="78"/>
      <c r="J7" s="78"/>
      <c r="K7" s="236"/>
      <c r="L7" s="88"/>
    </row>
    <row r="8" spans="1:12">
      <c r="A8" s="6">
        <v>1</v>
      </c>
      <c r="B8" s="7">
        <f>C4</f>
        <v>46266</v>
      </c>
      <c r="C8" s="8">
        <f>B8</f>
        <v>46266</v>
      </c>
      <c r="D8" s="9">
        <v>0</v>
      </c>
      <c r="E8" s="8">
        <f>C8+1</f>
        <v>46267</v>
      </c>
      <c r="F8" s="9">
        <v>0</v>
      </c>
      <c r="G8" s="10">
        <f>IFERROR(((E8-C8)+(F8-D8)),"")</f>
        <v>1</v>
      </c>
      <c r="H8" s="11">
        <v>249254.35</v>
      </c>
      <c r="I8" s="11">
        <v>251977.59</v>
      </c>
      <c r="J8" s="237">
        <f t="shared" ref="J8:J33" si="0">I8-H8</f>
        <v>2723.2399999999907</v>
      </c>
      <c r="K8" s="27">
        <f t="shared" ref="K8:K10" si="1">J8/24</f>
        <v>113.46833333333295</v>
      </c>
      <c r="L8" s="28"/>
    </row>
    <row r="9" spans="1:12">
      <c r="A9" s="12">
        <f>A8+1</f>
        <v>2</v>
      </c>
      <c r="B9" s="8">
        <f>B8+1</f>
        <v>46267</v>
      </c>
      <c r="C9" s="8">
        <f>B9</f>
        <v>46267</v>
      </c>
      <c r="D9" s="9">
        <f>D8</f>
        <v>0</v>
      </c>
      <c r="E9" s="8">
        <f>C9+1</f>
        <v>46268</v>
      </c>
      <c r="F9" s="9">
        <f>F8</f>
        <v>0</v>
      </c>
      <c r="G9" s="10">
        <f>IFERROR(((E9-C9)+(F9-D9)),"")</f>
        <v>1</v>
      </c>
      <c r="H9" s="11">
        <f>I8</f>
        <v>251977.59</v>
      </c>
      <c r="I9" s="11">
        <v>254539.13</v>
      </c>
      <c r="J9" s="237">
        <f t="shared" si="0"/>
        <v>2561.5400000000081</v>
      </c>
      <c r="K9" s="27">
        <f t="shared" si="1"/>
        <v>106.73083333333368</v>
      </c>
      <c r="L9" s="28"/>
    </row>
    <row r="10" spans="1:12">
      <c r="A10" s="12">
        <f t="shared" ref="A10:B25" si="2">A9+1</f>
        <v>3</v>
      </c>
      <c r="B10" s="8">
        <f t="shared" si="2"/>
        <v>46268</v>
      </c>
      <c r="C10" s="8">
        <f t="shared" ref="C10:C33" si="3">B10</f>
        <v>46268</v>
      </c>
      <c r="D10" s="9">
        <f t="shared" ref="D10:D38" si="4">D9</f>
        <v>0</v>
      </c>
      <c r="E10" s="8">
        <f t="shared" ref="E10:E33" si="5">C10+1</f>
        <v>46269</v>
      </c>
      <c r="F10" s="9">
        <f t="shared" ref="F10:F38" si="6">F9</f>
        <v>0</v>
      </c>
      <c r="G10" s="10">
        <f t="shared" ref="G10:G33" si="7">IFERROR(((E10-C10)+(F10-D10)),"")</f>
        <v>1</v>
      </c>
      <c r="H10" s="11">
        <f>I9</f>
        <v>254539.13</v>
      </c>
      <c r="I10" s="11">
        <v>257109.02</v>
      </c>
      <c r="J10" s="237">
        <f t="shared" si="0"/>
        <v>2569.8899999999849</v>
      </c>
      <c r="K10" s="27">
        <f t="shared" si="1"/>
        <v>107.07874999999937</v>
      </c>
      <c r="L10" s="28"/>
    </row>
    <row r="11" spans="1:12">
      <c r="A11" s="12">
        <f t="shared" si="2"/>
        <v>4</v>
      </c>
      <c r="B11" s="8">
        <f t="shared" si="2"/>
        <v>46269</v>
      </c>
      <c r="C11" s="8">
        <f t="shared" si="3"/>
        <v>46269</v>
      </c>
      <c r="D11" s="9">
        <f t="shared" si="4"/>
        <v>0</v>
      </c>
      <c r="E11" s="8">
        <f t="shared" si="5"/>
        <v>46270</v>
      </c>
      <c r="F11" s="9">
        <f t="shared" si="6"/>
        <v>0</v>
      </c>
      <c r="G11" s="10">
        <f t="shared" si="7"/>
        <v>1</v>
      </c>
      <c r="H11" s="11">
        <f t="shared" ref="H11:H33" si="8">I10</f>
        <v>257109.02</v>
      </c>
      <c r="I11" s="11">
        <v>259918.73</v>
      </c>
      <c r="J11" s="237">
        <f t="shared" si="0"/>
        <v>2809.710000000021</v>
      </c>
      <c r="K11" s="27">
        <f t="shared" ref="K11" si="9">J11/24</f>
        <v>117.07125000000087</v>
      </c>
      <c r="L11" s="28"/>
    </row>
    <row r="12" spans="1:12">
      <c r="A12" s="12">
        <f t="shared" si="2"/>
        <v>5</v>
      </c>
      <c r="B12" s="8">
        <f t="shared" si="2"/>
        <v>46270</v>
      </c>
      <c r="C12" s="8">
        <f t="shared" si="3"/>
        <v>46270</v>
      </c>
      <c r="D12" s="9">
        <f t="shared" si="4"/>
        <v>0</v>
      </c>
      <c r="E12" s="8">
        <f t="shared" si="5"/>
        <v>46271</v>
      </c>
      <c r="F12" s="9">
        <f t="shared" si="6"/>
        <v>0</v>
      </c>
      <c r="G12" s="10">
        <f t="shared" si="7"/>
        <v>1</v>
      </c>
      <c r="H12" s="11">
        <f t="shared" si="8"/>
        <v>259918.73</v>
      </c>
      <c r="I12" s="11">
        <v>262095.12</v>
      </c>
      <c r="J12" s="237">
        <f t="shared" si="0"/>
        <v>2176.3899999999849</v>
      </c>
      <c r="K12" s="27">
        <f t="shared" ref="K12" si="10">J12/24</f>
        <v>90.682916666666031</v>
      </c>
      <c r="L12" s="28"/>
    </row>
    <row r="13" spans="1:12">
      <c r="A13" s="12">
        <f t="shared" si="2"/>
        <v>6</v>
      </c>
      <c r="B13" s="8">
        <f t="shared" si="2"/>
        <v>46271</v>
      </c>
      <c r="C13" s="8">
        <f t="shared" si="3"/>
        <v>46271</v>
      </c>
      <c r="D13" s="9">
        <f t="shared" si="4"/>
        <v>0</v>
      </c>
      <c r="E13" s="8">
        <f t="shared" si="5"/>
        <v>46272</v>
      </c>
      <c r="F13" s="9">
        <f t="shared" si="6"/>
        <v>0</v>
      </c>
      <c r="G13" s="10">
        <f t="shared" si="7"/>
        <v>1</v>
      </c>
      <c r="H13" s="11">
        <f t="shared" si="8"/>
        <v>262095.12</v>
      </c>
      <c r="I13" s="11">
        <v>263975.69</v>
      </c>
      <c r="J13" s="237">
        <f t="shared" si="0"/>
        <v>1880.570000000007</v>
      </c>
      <c r="K13" s="27">
        <f t="shared" ref="K13:K14" si="11">J13/24</f>
        <v>78.35708333333362</v>
      </c>
      <c r="L13" s="28"/>
    </row>
    <row r="14" spans="1:12">
      <c r="A14" s="12">
        <f t="shared" si="2"/>
        <v>7</v>
      </c>
      <c r="B14" s="8">
        <f t="shared" si="2"/>
        <v>46272</v>
      </c>
      <c r="C14" s="8">
        <f t="shared" si="3"/>
        <v>46272</v>
      </c>
      <c r="D14" s="9">
        <f t="shared" si="4"/>
        <v>0</v>
      </c>
      <c r="E14" s="8">
        <f t="shared" si="5"/>
        <v>46273</v>
      </c>
      <c r="F14" s="9">
        <f t="shared" si="6"/>
        <v>0</v>
      </c>
      <c r="G14" s="10">
        <f t="shared" si="7"/>
        <v>1</v>
      </c>
      <c r="H14" s="11">
        <f t="shared" si="8"/>
        <v>263975.69</v>
      </c>
      <c r="I14" s="11">
        <v>266133.07</v>
      </c>
      <c r="J14" s="11">
        <f t="shared" ref="J14" si="12">I14-H14</f>
        <v>2157.3800000000047</v>
      </c>
      <c r="K14" s="27">
        <f t="shared" si="11"/>
        <v>89.890833333333532</v>
      </c>
      <c r="L14" s="28"/>
    </row>
    <row r="15" spans="1:12">
      <c r="A15" s="12">
        <f t="shared" si="2"/>
        <v>8</v>
      </c>
      <c r="B15" s="8">
        <f t="shared" si="2"/>
        <v>46273</v>
      </c>
      <c r="C15" s="8">
        <f t="shared" si="3"/>
        <v>46273</v>
      </c>
      <c r="D15" s="9">
        <f t="shared" si="4"/>
        <v>0</v>
      </c>
      <c r="E15" s="8">
        <f t="shared" si="5"/>
        <v>46274</v>
      </c>
      <c r="F15" s="9">
        <f t="shared" si="6"/>
        <v>0</v>
      </c>
      <c r="G15" s="10">
        <f t="shared" si="7"/>
        <v>1</v>
      </c>
      <c r="H15" s="11">
        <f t="shared" si="8"/>
        <v>266133.07</v>
      </c>
      <c r="I15" s="11">
        <v>268788.77</v>
      </c>
      <c r="J15" s="11">
        <f t="shared" si="0"/>
        <v>2655.7000000000116</v>
      </c>
      <c r="K15" s="27">
        <f t="shared" ref="K15:K33" si="13">J15/24</f>
        <v>110.65416666666715</v>
      </c>
      <c r="L15" s="28"/>
    </row>
    <row r="16" spans="1:12">
      <c r="A16" s="12">
        <f t="shared" si="2"/>
        <v>9</v>
      </c>
      <c r="B16" s="8">
        <f t="shared" si="2"/>
        <v>46274</v>
      </c>
      <c r="C16" s="8">
        <f t="shared" si="3"/>
        <v>46274</v>
      </c>
      <c r="D16" s="9">
        <f t="shared" si="4"/>
        <v>0</v>
      </c>
      <c r="E16" s="8">
        <f t="shared" si="5"/>
        <v>46275</v>
      </c>
      <c r="F16" s="9">
        <f t="shared" si="6"/>
        <v>0</v>
      </c>
      <c r="G16" s="10">
        <f t="shared" si="7"/>
        <v>1</v>
      </c>
      <c r="H16" s="11">
        <f t="shared" si="8"/>
        <v>268788.77</v>
      </c>
      <c r="I16" s="11">
        <v>271518.84000000003</v>
      </c>
      <c r="J16" s="11">
        <f t="shared" ref="J16" si="14">I16-H16</f>
        <v>2730.070000000007</v>
      </c>
      <c r="K16" s="27">
        <f t="shared" ref="K16" si="15">J16/24</f>
        <v>113.75291666666696</v>
      </c>
      <c r="L16" s="28"/>
    </row>
    <row r="17" spans="1:14">
      <c r="A17" s="12">
        <f t="shared" si="2"/>
        <v>10</v>
      </c>
      <c r="B17" s="8">
        <f t="shared" si="2"/>
        <v>46275</v>
      </c>
      <c r="C17" s="8">
        <f t="shared" si="3"/>
        <v>46275</v>
      </c>
      <c r="D17" s="9">
        <f t="shared" si="4"/>
        <v>0</v>
      </c>
      <c r="E17" s="8">
        <f t="shared" si="5"/>
        <v>46276</v>
      </c>
      <c r="F17" s="9">
        <f t="shared" si="6"/>
        <v>0</v>
      </c>
      <c r="G17" s="10">
        <f t="shared" si="7"/>
        <v>1</v>
      </c>
      <c r="H17" s="11">
        <f t="shared" si="8"/>
        <v>271518.84000000003</v>
      </c>
      <c r="I17" s="11">
        <v>274415.34999999998</v>
      </c>
      <c r="J17" s="11">
        <f t="shared" ref="J17" si="16">I17-H17</f>
        <v>2896.5099999999511</v>
      </c>
      <c r="K17" s="27">
        <f t="shared" ref="K17" si="17">J17/24</f>
        <v>120.68791666666463</v>
      </c>
      <c r="L17" s="28"/>
    </row>
    <row r="18" spans="1:14">
      <c r="A18" s="12">
        <f t="shared" si="2"/>
        <v>11</v>
      </c>
      <c r="B18" s="8">
        <f t="shared" si="2"/>
        <v>46276</v>
      </c>
      <c r="C18" s="8">
        <f t="shared" si="3"/>
        <v>46276</v>
      </c>
      <c r="D18" s="9">
        <f t="shared" si="4"/>
        <v>0</v>
      </c>
      <c r="E18" s="8">
        <f t="shared" si="5"/>
        <v>46277</v>
      </c>
      <c r="F18" s="9">
        <f t="shared" si="6"/>
        <v>0</v>
      </c>
      <c r="G18" s="10">
        <f t="shared" si="7"/>
        <v>1</v>
      </c>
      <c r="H18" s="11">
        <f t="shared" si="8"/>
        <v>274415.34999999998</v>
      </c>
      <c r="I18" s="11">
        <v>277204.34000000003</v>
      </c>
      <c r="J18" s="11">
        <f t="shared" si="0"/>
        <v>2788.9900000000489</v>
      </c>
      <c r="K18" s="27">
        <f t="shared" si="13"/>
        <v>116.20791666666871</v>
      </c>
      <c r="L18" s="28"/>
    </row>
    <row r="19" spans="1:14">
      <c r="A19" s="12">
        <f t="shared" si="2"/>
        <v>12</v>
      </c>
      <c r="B19" s="8">
        <f t="shared" si="2"/>
        <v>46277</v>
      </c>
      <c r="C19" s="8">
        <f t="shared" si="3"/>
        <v>46277</v>
      </c>
      <c r="D19" s="9">
        <f t="shared" si="4"/>
        <v>0</v>
      </c>
      <c r="E19" s="8">
        <f t="shared" si="5"/>
        <v>46278</v>
      </c>
      <c r="F19" s="9">
        <f t="shared" si="6"/>
        <v>0</v>
      </c>
      <c r="G19" s="10">
        <f t="shared" si="7"/>
        <v>1</v>
      </c>
      <c r="H19" s="11">
        <f t="shared" si="8"/>
        <v>277204.34000000003</v>
      </c>
      <c r="I19" s="11">
        <v>279983.13</v>
      </c>
      <c r="J19" s="11">
        <f t="shared" si="0"/>
        <v>2778.789999999979</v>
      </c>
      <c r="K19" s="27">
        <f t="shared" si="13"/>
        <v>115.7829166666658</v>
      </c>
      <c r="L19" s="28"/>
      <c r="N19" s="29"/>
    </row>
    <row r="20" spans="1:14">
      <c r="A20" s="12">
        <f t="shared" si="2"/>
        <v>13</v>
      </c>
      <c r="B20" s="8">
        <f t="shared" si="2"/>
        <v>46278</v>
      </c>
      <c r="C20" s="8">
        <f t="shared" si="3"/>
        <v>46278</v>
      </c>
      <c r="D20" s="9">
        <f t="shared" si="4"/>
        <v>0</v>
      </c>
      <c r="E20" s="8">
        <f t="shared" si="5"/>
        <v>46279</v>
      </c>
      <c r="F20" s="9">
        <f t="shared" si="6"/>
        <v>0</v>
      </c>
      <c r="G20" s="10">
        <f t="shared" si="7"/>
        <v>1</v>
      </c>
      <c r="H20" s="11">
        <f t="shared" si="8"/>
        <v>279983.13</v>
      </c>
      <c r="I20" s="11">
        <v>282548.71999999997</v>
      </c>
      <c r="J20" s="11">
        <f t="shared" si="0"/>
        <v>2565.5899999999674</v>
      </c>
      <c r="K20" s="27">
        <f t="shared" si="13"/>
        <v>106.89958333333198</v>
      </c>
      <c r="L20" s="28"/>
    </row>
    <row r="21" spans="1:14">
      <c r="A21" s="12">
        <f t="shared" si="2"/>
        <v>14</v>
      </c>
      <c r="B21" s="8">
        <f t="shared" si="2"/>
        <v>46279</v>
      </c>
      <c r="C21" s="8">
        <f t="shared" si="3"/>
        <v>46279</v>
      </c>
      <c r="D21" s="9">
        <f t="shared" si="4"/>
        <v>0</v>
      </c>
      <c r="E21" s="8">
        <f t="shared" si="5"/>
        <v>46280</v>
      </c>
      <c r="F21" s="9">
        <f t="shared" si="6"/>
        <v>0</v>
      </c>
      <c r="G21" s="10">
        <f t="shared" si="7"/>
        <v>1</v>
      </c>
      <c r="H21" s="11">
        <f t="shared" si="8"/>
        <v>282548.71999999997</v>
      </c>
      <c r="I21" s="11">
        <v>285200.09000000003</v>
      </c>
      <c r="J21" s="11">
        <f t="shared" si="0"/>
        <v>2651.3700000000536</v>
      </c>
      <c r="K21" s="27">
        <f t="shared" si="13"/>
        <v>110.47375000000223</v>
      </c>
      <c r="L21" s="28"/>
    </row>
    <row r="22" spans="1:14">
      <c r="A22" s="12">
        <f t="shared" si="2"/>
        <v>15</v>
      </c>
      <c r="B22" s="8">
        <f t="shared" si="2"/>
        <v>46280</v>
      </c>
      <c r="C22" s="8">
        <f t="shared" si="3"/>
        <v>46280</v>
      </c>
      <c r="D22" s="9">
        <f t="shared" si="4"/>
        <v>0</v>
      </c>
      <c r="E22" s="8">
        <f t="shared" si="5"/>
        <v>46281</v>
      </c>
      <c r="F22" s="9">
        <f t="shared" si="6"/>
        <v>0</v>
      </c>
      <c r="G22" s="10">
        <f t="shared" si="7"/>
        <v>1</v>
      </c>
      <c r="H22" s="11">
        <f t="shared" si="8"/>
        <v>285200.09000000003</v>
      </c>
      <c r="I22" s="11">
        <v>287966.12</v>
      </c>
      <c r="J22" s="11">
        <f t="shared" si="0"/>
        <v>2766.0299999999697</v>
      </c>
      <c r="K22" s="27">
        <f t="shared" si="13"/>
        <v>115.25124999999873</v>
      </c>
      <c r="L22" s="28"/>
    </row>
    <row r="23" spans="1:14">
      <c r="A23" s="12">
        <f t="shared" si="2"/>
        <v>16</v>
      </c>
      <c r="B23" s="8">
        <f t="shared" si="2"/>
        <v>46281</v>
      </c>
      <c r="C23" s="8">
        <f t="shared" si="3"/>
        <v>46281</v>
      </c>
      <c r="D23" s="9">
        <f t="shared" si="4"/>
        <v>0</v>
      </c>
      <c r="E23" s="8">
        <f t="shared" si="5"/>
        <v>46282</v>
      </c>
      <c r="F23" s="9">
        <f t="shared" si="6"/>
        <v>0</v>
      </c>
      <c r="G23" s="10">
        <f t="shared" si="7"/>
        <v>1</v>
      </c>
      <c r="H23" s="11">
        <f t="shared" si="8"/>
        <v>287966.12</v>
      </c>
      <c r="I23" s="11">
        <v>290742.46999999997</v>
      </c>
      <c r="J23" s="11">
        <f t="shared" si="0"/>
        <v>2776.3499999999767</v>
      </c>
      <c r="K23" s="27">
        <f t="shared" si="13"/>
        <v>115.68124999999903</v>
      </c>
      <c r="L23" s="28"/>
    </row>
    <row r="24" spans="1:14">
      <c r="A24" s="12">
        <f t="shared" si="2"/>
        <v>17</v>
      </c>
      <c r="B24" s="8">
        <f t="shared" si="2"/>
        <v>46282</v>
      </c>
      <c r="C24" s="8">
        <f t="shared" si="3"/>
        <v>46282</v>
      </c>
      <c r="D24" s="9">
        <f t="shared" si="4"/>
        <v>0</v>
      </c>
      <c r="E24" s="8">
        <f t="shared" si="5"/>
        <v>46283</v>
      </c>
      <c r="F24" s="9">
        <f t="shared" si="6"/>
        <v>0</v>
      </c>
      <c r="G24" s="10">
        <f t="shared" si="7"/>
        <v>1</v>
      </c>
      <c r="H24" s="11">
        <f t="shared" si="8"/>
        <v>290742.46999999997</v>
      </c>
      <c r="I24" s="11">
        <v>293426.34000000003</v>
      </c>
      <c r="J24" s="11">
        <f t="shared" si="0"/>
        <v>2683.8700000000536</v>
      </c>
      <c r="K24" s="27">
        <f t="shared" si="13"/>
        <v>111.8279166666689</v>
      </c>
      <c r="L24" s="28"/>
    </row>
    <row r="25" spans="1:14">
      <c r="A25" s="12">
        <f t="shared" si="2"/>
        <v>18</v>
      </c>
      <c r="B25" s="8">
        <f t="shared" si="2"/>
        <v>46283</v>
      </c>
      <c r="C25" s="8">
        <f t="shared" si="3"/>
        <v>46283</v>
      </c>
      <c r="D25" s="9">
        <f t="shared" si="4"/>
        <v>0</v>
      </c>
      <c r="E25" s="8">
        <f t="shared" si="5"/>
        <v>46284</v>
      </c>
      <c r="F25" s="9">
        <f t="shared" si="6"/>
        <v>0</v>
      </c>
      <c r="G25" s="10">
        <f t="shared" si="7"/>
        <v>1</v>
      </c>
      <c r="H25" s="11">
        <f t="shared" si="8"/>
        <v>293426.34000000003</v>
      </c>
      <c r="I25" s="11">
        <v>296048.08</v>
      </c>
      <c r="J25" s="11">
        <f t="shared" si="0"/>
        <v>2621.7399999999907</v>
      </c>
      <c r="K25" s="27">
        <f t="shared" si="13"/>
        <v>109.23916666666628</v>
      </c>
      <c r="L25" s="28"/>
    </row>
    <row r="26" spans="1:14">
      <c r="A26" s="12">
        <f t="shared" ref="A26:B33" si="18">A25+1</f>
        <v>19</v>
      </c>
      <c r="B26" s="8">
        <f>B25+1</f>
        <v>46284</v>
      </c>
      <c r="C26" s="8">
        <f t="shared" si="3"/>
        <v>46284</v>
      </c>
      <c r="D26" s="9">
        <f t="shared" si="4"/>
        <v>0</v>
      </c>
      <c r="E26" s="8">
        <f t="shared" si="5"/>
        <v>46285</v>
      </c>
      <c r="F26" s="9">
        <f t="shared" si="6"/>
        <v>0</v>
      </c>
      <c r="G26" s="10">
        <f t="shared" si="7"/>
        <v>1</v>
      </c>
      <c r="H26" s="11">
        <f t="shared" si="8"/>
        <v>296048.08</v>
      </c>
      <c r="I26" s="11">
        <v>298733</v>
      </c>
      <c r="J26" s="11">
        <f t="shared" si="0"/>
        <v>2684.9199999999837</v>
      </c>
      <c r="K26" s="27">
        <f t="shared" si="13"/>
        <v>111.87166666666599</v>
      </c>
      <c r="L26" s="28"/>
    </row>
    <row r="27" spans="1:14">
      <c r="A27" s="12">
        <f t="shared" si="18"/>
        <v>20</v>
      </c>
      <c r="B27" s="8">
        <f>B26+1</f>
        <v>46285</v>
      </c>
      <c r="C27" s="8">
        <f t="shared" si="3"/>
        <v>46285</v>
      </c>
      <c r="D27" s="9">
        <f t="shared" si="4"/>
        <v>0</v>
      </c>
      <c r="E27" s="8">
        <f t="shared" si="5"/>
        <v>46286</v>
      </c>
      <c r="F27" s="9">
        <f t="shared" si="6"/>
        <v>0</v>
      </c>
      <c r="G27" s="10">
        <f t="shared" si="7"/>
        <v>1</v>
      </c>
      <c r="H27" s="11">
        <f t="shared" si="8"/>
        <v>298733</v>
      </c>
      <c r="I27" s="11">
        <v>301206.62</v>
      </c>
      <c r="J27" s="11">
        <f t="shared" si="0"/>
        <v>2473.6199999999953</v>
      </c>
      <c r="K27" s="27">
        <f t="shared" si="13"/>
        <v>103.06749999999981</v>
      </c>
      <c r="L27" s="28"/>
    </row>
    <row r="28" spans="1:14">
      <c r="A28" s="12">
        <f t="shared" si="18"/>
        <v>21</v>
      </c>
      <c r="B28" s="8">
        <f>B27+1</f>
        <v>46286</v>
      </c>
      <c r="C28" s="8">
        <f t="shared" si="3"/>
        <v>46286</v>
      </c>
      <c r="D28" s="9">
        <f t="shared" si="4"/>
        <v>0</v>
      </c>
      <c r="E28" s="8">
        <f t="shared" si="5"/>
        <v>46287</v>
      </c>
      <c r="F28" s="9">
        <f t="shared" si="6"/>
        <v>0</v>
      </c>
      <c r="G28" s="10">
        <f t="shared" si="7"/>
        <v>1</v>
      </c>
      <c r="H28" s="11">
        <f t="shared" si="8"/>
        <v>301206.62</v>
      </c>
      <c r="I28" s="11">
        <v>303826.75</v>
      </c>
      <c r="J28" s="11">
        <f t="shared" si="0"/>
        <v>2620.1300000000047</v>
      </c>
      <c r="K28" s="27">
        <f t="shared" si="13"/>
        <v>109.17208333333353</v>
      </c>
      <c r="L28" s="28"/>
    </row>
    <row r="29" spans="1:14">
      <c r="A29" s="12">
        <f t="shared" si="18"/>
        <v>22</v>
      </c>
      <c r="B29" s="8">
        <f t="shared" si="18"/>
        <v>46287</v>
      </c>
      <c r="C29" s="8">
        <f t="shared" si="3"/>
        <v>46287</v>
      </c>
      <c r="D29" s="9">
        <f t="shared" si="4"/>
        <v>0</v>
      </c>
      <c r="E29" s="8">
        <f t="shared" si="5"/>
        <v>46288</v>
      </c>
      <c r="F29" s="9">
        <f t="shared" si="6"/>
        <v>0</v>
      </c>
      <c r="G29" s="10">
        <f t="shared" si="7"/>
        <v>1</v>
      </c>
      <c r="H29" s="11">
        <f t="shared" si="8"/>
        <v>303826.75</v>
      </c>
      <c r="I29" s="11">
        <v>306594.03000000003</v>
      </c>
      <c r="J29" s="11">
        <f t="shared" si="0"/>
        <v>2767.2800000000279</v>
      </c>
      <c r="K29" s="27">
        <f t="shared" si="13"/>
        <v>115.30333333333449</v>
      </c>
      <c r="L29" s="28"/>
    </row>
    <row r="30" spans="1:14">
      <c r="A30" s="12">
        <f t="shared" si="18"/>
        <v>23</v>
      </c>
      <c r="B30" s="8">
        <f t="shared" si="18"/>
        <v>46288</v>
      </c>
      <c r="C30" s="8">
        <f t="shared" si="3"/>
        <v>46288</v>
      </c>
      <c r="D30" s="9">
        <f t="shared" si="4"/>
        <v>0</v>
      </c>
      <c r="E30" s="8">
        <f t="shared" si="5"/>
        <v>46289</v>
      </c>
      <c r="F30" s="9">
        <f t="shared" si="6"/>
        <v>0</v>
      </c>
      <c r="G30" s="10">
        <f t="shared" si="7"/>
        <v>1</v>
      </c>
      <c r="H30" s="11">
        <f t="shared" si="8"/>
        <v>306594.03000000003</v>
      </c>
      <c r="I30" s="11">
        <v>309528.31</v>
      </c>
      <c r="J30" s="11">
        <f t="shared" si="0"/>
        <v>2934.2799999999697</v>
      </c>
      <c r="K30" s="27">
        <f t="shared" si="13"/>
        <v>122.26166666666541</v>
      </c>
      <c r="L30" s="28"/>
    </row>
    <row r="31" spans="1:14">
      <c r="A31" s="12">
        <f t="shared" si="18"/>
        <v>24</v>
      </c>
      <c r="B31" s="8">
        <f t="shared" si="18"/>
        <v>46289</v>
      </c>
      <c r="C31" s="8">
        <f t="shared" si="3"/>
        <v>46289</v>
      </c>
      <c r="D31" s="9">
        <f t="shared" si="4"/>
        <v>0</v>
      </c>
      <c r="E31" s="8">
        <f t="shared" si="5"/>
        <v>46290</v>
      </c>
      <c r="F31" s="9">
        <f t="shared" si="6"/>
        <v>0</v>
      </c>
      <c r="G31" s="10">
        <f t="shared" si="7"/>
        <v>1</v>
      </c>
      <c r="H31" s="11">
        <f t="shared" si="8"/>
        <v>309528.31</v>
      </c>
      <c r="I31" s="11">
        <v>312370.46999999997</v>
      </c>
      <c r="J31" s="11">
        <f t="shared" si="0"/>
        <v>2842.1599999999744</v>
      </c>
      <c r="K31" s="27">
        <f t="shared" si="13"/>
        <v>118.42333333333227</v>
      </c>
      <c r="L31" s="28"/>
    </row>
    <row r="32" spans="1:14">
      <c r="A32" s="12">
        <f t="shared" si="18"/>
        <v>25</v>
      </c>
      <c r="B32" s="8">
        <f t="shared" si="18"/>
        <v>46290</v>
      </c>
      <c r="C32" s="8">
        <f t="shared" si="3"/>
        <v>46290</v>
      </c>
      <c r="D32" s="9">
        <f t="shared" si="4"/>
        <v>0</v>
      </c>
      <c r="E32" s="8">
        <f t="shared" si="5"/>
        <v>46291</v>
      </c>
      <c r="F32" s="9">
        <f t="shared" si="6"/>
        <v>0</v>
      </c>
      <c r="G32" s="10">
        <f t="shared" si="7"/>
        <v>1</v>
      </c>
      <c r="H32" s="11">
        <f t="shared" si="8"/>
        <v>312370.46999999997</v>
      </c>
      <c r="I32" s="11">
        <v>315106.18</v>
      </c>
      <c r="J32" s="11">
        <f t="shared" si="0"/>
        <v>2735.710000000021</v>
      </c>
      <c r="K32" s="27">
        <f t="shared" si="13"/>
        <v>113.98791666666754</v>
      </c>
      <c r="L32" s="28"/>
    </row>
    <row r="33" spans="1:12">
      <c r="A33" s="12">
        <f t="shared" si="18"/>
        <v>26</v>
      </c>
      <c r="B33" s="8">
        <f t="shared" si="18"/>
        <v>46291</v>
      </c>
      <c r="C33" s="8">
        <f t="shared" si="3"/>
        <v>46291</v>
      </c>
      <c r="D33" s="9">
        <f t="shared" si="4"/>
        <v>0</v>
      </c>
      <c r="E33" s="8">
        <f t="shared" si="5"/>
        <v>46292</v>
      </c>
      <c r="F33" s="9">
        <f t="shared" si="6"/>
        <v>0</v>
      </c>
      <c r="G33" s="10">
        <f t="shared" si="7"/>
        <v>1</v>
      </c>
      <c r="H33" s="11">
        <f t="shared" si="8"/>
        <v>315106.18</v>
      </c>
      <c r="I33" s="11">
        <v>317829.90999999997</v>
      </c>
      <c r="J33" s="11">
        <f t="shared" si="0"/>
        <v>2723.7299999999814</v>
      </c>
      <c r="K33" s="27">
        <f t="shared" si="13"/>
        <v>113.48874999999923</v>
      </c>
      <c r="L33" s="28"/>
    </row>
    <row r="34" spans="1:12">
      <c r="A34" s="12">
        <f t="shared" ref="A34:B34" si="19">A33+1</f>
        <v>27</v>
      </c>
      <c r="B34" s="8">
        <f t="shared" si="19"/>
        <v>46292</v>
      </c>
      <c r="C34" s="8">
        <f t="shared" ref="C34:C38" si="20">B34</f>
        <v>46292</v>
      </c>
      <c r="D34" s="9">
        <f t="shared" si="4"/>
        <v>0</v>
      </c>
      <c r="E34" s="8">
        <f t="shared" ref="E34:E38" si="21">C34+1</f>
        <v>46293</v>
      </c>
      <c r="F34" s="9">
        <f t="shared" si="6"/>
        <v>0</v>
      </c>
      <c r="G34" s="10">
        <f t="shared" ref="G34:G38" si="22">IFERROR(((E34-C34)+(F34-D34)),"")</f>
        <v>1</v>
      </c>
      <c r="H34" s="11"/>
      <c r="I34" s="11"/>
      <c r="J34" s="11">
        <f t="shared" ref="J34:J38" si="23">I34-H34</f>
        <v>0</v>
      </c>
      <c r="K34" s="27">
        <f t="shared" ref="K34:K38" si="24">J34/24</f>
        <v>0</v>
      </c>
      <c r="L34" s="28"/>
    </row>
    <row r="35" spans="1:12">
      <c r="A35" s="12">
        <f t="shared" ref="A35:B35" si="25">A34+1</f>
        <v>28</v>
      </c>
      <c r="B35" s="8">
        <f t="shared" si="25"/>
        <v>46293</v>
      </c>
      <c r="C35" s="8">
        <f t="shared" si="20"/>
        <v>46293</v>
      </c>
      <c r="D35" s="9">
        <f t="shared" si="4"/>
        <v>0</v>
      </c>
      <c r="E35" s="8">
        <f t="shared" si="21"/>
        <v>46294</v>
      </c>
      <c r="F35" s="9">
        <f t="shared" si="6"/>
        <v>0</v>
      </c>
      <c r="G35" s="10">
        <f t="shared" si="22"/>
        <v>1</v>
      </c>
      <c r="H35" s="11"/>
      <c r="I35" s="11"/>
      <c r="J35" s="11">
        <f t="shared" si="23"/>
        <v>0</v>
      </c>
      <c r="K35" s="27">
        <f t="shared" si="24"/>
        <v>0</v>
      </c>
      <c r="L35" s="28"/>
    </row>
    <row r="36" spans="1:12">
      <c r="A36" s="12">
        <f t="shared" ref="A36:B36" si="26">A35+1</f>
        <v>29</v>
      </c>
      <c r="B36" s="8">
        <f t="shared" si="26"/>
        <v>46294</v>
      </c>
      <c r="C36" s="8">
        <f t="shared" si="20"/>
        <v>46294</v>
      </c>
      <c r="D36" s="9">
        <f t="shared" si="4"/>
        <v>0</v>
      </c>
      <c r="E36" s="8">
        <f t="shared" si="21"/>
        <v>46295</v>
      </c>
      <c r="F36" s="9">
        <f t="shared" si="6"/>
        <v>0</v>
      </c>
      <c r="G36" s="10">
        <f t="shared" si="22"/>
        <v>1</v>
      </c>
      <c r="H36" s="11"/>
      <c r="I36" s="11"/>
      <c r="J36" s="11">
        <f t="shared" si="23"/>
        <v>0</v>
      </c>
      <c r="K36" s="27">
        <f t="shared" si="24"/>
        <v>0</v>
      </c>
      <c r="L36" s="28"/>
    </row>
    <row r="37" spans="1:12">
      <c r="A37" s="12">
        <f t="shared" ref="A37:B37" si="27">A36+1</f>
        <v>30</v>
      </c>
      <c r="B37" s="8">
        <f t="shared" si="27"/>
        <v>46295</v>
      </c>
      <c r="C37" s="8">
        <f t="shared" si="20"/>
        <v>46295</v>
      </c>
      <c r="D37" s="9">
        <f t="shared" si="4"/>
        <v>0</v>
      </c>
      <c r="E37" s="8">
        <f t="shared" si="21"/>
        <v>46296</v>
      </c>
      <c r="F37" s="9">
        <f t="shared" si="6"/>
        <v>0</v>
      </c>
      <c r="G37" s="10">
        <f t="shared" si="22"/>
        <v>1</v>
      </c>
      <c r="H37" s="11"/>
      <c r="I37" s="11"/>
      <c r="J37" s="11">
        <f t="shared" si="23"/>
        <v>0</v>
      </c>
      <c r="K37" s="27">
        <f t="shared" si="24"/>
        <v>0</v>
      </c>
      <c r="L37" s="28"/>
    </row>
    <row r="38" spans="1:12">
      <c r="A38" s="12">
        <f t="shared" ref="A38:B38" si="28">A37+1</f>
        <v>31</v>
      </c>
      <c r="B38" s="8">
        <f t="shared" si="28"/>
        <v>46296</v>
      </c>
      <c r="C38" s="8">
        <f t="shared" si="20"/>
        <v>46296</v>
      </c>
      <c r="D38" s="9">
        <f t="shared" si="4"/>
        <v>0</v>
      </c>
      <c r="E38" s="8">
        <f t="shared" si="21"/>
        <v>46297</v>
      </c>
      <c r="F38" s="9">
        <f t="shared" si="6"/>
        <v>0</v>
      </c>
      <c r="G38" s="10">
        <f t="shared" si="22"/>
        <v>1</v>
      </c>
      <c r="H38" s="11"/>
      <c r="I38" s="11"/>
      <c r="J38" s="11">
        <f t="shared" si="23"/>
        <v>0</v>
      </c>
      <c r="K38" s="27">
        <f t="shared" si="24"/>
        <v>0</v>
      </c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SUM(G8:G39)</f>
        <v>31</v>
      </c>
      <c r="H40" s="20"/>
      <c r="I40" s="20"/>
      <c r="J40" s="32">
        <f>SUM(J8:J39)</f>
        <v>68575.559999999969</v>
      </c>
      <c r="K40" s="32">
        <f>AVERAGE(K8:K39)</f>
        <v>92.171451612903169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G40/SUMPRODUCT((G8:G39&gt;0)*1)</f>
        <v>1</v>
      </c>
      <c r="H41" s="24"/>
      <c r="I41" s="24"/>
      <c r="J41" s="24"/>
      <c r="K41" s="24">
        <f>K40/SUMPRODUCT((K8:K39&gt;0)*1)</f>
        <v>3.5450558312655067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19" activePane="bottomRight" state="frozen"/>
      <selection pane="topRight"/>
      <selection pane="bottomLeft"/>
      <selection pane="bottomRight" activeCell="H33" sqref="H3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1.85546875" style="1" customWidth="1"/>
    <col min="10" max="10" width="14.285156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205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140.98458333332869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 ht="15.75" thickTop="1">
      <c r="A7" s="6">
        <v>1</v>
      </c>
      <c r="B7" s="7">
        <f>C4</f>
        <v>46266</v>
      </c>
      <c r="C7" s="8">
        <f>B7</f>
        <v>46266</v>
      </c>
      <c r="D7" s="130">
        <v>0</v>
      </c>
      <c r="E7" s="8">
        <f>C7+1</f>
        <v>46267</v>
      </c>
      <c r="F7" s="130">
        <v>0</v>
      </c>
      <c r="G7" s="10">
        <f>IFERROR(((E7-C7)+(F7-D7)),"")</f>
        <v>1</v>
      </c>
      <c r="H7" s="11">
        <v>3282007.21</v>
      </c>
      <c r="I7" s="11">
        <v>3282007.21</v>
      </c>
      <c r="J7" s="11">
        <f>I7-H7</f>
        <v>0</v>
      </c>
      <c r="K7" s="27">
        <f>J7/24</f>
        <v>0</v>
      </c>
      <c r="L7" s="792" t="s">
        <v>152</v>
      </c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130">
        <f>D7</f>
        <v>0</v>
      </c>
      <c r="E8" s="8">
        <f>C8+1</f>
        <v>46268</v>
      </c>
      <c r="F8" s="130">
        <f>F7</f>
        <v>0</v>
      </c>
      <c r="G8" s="10">
        <f>IFERROR(((E8-C8)+(F8-D8)),"")</f>
        <v>1</v>
      </c>
      <c r="H8" s="11">
        <f>I7</f>
        <v>3282007.21</v>
      </c>
      <c r="I8" s="11">
        <v>3282007.21</v>
      </c>
      <c r="J8" s="11">
        <f t="shared" ref="J8:J34" si="0">I8-H8</f>
        <v>0</v>
      </c>
      <c r="K8" s="27">
        <f t="shared" ref="K8:K34" si="1">J8/24</f>
        <v>0</v>
      </c>
      <c r="L8" s="28" t="s">
        <v>152</v>
      </c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130">
        <f t="shared" ref="D9:D37" si="4">D8</f>
        <v>0</v>
      </c>
      <c r="E9" s="8">
        <f t="shared" ref="E9:E34" si="5">C9+1</f>
        <v>46269</v>
      </c>
      <c r="F9" s="130">
        <f t="shared" ref="F9:F37" si="6">F8</f>
        <v>0</v>
      </c>
      <c r="G9" s="10">
        <f t="shared" ref="G9:G34" si="7">IFERROR(((E9-C9)+(F9-D9)),"")</f>
        <v>1</v>
      </c>
      <c r="H9" s="11">
        <f>I8</f>
        <v>3282007.21</v>
      </c>
      <c r="I9" s="11">
        <v>3283296.87</v>
      </c>
      <c r="J9" s="11">
        <f t="shared" ref="J9" si="8">I9-H9</f>
        <v>1289.660000000149</v>
      </c>
      <c r="K9" s="27">
        <f t="shared" ref="K9" si="9">J9/24</f>
        <v>53.735833333339542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130">
        <f t="shared" si="4"/>
        <v>0</v>
      </c>
      <c r="E10" s="8">
        <f t="shared" si="5"/>
        <v>46270</v>
      </c>
      <c r="F10" s="130">
        <f t="shared" si="6"/>
        <v>0</v>
      </c>
      <c r="G10" s="10">
        <f t="shared" si="7"/>
        <v>1</v>
      </c>
      <c r="H10" s="11">
        <f t="shared" ref="H10:H17" si="10">I9</f>
        <v>3283296.87</v>
      </c>
      <c r="I10" s="11">
        <v>3286293.23</v>
      </c>
      <c r="J10" s="11">
        <f t="shared" ref="J10" si="11">I10-H10</f>
        <v>2996.3599999998696</v>
      </c>
      <c r="K10" s="27">
        <f t="shared" ref="K10" si="12">J10/24</f>
        <v>124.8483333333279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130">
        <f t="shared" si="4"/>
        <v>0</v>
      </c>
      <c r="E11" s="8">
        <f t="shared" si="5"/>
        <v>46271</v>
      </c>
      <c r="F11" s="130">
        <f t="shared" si="6"/>
        <v>0</v>
      </c>
      <c r="G11" s="10">
        <f t="shared" si="7"/>
        <v>1</v>
      </c>
      <c r="H11" s="11">
        <f t="shared" si="10"/>
        <v>3286293.23</v>
      </c>
      <c r="I11" s="11">
        <v>3289430.18</v>
      </c>
      <c r="J11" s="11">
        <f t="shared" ref="J11" si="13">I11-H11</f>
        <v>3136.9500000001863</v>
      </c>
      <c r="K11" s="27">
        <f t="shared" ref="K11" si="14">J11/24</f>
        <v>130.70625000000777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130">
        <f t="shared" si="4"/>
        <v>0</v>
      </c>
      <c r="E12" s="8">
        <f t="shared" si="5"/>
        <v>46272</v>
      </c>
      <c r="F12" s="130">
        <f t="shared" si="6"/>
        <v>0</v>
      </c>
      <c r="G12" s="10">
        <f t="shared" si="7"/>
        <v>1</v>
      </c>
      <c r="H12" s="11">
        <f t="shared" si="10"/>
        <v>3289430.18</v>
      </c>
      <c r="I12" s="11">
        <v>3292494.96</v>
      </c>
      <c r="J12" s="11">
        <f t="shared" ref="J12" si="15">I12-H12</f>
        <v>3064.7799999997951</v>
      </c>
      <c r="K12" s="27">
        <f t="shared" ref="K12" si="16">J12/24</f>
        <v>127.69916666665813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130">
        <f t="shared" si="4"/>
        <v>0</v>
      </c>
      <c r="E13" s="8">
        <f t="shared" si="5"/>
        <v>46273</v>
      </c>
      <c r="F13" s="130">
        <f t="shared" si="6"/>
        <v>0</v>
      </c>
      <c r="G13" s="10">
        <f t="shared" si="7"/>
        <v>1</v>
      </c>
      <c r="H13" s="11">
        <f t="shared" si="10"/>
        <v>3292494.96</v>
      </c>
      <c r="I13" s="11">
        <v>3292963.36</v>
      </c>
      <c r="J13" s="11">
        <f t="shared" si="0"/>
        <v>468.39999999990687</v>
      </c>
      <c r="K13" s="27">
        <f t="shared" si="1"/>
        <v>19.516666666662786</v>
      </c>
      <c r="L13" s="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130">
        <f t="shared" si="4"/>
        <v>0</v>
      </c>
      <c r="E14" s="8">
        <f t="shared" si="5"/>
        <v>46274</v>
      </c>
      <c r="F14" s="130">
        <f t="shared" si="6"/>
        <v>0</v>
      </c>
      <c r="G14" s="10">
        <f t="shared" si="7"/>
        <v>1</v>
      </c>
      <c r="H14" s="11">
        <f t="shared" si="10"/>
        <v>3292963.36</v>
      </c>
      <c r="I14" s="11">
        <v>3292963.36</v>
      </c>
      <c r="J14" s="11">
        <f t="shared" si="0"/>
        <v>0</v>
      </c>
      <c r="K14" s="27">
        <f t="shared" si="1"/>
        <v>0</v>
      </c>
      <c r="L14" s="843" t="s">
        <v>152</v>
      </c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130">
        <f t="shared" si="4"/>
        <v>0</v>
      </c>
      <c r="E15" s="8">
        <f t="shared" si="5"/>
        <v>46275</v>
      </c>
      <c r="F15" s="130">
        <f t="shared" si="6"/>
        <v>0</v>
      </c>
      <c r="G15" s="10">
        <f t="shared" si="7"/>
        <v>1</v>
      </c>
      <c r="H15" s="11">
        <f t="shared" si="10"/>
        <v>3292963.36</v>
      </c>
      <c r="I15" s="11">
        <v>3292963.36</v>
      </c>
      <c r="J15" s="11">
        <f t="shared" ref="J15" si="17">I15-H15</f>
        <v>0</v>
      </c>
      <c r="K15" s="27">
        <f t="shared" ref="K15" si="18">J15/24</f>
        <v>0</v>
      </c>
      <c r="L15" s="843" t="s">
        <v>152</v>
      </c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130">
        <f t="shared" si="4"/>
        <v>0</v>
      </c>
      <c r="E16" s="8">
        <f t="shared" si="5"/>
        <v>46276</v>
      </c>
      <c r="F16" s="130">
        <f t="shared" si="6"/>
        <v>0</v>
      </c>
      <c r="G16" s="10">
        <f t="shared" si="7"/>
        <v>1</v>
      </c>
      <c r="H16" s="11">
        <f t="shared" si="10"/>
        <v>3292963.36</v>
      </c>
      <c r="I16" s="11">
        <v>3292963.36</v>
      </c>
      <c r="J16" s="11">
        <f t="shared" ref="J16" si="19">I16-H16</f>
        <v>0</v>
      </c>
      <c r="K16" s="27">
        <f t="shared" ref="K16" si="20">J16/24</f>
        <v>0</v>
      </c>
      <c r="L16" s="843" t="s">
        <v>152</v>
      </c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130">
        <f t="shared" si="4"/>
        <v>0</v>
      </c>
      <c r="E17" s="8">
        <f t="shared" si="5"/>
        <v>46277</v>
      </c>
      <c r="F17" s="130">
        <f t="shared" si="6"/>
        <v>0</v>
      </c>
      <c r="G17" s="10">
        <f t="shared" si="7"/>
        <v>1</v>
      </c>
      <c r="H17" s="11">
        <f t="shared" si="10"/>
        <v>3292963.36</v>
      </c>
      <c r="I17" s="11">
        <v>3292963.36</v>
      </c>
      <c r="J17" s="11">
        <f t="shared" ref="J17" si="21">I17-H17</f>
        <v>0</v>
      </c>
      <c r="K17" s="27">
        <f t="shared" ref="K17" si="22">J17/24</f>
        <v>0</v>
      </c>
      <c r="L17" s="843" t="s">
        <v>152</v>
      </c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130">
        <f t="shared" si="4"/>
        <v>0</v>
      </c>
      <c r="E18" s="8">
        <f t="shared" si="5"/>
        <v>46278</v>
      </c>
      <c r="F18" s="130">
        <f t="shared" si="6"/>
        <v>0</v>
      </c>
      <c r="G18" s="10">
        <f t="shared" si="7"/>
        <v>1</v>
      </c>
      <c r="H18" s="11">
        <f t="shared" ref="H18:H32" si="23">I17</f>
        <v>3292963.36</v>
      </c>
      <c r="I18" s="11">
        <v>3292963.36</v>
      </c>
      <c r="J18" s="11">
        <f t="shared" ref="J18" si="24">I18-H18</f>
        <v>0</v>
      </c>
      <c r="K18" s="27">
        <f t="shared" ref="K18" si="25">J18/24</f>
        <v>0</v>
      </c>
      <c r="L18" s="843" t="s">
        <v>152</v>
      </c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130">
        <f t="shared" si="4"/>
        <v>0</v>
      </c>
      <c r="E19" s="8">
        <f t="shared" si="5"/>
        <v>46279</v>
      </c>
      <c r="F19" s="130">
        <f t="shared" si="6"/>
        <v>0</v>
      </c>
      <c r="G19" s="10">
        <f t="shared" si="7"/>
        <v>1</v>
      </c>
      <c r="H19" s="11">
        <f t="shared" si="23"/>
        <v>3292963.36</v>
      </c>
      <c r="I19" s="11">
        <v>3295379.76</v>
      </c>
      <c r="J19" s="11">
        <f t="shared" ref="J19" si="26">I19-H19</f>
        <v>2416.3999999999069</v>
      </c>
      <c r="K19" s="27">
        <f t="shared" ref="K19" si="27">J19/24</f>
        <v>100.68333333332946</v>
      </c>
      <c r="L19" s="648"/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130">
        <f t="shared" si="4"/>
        <v>0</v>
      </c>
      <c r="E20" s="8">
        <f t="shared" si="5"/>
        <v>46280</v>
      </c>
      <c r="F20" s="130">
        <f t="shared" si="6"/>
        <v>0</v>
      </c>
      <c r="G20" s="10">
        <f t="shared" si="7"/>
        <v>1</v>
      </c>
      <c r="H20" s="11">
        <f t="shared" si="23"/>
        <v>3295379.76</v>
      </c>
      <c r="I20" s="11">
        <v>3295804.71</v>
      </c>
      <c r="J20" s="11">
        <f t="shared" ref="J20" si="28">I20-H20</f>
        <v>424.95000000018626</v>
      </c>
      <c r="K20" s="27">
        <f t="shared" ref="K20" si="29">J20/24</f>
        <v>17.70625000000776</v>
      </c>
      <c r="L20" s="28"/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130">
        <f t="shared" si="4"/>
        <v>0</v>
      </c>
      <c r="E21" s="8">
        <f t="shared" si="5"/>
        <v>46281</v>
      </c>
      <c r="F21" s="130">
        <f t="shared" si="6"/>
        <v>0</v>
      </c>
      <c r="G21" s="10">
        <f t="shared" si="7"/>
        <v>1</v>
      </c>
      <c r="H21" s="11">
        <f t="shared" si="23"/>
        <v>3295804.71</v>
      </c>
      <c r="I21" s="11">
        <v>3295804.71</v>
      </c>
      <c r="J21" s="11">
        <f t="shared" si="0"/>
        <v>0</v>
      </c>
      <c r="K21" s="27">
        <f t="shared" si="1"/>
        <v>0</v>
      </c>
      <c r="L21" s="843" t="s">
        <v>152</v>
      </c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130">
        <f t="shared" si="4"/>
        <v>0</v>
      </c>
      <c r="E22" s="8">
        <f t="shared" si="5"/>
        <v>46282</v>
      </c>
      <c r="F22" s="130">
        <f t="shared" si="6"/>
        <v>0</v>
      </c>
      <c r="G22" s="10">
        <f t="shared" si="7"/>
        <v>1</v>
      </c>
      <c r="H22" s="11">
        <f t="shared" si="23"/>
        <v>3295804.71</v>
      </c>
      <c r="I22" s="11">
        <v>3296666.2</v>
      </c>
      <c r="J22" s="11">
        <f t="shared" si="0"/>
        <v>861.49000000022352</v>
      </c>
      <c r="K22" s="27">
        <f t="shared" si="1"/>
        <v>35.895416666675978</v>
      </c>
      <c r="L22" s="28"/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130">
        <f t="shared" si="4"/>
        <v>0</v>
      </c>
      <c r="E23" s="8">
        <f t="shared" si="5"/>
        <v>46283</v>
      </c>
      <c r="F23" s="130">
        <f t="shared" si="6"/>
        <v>0</v>
      </c>
      <c r="G23" s="10">
        <f t="shared" si="7"/>
        <v>1</v>
      </c>
      <c r="H23" s="11">
        <f t="shared" si="23"/>
        <v>3296666.2</v>
      </c>
      <c r="I23" s="11">
        <v>3297581.72</v>
      </c>
      <c r="J23" s="11">
        <f t="shared" si="0"/>
        <v>915.52000000001863</v>
      </c>
      <c r="K23" s="27">
        <f t="shared" si="1"/>
        <v>38.146666666667443</v>
      </c>
      <c r="L23" s="660"/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130">
        <f t="shared" si="4"/>
        <v>0</v>
      </c>
      <c r="E24" s="8">
        <f t="shared" si="5"/>
        <v>46284</v>
      </c>
      <c r="F24" s="130">
        <f t="shared" si="6"/>
        <v>0</v>
      </c>
      <c r="G24" s="10">
        <f t="shared" si="7"/>
        <v>1</v>
      </c>
      <c r="H24" s="11">
        <f t="shared" si="23"/>
        <v>3297581.72</v>
      </c>
      <c r="I24" s="11">
        <v>3300489.94</v>
      </c>
      <c r="J24" s="11">
        <f t="shared" si="0"/>
        <v>2908.2199999997392</v>
      </c>
      <c r="K24" s="27">
        <f t="shared" si="1"/>
        <v>121.17583333332247</v>
      </c>
      <c r="L24" s="28"/>
    </row>
    <row r="25" spans="1:14">
      <c r="A25" s="12">
        <f t="shared" ref="A25:B34" si="30">A24+1</f>
        <v>19</v>
      </c>
      <c r="B25" s="8">
        <f>B24+1</f>
        <v>46284</v>
      </c>
      <c r="C25" s="8">
        <f t="shared" si="3"/>
        <v>46284</v>
      </c>
      <c r="D25" s="130">
        <f t="shared" si="4"/>
        <v>0</v>
      </c>
      <c r="E25" s="8">
        <f t="shared" si="5"/>
        <v>46285</v>
      </c>
      <c r="F25" s="130">
        <f t="shared" si="6"/>
        <v>0</v>
      </c>
      <c r="G25" s="10">
        <f t="shared" si="7"/>
        <v>1</v>
      </c>
      <c r="H25" s="11">
        <f t="shared" si="23"/>
        <v>3300489.94</v>
      </c>
      <c r="I25" s="11">
        <v>3302913.6</v>
      </c>
      <c r="J25" s="11">
        <f t="shared" si="0"/>
        <v>2423.660000000149</v>
      </c>
      <c r="K25" s="27">
        <f t="shared" si="1"/>
        <v>100.98583333333954</v>
      </c>
      <c r="L25" s="660"/>
    </row>
    <row r="26" spans="1:14">
      <c r="A26" s="12">
        <f t="shared" si="30"/>
        <v>20</v>
      </c>
      <c r="B26" s="8">
        <f>B25+1</f>
        <v>46285</v>
      </c>
      <c r="C26" s="8">
        <f t="shared" si="3"/>
        <v>46285</v>
      </c>
      <c r="D26" s="130">
        <f t="shared" si="4"/>
        <v>0</v>
      </c>
      <c r="E26" s="8">
        <f t="shared" si="5"/>
        <v>46286</v>
      </c>
      <c r="F26" s="130">
        <f t="shared" si="6"/>
        <v>0</v>
      </c>
      <c r="G26" s="10">
        <f t="shared" si="7"/>
        <v>1</v>
      </c>
      <c r="H26" s="11">
        <f t="shared" si="23"/>
        <v>3302913.6</v>
      </c>
      <c r="I26" s="11">
        <v>3306297.23</v>
      </c>
      <c r="J26" s="11">
        <f t="shared" si="0"/>
        <v>3383.6299999998882</v>
      </c>
      <c r="K26" s="27">
        <f t="shared" si="1"/>
        <v>140.98458333332869</v>
      </c>
      <c r="L26" s="28"/>
    </row>
    <row r="27" spans="1:14">
      <c r="A27" s="12">
        <f t="shared" si="30"/>
        <v>21</v>
      </c>
      <c r="B27" s="8">
        <f>B26+1</f>
        <v>46286</v>
      </c>
      <c r="C27" s="8">
        <f t="shared" si="3"/>
        <v>46286</v>
      </c>
      <c r="D27" s="130">
        <f t="shared" si="4"/>
        <v>0</v>
      </c>
      <c r="E27" s="8">
        <f t="shared" si="5"/>
        <v>46287</v>
      </c>
      <c r="F27" s="130">
        <f t="shared" si="6"/>
        <v>0</v>
      </c>
      <c r="G27" s="10">
        <f t="shared" si="7"/>
        <v>1</v>
      </c>
      <c r="H27" s="11">
        <f t="shared" si="23"/>
        <v>3306297.23</v>
      </c>
      <c r="I27" s="11">
        <v>3308066.2</v>
      </c>
      <c r="J27" s="11">
        <f t="shared" si="0"/>
        <v>1768.9700000002049</v>
      </c>
      <c r="K27" s="27">
        <f t="shared" si="1"/>
        <v>73.70708333334187</v>
      </c>
      <c r="L27" s="28"/>
    </row>
    <row r="28" spans="1:14">
      <c r="A28" s="12">
        <f t="shared" si="30"/>
        <v>22</v>
      </c>
      <c r="B28" s="8">
        <f t="shared" si="30"/>
        <v>46287</v>
      </c>
      <c r="C28" s="8">
        <f t="shared" si="3"/>
        <v>46287</v>
      </c>
      <c r="D28" s="130">
        <f t="shared" si="4"/>
        <v>0</v>
      </c>
      <c r="E28" s="8">
        <f t="shared" si="5"/>
        <v>46288</v>
      </c>
      <c r="F28" s="130">
        <f t="shared" si="6"/>
        <v>0</v>
      </c>
      <c r="G28" s="10">
        <f t="shared" si="7"/>
        <v>1</v>
      </c>
      <c r="H28" s="11">
        <f t="shared" si="23"/>
        <v>3308066.2</v>
      </c>
      <c r="I28" s="11">
        <v>3308066.2</v>
      </c>
      <c r="J28" s="11">
        <f t="shared" si="0"/>
        <v>0</v>
      </c>
      <c r="K28" s="27">
        <f t="shared" si="1"/>
        <v>0</v>
      </c>
      <c r="L28" s="892" t="s">
        <v>152</v>
      </c>
    </row>
    <row r="29" spans="1:14">
      <c r="A29" s="12">
        <f t="shared" si="30"/>
        <v>23</v>
      </c>
      <c r="B29" s="8">
        <f t="shared" si="30"/>
        <v>46288</v>
      </c>
      <c r="C29" s="8">
        <f t="shared" si="3"/>
        <v>46288</v>
      </c>
      <c r="D29" s="130">
        <f t="shared" si="4"/>
        <v>0</v>
      </c>
      <c r="E29" s="8">
        <f t="shared" si="5"/>
        <v>46289</v>
      </c>
      <c r="F29" s="130">
        <f t="shared" si="6"/>
        <v>0</v>
      </c>
      <c r="G29" s="10">
        <f t="shared" si="7"/>
        <v>1</v>
      </c>
      <c r="H29" s="11">
        <f t="shared" si="23"/>
        <v>3308066.2</v>
      </c>
      <c r="I29" s="11">
        <v>3309980.15</v>
      </c>
      <c r="J29" s="11">
        <f t="shared" si="0"/>
        <v>1913.9499999997206</v>
      </c>
      <c r="K29" s="27">
        <f t="shared" si="1"/>
        <v>79.74791666665503</v>
      </c>
      <c r="L29" s="28"/>
    </row>
    <row r="30" spans="1:14">
      <c r="A30" s="12">
        <f t="shared" si="30"/>
        <v>24</v>
      </c>
      <c r="B30" s="8">
        <f t="shared" si="30"/>
        <v>46289</v>
      </c>
      <c r="C30" s="8">
        <f t="shared" si="3"/>
        <v>46289</v>
      </c>
      <c r="D30" s="130">
        <f t="shared" si="4"/>
        <v>0</v>
      </c>
      <c r="E30" s="8">
        <f t="shared" si="5"/>
        <v>46290</v>
      </c>
      <c r="F30" s="130">
        <f t="shared" si="6"/>
        <v>0</v>
      </c>
      <c r="G30" s="10">
        <f t="shared" si="7"/>
        <v>1</v>
      </c>
      <c r="H30" s="11">
        <f t="shared" si="23"/>
        <v>3309980.15</v>
      </c>
      <c r="I30" s="11">
        <v>3313116.63</v>
      </c>
      <c r="J30" s="11">
        <f t="shared" si="0"/>
        <v>3136.4799999999814</v>
      </c>
      <c r="K30" s="27">
        <f t="shared" si="1"/>
        <v>130.6866666666659</v>
      </c>
      <c r="L30" s="28"/>
    </row>
    <row r="31" spans="1:14">
      <c r="A31" s="12">
        <f t="shared" si="30"/>
        <v>25</v>
      </c>
      <c r="B31" s="8">
        <f t="shared" si="30"/>
        <v>46290</v>
      </c>
      <c r="C31" s="8">
        <f t="shared" si="3"/>
        <v>46290</v>
      </c>
      <c r="D31" s="130">
        <f t="shared" si="4"/>
        <v>0</v>
      </c>
      <c r="E31" s="8">
        <f t="shared" si="5"/>
        <v>46291</v>
      </c>
      <c r="F31" s="130">
        <f t="shared" si="6"/>
        <v>0</v>
      </c>
      <c r="G31" s="10">
        <f t="shared" si="7"/>
        <v>1</v>
      </c>
      <c r="H31" s="11">
        <f t="shared" si="23"/>
        <v>3313116.63</v>
      </c>
      <c r="I31" s="11">
        <v>3313116.63</v>
      </c>
      <c r="J31" s="11">
        <f t="shared" si="0"/>
        <v>0</v>
      </c>
      <c r="K31" s="27">
        <f t="shared" si="1"/>
        <v>0</v>
      </c>
      <c r="L31" s="28"/>
    </row>
    <row r="32" spans="1:14">
      <c r="A32" s="12">
        <f t="shared" si="30"/>
        <v>26</v>
      </c>
      <c r="B32" s="8">
        <f t="shared" si="30"/>
        <v>46291</v>
      </c>
      <c r="C32" s="8">
        <f t="shared" si="3"/>
        <v>46291</v>
      </c>
      <c r="D32" s="130">
        <f t="shared" si="4"/>
        <v>0</v>
      </c>
      <c r="E32" s="8">
        <f t="shared" si="5"/>
        <v>46292</v>
      </c>
      <c r="F32" s="130">
        <f t="shared" si="6"/>
        <v>0</v>
      </c>
      <c r="G32" s="10">
        <f t="shared" si="7"/>
        <v>1</v>
      </c>
      <c r="H32" s="11">
        <f t="shared" si="23"/>
        <v>3313116.63</v>
      </c>
      <c r="I32" s="11">
        <v>3315466.29</v>
      </c>
      <c r="J32" s="11">
        <f t="shared" si="0"/>
        <v>2349.660000000149</v>
      </c>
      <c r="K32" s="27">
        <f t="shared" si="1"/>
        <v>97.902500000006214</v>
      </c>
      <c r="L32" s="28"/>
    </row>
    <row r="33" spans="1:12">
      <c r="A33" s="12">
        <f t="shared" si="30"/>
        <v>27</v>
      </c>
      <c r="B33" s="8">
        <f t="shared" si="30"/>
        <v>46292</v>
      </c>
      <c r="C33" s="8">
        <f t="shared" si="3"/>
        <v>46292</v>
      </c>
      <c r="D33" s="130">
        <f t="shared" si="4"/>
        <v>0</v>
      </c>
      <c r="E33" s="8">
        <f t="shared" si="5"/>
        <v>46293</v>
      </c>
      <c r="F33" s="130">
        <f t="shared" si="6"/>
        <v>0</v>
      </c>
      <c r="G33" s="10">
        <f t="shared" si="7"/>
        <v>1</v>
      </c>
      <c r="H33" s="11"/>
      <c r="I33" s="11"/>
      <c r="J33" s="11">
        <f t="shared" si="0"/>
        <v>0</v>
      </c>
      <c r="K33" s="27">
        <f t="shared" si="1"/>
        <v>0</v>
      </c>
      <c r="L33" s="28"/>
    </row>
    <row r="34" spans="1:12">
      <c r="A34" s="12">
        <f t="shared" si="30"/>
        <v>28</v>
      </c>
      <c r="B34" s="8">
        <f t="shared" si="30"/>
        <v>46293</v>
      </c>
      <c r="C34" s="8">
        <f t="shared" si="3"/>
        <v>46293</v>
      </c>
      <c r="D34" s="130">
        <f t="shared" si="4"/>
        <v>0</v>
      </c>
      <c r="E34" s="8">
        <f t="shared" si="5"/>
        <v>46294</v>
      </c>
      <c r="F34" s="130">
        <f t="shared" si="6"/>
        <v>0</v>
      </c>
      <c r="G34" s="10">
        <f t="shared" si="7"/>
        <v>1</v>
      </c>
      <c r="H34" s="11"/>
      <c r="I34" s="11"/>
      <c r="J34" s="11">
        <f t="shared" si="0"/>
        <v>0</v>
      </c>
      <c r="K34" s="27">
        <f t="shared" si="1"/>
        <v>0</v>
      </c>
      <c r="L34" s="765"/>
    </row>
    <row r="35" spans="1:12">
      <c r="A35" s="12">
        <f t="shared" ref="A35:B35" si="31">A34+1</f>
        <v>29</v>
      </c>
      <c r="B35" s="8">
        <f t="shared" si="31"/>
        <v>46294</v>
      </c>
      <c r="C35" s="8">
        <f t="shared" ref="C35:C36" si="32">B35</f>
        <v>46294</v>
      </c>
      <c r="D35" s="130">
        <f t="shared" si="4"/>
        <v>0</v>
      </c>
      <c r="E35" s="8">
        <f t="shared" ref="E35:E36" si="33">C35+1</f>
        <v>46295</v>
      </c>
      <c r="F35" s="130">
        <f t="shared" si="6"/>
        <v>0</v>
      </c>
      <c r="G35" s="10">
        <f t="shared" ref="G35:G36" si="34">IFERROR(((E35-C35)+(F35-D35)),"")</f>
        <v>1</v>
      </c>
      <c r="H35" s="11"/>
      <c r="I35" s="11"/>
      <c r="J35" s="11">
        <f t="shared" ref="J35:J36" si="35">I35-H35</f>
        <v>0</v>
      </c>
      <c r="K35" s="27">
        <f t="shared" ref="K35:K36" si="36">J35/24</f>
        <v>0</v>
      </c>
      <c r="L35" s="28"/>
    </row>
    <row r="36" spans="1:12">
      <c r="A36" s="12">
        <f t="shared" ref="A36:B37" si="37">A35+1</f>
        <v>30</v>
      </c>
      <c r="B36" s="8">
        <f t="shared" si="37"/>
        <v>46295</v>
      </c>
      <c r="C36" s="8">
        <f t="shared" si="32"/>
        <v>46295</v>
      </c>
      <c r="D36" s="130">
        <f t="shared" si="4"/>
        <v>0</v>
      </c>
      <c r="E36" s="8">
        <f t="shared" si="33"/>
        <v>46296</v>
      </c>
      <c r="F36" s="130">
        <f t="shared" si="6"/>
        <v>0</v>
      </c>
      <c r="G36" s="10">
        <f t="shared" si="34"/>
        <v>1</v>
      </c>
      <c r="H36" s="11"/>
      <c r="I36" s="11"/>
      <c r="J36" s="11">
        <f t="shared" si="35"/>
        <v>0</v>
      </c>
      <c r="K36" s="27">
        <f t="shared" si="36"/>
        <v>0</v>
      </c>
      <c r="L36" s="28"/>
    </row>
    <row r="37" spans="1:12">
      <c r="A37" s="12">
        <f t="shared" si="37"/>
        <v>31</v>
      </c>
      <c r="B37" s="8">
        <f t="shared" si="37"/>
        <v>46296</v>
      </c>
      <c r="C37" s="8">
        <f t="shared" ref="C37" si="38">B37</f>
        <v>46296</v>
      </c>
      <c r="D37" s="130">
        <f t="shared" si="4"/>
        <v>0</v>
      </c>
      <c r="E37" s="8">
        <f t="shared" ref="E37" si="39">C37+1</f>
        <v>46297</v>
      </c>
      <c r="F37" s="130">
        <f t="shared" si="6"/>
        <v>0</v>
      </c>
      <c r="G37" s="10">
        <f t="shared" ref="G37" si="40">IFERROR(((E37-C37)+(F37-D37)),"")</f>
        <v>1</v>
      </c>
      <c r="H37" s="11"/>
      <c r="I37" s="11"/>
      <c r="J37" s="11">
        <f t="shared" ref="J37" si="41">I37-H37</f>
        <v>0</v>
      </c>
      <c r="K37" s="27">
        <f t="shared" ref="K37" si="42">J37/24</f>
        <v>0</v>
      </c>
      <c r="L37" s="28"/>
    </row>
    <row r="38" spans="1:12">
      <c r="A38" s="12"/>
      <c r="B38" s="8"/>
      <c r="C38" s="8"/>
      <c r="D38" s="130"/>
      <c r="E38" s="8"/>
      <c r="F38" s="130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33459.080000000075</v>
      </c>
      <c r="K39" s="32">
        <f>AVERAGE(K7:K38)</f>
        <v>44.971881720430211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2.8107426075268882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X42" sqref="X42"/>
    </sheetView>
  </sheetViews>
  <sheetFormatPr defaultColWidth="9.140625" defaultRowHeight="15"/>
  <cols>
    <col min="1" max="1" width="8.28515625" style="1" customWidth="1"/>
    <col min="2" max="2" width="16.42578125" style="1" customWidth="1"/>
    <col min="3" max="3" width="10.7109375" style="1" customWidth="1"/>
    <col min="4" max="4" width="9.140625" style="1"/>
    <col min="5" max="5" width="10.5703125" style="1" customWidth="1"/>
    <col min="6" max="6" width="14" style="1" customWidth="1"/>
    <col min="7" max="7" width="16.140625" style="1" customWidth="1"/>
    <col min="8" max="8" width="14.7109375" style="35" customWidth="1"/>
    <col min="9" max="9" width="15" style="35" customWidth="1"/>
    <col min="10" max="10" width="13.28515625" style="1" customWidth="1"/>
    <col min="11" max="11" width="12.85546875" style="1" customWidth="1"/>
    <col min="12" max="12" width="28.140625" style="1" customWidth="1"/>
    <col min="13" max="16384" width="9.140625" style="1"/>
  </cols>
  <sheetData>
    <row r="1" spans="1:12">
      <c r="B1" s="3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3"/>
      <c r="C2" s="3" t="s">
        <v>206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3"/>
      <c r="C3" s="3" t="str">
        <f>'Summary sales'!A3</f>
        <v>Bulan September 2026</v>
      </c>
      <c r="D3" s="3"/>
      <c r="E3" s="2"/>
      <c r="F3" s="2"/>
      <c r="G3" s="2"/>
      <c r="H3" s="36"/>
      <c r="I3" s="36"/>
      <c r="J3" s="2"/>
      <c r="K3" s="2"/>
      <c r="L3" s="2"/>
    </row>
    <row r="4" spans="1:12">
      <c r="B4" s="76"/>
      <c r="C4" s="76">
        <f>'Summary sales'!A4</f>
        <v>46266</v>
      </c>
      <c r="D4" s="2"/>
      <c r="E4" s="2"/>
      <c r="F4" s="2"/>
      <c r="G4" s="2"/>
      <c r="H4" s="36"/>
      <c r="I4" s="36"/>
      <c r="J4" s="2"/>
      <c r="K4" s="2"/>
      <c r="L4" s="2"/>
    </row>
    <row r="5" spans="1:12" ht="1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69" t="s">
        <v>135</v>
      </c>
      <c r="I5" s="1069"/>
      <c r="J5" s="1070" t="s">
        <v>136</v>
      </c>
      <c r="K5" s="1072" t="s">
        <v>137</v>
      </c>
      <c r="L5" s="1067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228" t="s">
        <v>132</v>
      </c>
      <c r="I6" s="228" t="s">
        <v>133</v>
      </c>
      <c r="J6" s="1071"/>
      <c r="K6" s="1073"/>
      <c r="L6" s="1068"/>
    </row>
    <row r="7" spans="1:12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38"/>
      <c r="I7" s="38"/>
      <c r="J7" s="11">
        <f t="shared" ref="J7" si="0">I7-H7</f>
        <v>0</v>
      </c>
      <c r="K7" s="27">
        <f t="shared" ref="K7" si="1">J7/24</f>
        <v>0</v>
      </c>
      <c r="L7" s="530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f>D7</f>
        <v>0</v>
      </c>
      <c r="E8" s="8">
        <f t="shared" ref="E8:E34" si="2">C8+1</f>
        <v>46268</v>
      </c>
      <c r="F8" s="9">
        <v>0</v>
      </c>
      <c r="G8" s="10">
        <f>IFERROR(((E8-C8)+(F8-D8)),"")</f>
        <v>1</v>
      </c>
      <c r="H8" s="229"/>
      <c r="I8" s="38"/>
      <c r="J8" s="11">
        <f t="shared" ref="J8:J33" si="3">I8-H8</f>
        <v>0</v>
      </c>
      <c r="K8" s="27">
        <f t="shared" ref="K8:K30" si="4">J8/24</f>
        <v>0</v>
      </c>
      <c r="L8" s="230"/>
    </row>
    <row r="9" spans="1:12">
      <c r="A9" s="12">
        <f t="shared" ref="A9:B24" si="5">A8+1</f>
        <v>3</v>
      </c>
      <c r="B9" s="8">
        <f t="shared" si="5"/>
        <v>46268</v>
      </c>
      <c r="C9" s="8">
        <f t="shared" ref="C9:C34" si="6">B9</f>
        <v>46268</v>
      </c>
      <c r="D9" s="9">
        <f t="shared" ref="D9:D34" si="7">D8</f>
        <v>0</v>
      </c>
      <c r="E9" s="8">
        <f t="shared" si="2"/>
        <v>46269</v>
      </c>
      <c r="F9" s="9">
        <v>0</v>
      </c>
      <c r="G9" s="10">
        <f t="shared" ref="G9:G21" si="8">IFERROR(((E9-C9)+(F9-D9)),"")</f>
        <v>1</v>
      </c>
      <c r="H9" s="229"/>
      <c r="I9" s="38"/>
      <c r="J9" s="11">
        <f t="shared" ref="J9" si="9">I9-H9</f>
        <v>0</v>
      </c>
      <c r="K9" s="27">
        <f t="shared" ref="K9" si="10">J9/24</f>
        <v>0</v>
      </c>
      <c r="L9" s="230"/>
    </row>
    <row r="10" spans="1:12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f t="shared" si="7"/>
        <v>0</v>
      </c>
      <c r="E10" s="8">
        <f t="shared" si="2"/>
        <v>46270</v>
      </c>
      <c r="F10" s="9">
        <f t="shared" ref="F10:F34" si="11">F9</f>
        <v>0</v>
      </c>
      <c r="G10" s="10">
        <f t="shared" si="8"/>
        <v>1</v>
      </c>
      <c r="H10" s="229"/>
      <c r="I10" s="38"/>
      <c r="J10" s="11">
        <f t="shared" ref="J10" si="12">I10-H10</f>
        <v>0</v>
      </c>
      <c r="K10" s="27">
        <f t="shared" ref="K10" si="13">J10/24</f>
        <v>0</v>
      </c>
      <c r="L10" s="230"/>
    </row>
    <row r="11" spans="1:12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f t="shared" si="7"/>
        <v>0</v>
      </c>
      <c r="E11" s="8">
        <f t="shared" si="2"/>
        <v>46271</v>
      </c>
      <c r="F11" s="9">
        <f t="shared" si="11"/>
        <v>0</v>
      </c>
      <c r="G11" s="10">
        <f t="shared" si="8"/>
        <v>1</v>
      </c>
      <c r="H11" s="229"/>
      <c r="I11" s="38"/>
      <c r="J11" s="11">
        <f t="shared" ref="J11" si="14">I11-H11</f>
        <v>0</v>
      </c>
      <c r="K11" s="27">
        <f t="shared" ref="K11" si="15">J11/24</f>
        <v>0</v>
      </c>
      <c r="L11" s="230"/>
    </row>
    <row r="12" spans="1:12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f t="shared" si="7"/>
        <v>0</v>
      </c>
      <c r="E12" s="8">
        <f t="shared" si="2"/>
        <v>46272</v>
      </c>
      <c r="F12" s="9">
        <f t="shared" si="11"/>
        <v>0</v>
      </c>
      <c r="G12" s="10">
        <f t="shared" si="8"/>
        <v>1</v>
      </c>
      <c r="H12" s="229"/>
      <c r="I12" s="38"/>
      <c r="J12" s="11">
        <f t="shared" ref="J12" si="16">I12-H12</f>
        <v>0</v>
      </c>
      <c r="K12" s="27">
        <f t="shared" ref="K12" si="17">J12/24</f>
        <v>0</v>
      </c>
      <c r="L12" s="230"/>
    </row>
    <row r="13" spans="1:12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f t="shared" si="7"/>
        <v>0</v>
      </c>
      <c r="E13" s="8">
        <f t="shared" si="2"/>
        <v>46273</v>
      </c>
      <c r="F13" s="9">
        <f t="shared" si="11"/>
        <v>0</v>
      </c>
      <c r="G13" s="10">
        <f t="shared" si="8"/>
        <v>1</v>
      </c>
      <c r="H13" s="229"/>
      <c r="I13" s="38"/>
      <c r="J13" s="11">
        <f t="shared" ref="J13" si="18">I13-H13</f>
        <v>0</v>
      </c>
      <c r="K13" s="27">
        <f t="shared" ref="K13" si="19">J13/24</f>
        <v>0</v>
      </c>
      <c r="L13" s="230"/>
    </row>
    <row r="14" spans="1:12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f t="shared" si="7"/>
        <v>0</v>
      </c>
      <c r="E14" s="8">
        <f t="shared" si="2"/>
        <v>46274</v>
      </c>
      <c r="F14" s="9">
        <f t="shared" si="11"/>
        <v>0</v>
      </c>
      <c r="G14" s="10">
        <f t="shared" si="8"/>
        <v>1</v>
      </c>
      <c r="H14" s="229"/>
      <c r="I14" s="38"/>
      <c r="J14" s="11">
        <f t="shared" si="3"/>
        <v>0</v>
      </c>
      <c r="K14" s="27">
        <f t="shared" si="4"/>
        <v>0</v>
      </c>
      <c r="L14" s="230"/>
    </row>
    <row r="15" spans="1:12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f t="shared" si="7"/>
        <v>0</v>
      </c>
      <c r="E15" s="8">
        <f t="shared" si="2"/>
        <v>46275</v>
      </c>
      <c r="F15" s="9">
        <f t="shared" si="11"/>
        <v>0</v>
      </c>
      <c r="G15" s="10">
        <f t="shared" si="8"/>
        <v>1</v>
      </c>
      <c r="H15" s="229"/>
      <c r="I15" s="38"/>
      <c r="J15" s="11">
        <f t="shared" ref="J15" si="20">I15-H15</f>
        <v>0</v>
      </c>
      <c r="K15" s="27">
        <f t="shared" ref="K15" si="21">J15/24</f>
        <v>0</v>
      </c>
      <c r="L15" s="230"/>
    </row>
    <row r="16" spans="1:12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f t="shared" si="7"/>
        <v>0</v>
      </c>
      <c r="E16" s="8">
        <f t="shared" si="2"/>
        <v>46276</v>
      </c>
      <c r="F16" s="9">
        <f t="shared" si="11"/>
        <v>0</v>
      </c>
      <c r="G16" s="10">
        <f t="shared" si="8"/>
        <v>1</v>
      </c>
      <c r="H16" s="229"/>
      <c r="I16" s="38"/>
      <c r="J16" s="11">
        <f t="shared" ref="J16" si="22">I16-H16</f>
        <v>0</v>
      </c>
      <c r="K16" s="27">
        <f t="shared" ref="K16" si="23">J16/24</f>
        <v>0</v>
      </c>
      <c r="L16" s="230"/>
    </row>
    <row r="17" spans="1:12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f t="shared" si="7"/>
        <v>0</v>
      </c>
      <c r="E17" s="8">
        <f t="shared" si="2"/>
        <v>46277</v>
      </c>
      <c r="F17" s="9">
        <f t="shared" si="11"/>
        <v>0</v>
      </c>
      <c r="G17" s="10">
        <f t="shared" si="8"/>
        <v>1</v>
      </c>
      <c r="H17" s="229"/>
      <c r="I17" s="38"/>
      <c r="J17" s="11">
        <f t="shared" ref="J17" si="24">I17-H17</f>
        <v>0</v>
      </c>
      <c r="K17" s="27">
        <f t="shared" ref="K17" si="25">J17/24</f>
        <v>0</v>
      </c>
      <c r="L17" s="521"/>
    </row>
    <row r="18" spans="1:12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f t="shared" si="7"/>
        <v>0</v>
      </c>
      <c r="E18" s="8">
        <f t="shared" si="2"/>
        <v>46278</v>
      </c>
      <c r="F18" s="9">
        <f t="shared" si="11"/>
        <v>0</v>
      </c>
      <c r="G18" s="10">
        <f t="shared" si="8"/>
        <v>1</v>
      </c>
      <c r="H18" s="229"/>
      <c r="I18" s="38"/>
      <c r="J18" s="11">
        <f t="shared" ref="J18" si="26">I18-H18</f>
        <v>0</v>
      </c>
      <c r="K18" s="27">
        <f t="shared" ref="K18" si="27">J18/24</f>
        <v>0</v>
      </c>
      <c r="L18" s="230"/>
    </row>
    <row r="19" spans="1:12">
      <c r="A19" s="12">
        <f t="shared" si="5"/>
        <v>13</v>
      </c>
      <c r="B19" s="8">
        <f t="shared" si="5"/>
        <v>46278</v>
      </c>
      <c r="C19" s="8">
        <f t="shared" si="6"/>
        <v>46278</v>
      </c>
      <c r="D19" s="9">
        <f t="shared" si="7"/>
        <v>0</v>
      </c>
      <c r="E19" s="8">
        <f t="shared" si="2"/>
        <v>46279</v>
      </c>
      <c r="F19" s="9">
        <f t="shared" si="11"/>
        <v>0</v>
      </c>
      <c r="G19" s="10">
        <f t="shared" si="8"/>
        <v>1</v>
      </c>
      <c r="H19" s="229"/>
      <c r="I19" s="38"/>
      <c r="J19" s="11">
        <f t="shared" si="3"/>
        <v>0</v>
      </c>
      <c r="K19" s="27">
        <f t="shared" si="4"/>
        <v>0</v>
      </c>
      <c r="L19" s="230"/>
    </row>
    <row r="20" spans="1:12">
      <c r="A20" s="12">
        <f t="shared" si="5"/>
        <v>14</v>
      </c>
      <c r="B20" s="8">
        <f t="shared" si="5"/>
        <v>46279</v>
      </c>
      <c r="C20" s="8">
        <f t="shared" si="6"/>
        <v>46279</v>
      </c>
      <c r="D20" s="9">
        <f t="shared" si="7"/>
        <v>0</v>
      </c>
      <c r="E20" s="8">
        <f t="shared" si="2"/>
        <v>46280</v>
      </c>
      <c r="F20" s="9">
        <f t="shared" si="11"/>
        <v>0</v>
      </c>
      <c r="G20" s="10">
        <f t="shared" si="8"/>
        <v>1</v>
      </c>
      <c r="H20" s="229"/>
      <c r="I20" s="38"/>
      <c r="J20" s="11">
        <f t="shared" ref="J20" si="28">I20-H20</f>
        <v>0</v>
      </c>
      <c r="K20" s="27">
        <f t="shared" ref="K20" si="29">J20/24</f>
        <v>0</v>
      </c>
      <c r="L20" s="230"/>
    </row>
    <row r="21" spans="1:12">
      <c r="A21" s="12">
        <f t="shared" si="5"/>
        <v>15</v>
      </c>
      <c r="B21" s="8">
        <f t="shared" si="5"/>
        <v>46280</v>
      </c>
      <c r="C21" s="8">
        <f t="shared" si="6"/>
        <v>46280</v>
      </c>
      <c r="D21" s="9">
        <f t="shared" si="7"/>
        <v>0</v>
      </c>
      <c r="E21" s="8">
        <f t="shared" si="2"/>
        <v>46281</v>
      </c>
      <c r="F21" s="9">
        <f t="shared" si="11"/>
        <v>0</v>
      </c>
      <c r="G21" s="10">
        <f t="shared" si="8"/>
        <v>1</v>
      </c>
      <c r="H21" s="229"/>
      <c r="I21" s="38"/>
      <c r="J21" s="11">
        <f t="shared" si="3"/>
        <v>0</v>
      </c>
      <c r="K21" s="27">
        <f t="shared" si="4"/>
        <v>0</v>
      </c>
      <c r="L21" s="230"/>
    </row>
    <row r="22" spans="1:12">
      <c r="A22" s="12">
        <f t="shared" si="5"/>
        <v>16</v>
      </c>
      <c r="B22" s="8">
        <f t="shared" si="5"/>
        <v>46281</v>
      </c>
      <c r="C22" s="8">
        <f t="shared" si="6"/>
        <v>46281</v>
      </c>
      <c r="D22" s="9">
        <f t="shared" si="7"/>
        <v>0</v>
      </c>
      <c r="E22" s="8">
        <f t="shared" si="2"/>
        <v>46282</v>
      </c>
      <c r="F22" s="9">
        <f t="shared" si="11"/>
        <v>0</v>
      </c>
      <c r="G22" s="10">
        <f t="shared" ref="G22:G34" si="30">IFERROR(((E22-C22)+(F22-D22)),"")</f>
        <v>1</v>
      </c>
      <c r="H22" s="229"/>
      <c r="I22" s="38"/>
      <c r="J22" s="11">
        <f t="shared" si="3"/>
        <v>0</v>
      </c>
      <c r="K22" s="27">
        <f t="shared" si="4"/>
        <v>0</v>
      </c>
      <c r="L22" s="230"/>
    </row>
    <row r="23" spans="1:12">
      <c r="A23" s="12">
        <f t="shared" si="5"/>
        <v>17</v>
      </c>
      <c r="B23" s="8">
        <f t="shared" si="5"/>
        <v>46282</v>
      </c>
      <c r="C23" s="8">
        <f t="shared" si="6"/>
        <v>46282</v>
      </c>
      <c r="D23" s="9">
        <f t="shared" si="7"/>
        <v>0</v>
      </c>
      <c r="E23" s="8">
        <f t="shared" si="2"/>
        <v>46283</v>
      </c>
      <c r="F23" s="9">
        <f t="shared" si="11"/>
        <v>0</v>
      </c>
      <c r="G23" s="10">
        <f t="shared" si="30"/>
        <v>1</v>
      </c>
      <c r="H23" s="229"/>
      <c r="I23" s="38"/>
      <c r="J23" s="11">
        <f t="shared" ref="J23" si="31">I23-H23</f>
        <v>0</v>
      </c>
      <c r="K23" s="27">
        <f t="shared" ref="K23" si="32">J23/24</f>
        <v>0</v>
      </c>
      <c r="L23" s="230"/>
    </row>
    <row r="24" spans="1:12">
      <c r="A24" s="12">
        <f t="shared" si="5"/>
        <v>18</v>
      </c>
      <c r="B24" s="8">
        <f t="shared" si="5"/>
        <v>46283</v>
      </c>
      <c r="C24" s="8">
        <f t="shared" si="6"/>
        <v>46283</v>
      </c>
      <c r="D24" s="9">
        <f t="shared" si="7"/>
        <v>0</v>
      </c>
      <c r="E24" s="8">
        <f t="shared" si="2"/>
        <v>46284</v>
      </c>
      <c r="F24" s="9">
        <f t="shared" si="11"/>
        <v>0</v>
      </c>
      <c r="G24" s="10">
        <f t="shared" si="30"/>
        <v>1</v>
      </c>
      <c r="H24" s="229"/>
      <c r="I24" s="38"/>
      <c r="J24" s="11">
        <f t="shared" ref="J24" si="33">I24-H24</f>
        <v>0</v>
      </c>
      <c r="K24" s="27">
        <f t="shared" ref="K24" si="34">J24/24</f>
        <v>0</v>
      </c>
      <c r="L24" s="521"/>
    </row>
    <row r="25" spans="1:12">
      <c r="A25" s="12">
        <f t="shared" ref="A25:B34" si="35">A24+1</f>
        <v>19</v>
      </c>
      <c r="B25" s="8">
        <f>B24+1</f>
        <v>46284</v>
      </c>
      <c r="C25" s="8">
        <f t="shared" si="6"/>
        <v>46284</v>
      </c>
      <c r="D25" s="9">
        <f t="shared" si="7"/>
        <v>0</v>
      </c>
      <c r="E25" s="8">
        <f t="shared" si="2"/>
        <v>46285</v>
      </c>
      <c r="F25" s="9">
        <f t="shared" si="11"/>
        <v>0</v>
      </c>
      <c r="G25" s="10">
        <f t="shared" si="30"/>
        <v>1</v>
      </c>
      <c r="H25" s="229"/>
      <c r="I25" s="38"/>
      <c r="J25" s="11">
        <f t="shared" si="3"/>
        <v>0</v>
      </c>
      <c r="K25" s="27">
        <f t="shared" si="4"/>
        <v>0</v>
      </c>
      <c r="L25" s="231"/>
    </row>
    <row r="26" spans="1:12">
      <c r="A26" s="12">
        <f t="shared" si="35"/>
        <v>20</v>
      </c>
      <c r="B26" s="8">
        <f>B25+1</f>
        <v>46285</v>
      </c>
      <c r="C26" s="8">
        <f t="shared" si="6"/>
        <v>46285</v>
      </c>
      <c r="D26" s="9">
        <f t="shared" si="7"/>
        <v>0</v>
      </c>
      <c r="E26" s="8">
        <f t="shared" si="2"/>
        <v>46286</v>
      </c>
      <c r="F26" s="9">
        <f t="shared" si="11"/>
        <v>0</v>
      </c>
      <c r="G26" s="10">
        <f t="shared" si="30"/>
        <v>1</v>
      </c>
      <c r="H26" s="229"/>
      <c r="I26" s="38"/>
      <c r="J26" s="11">
        <f t="shared" si="3"/>
        <v>0</v>
      </c>
      <c r="K26" s="27">
        <f t="shared" si="4"/>
        <v>0</v>
      </c>
      <c r="L26" s="231"/>
    </row>
    <row r="27" spans="1:12">
      <c r="A27" s="12">
        <f t="shared" si="35"/>
        <v>21</v>
      </c>
      <c r="B27" s="8">
        <f>B26+1</f>
        <v>46286</v>
      </c>
      <c r="C27" s="8">
        <f t="shared" si="6"/>
        <v>46286</v>
      </c>
      <c r="D27" s="9">
        <f t="shared" si="7"/>
        <v>0</v>
      </c>
      <c r="E27" s="8">
        <f t="shared" si="2"/>
        <v>46287</v>
      </c>
      <c r="F27" s="9">
        <f t="shared" si="11"/>
        <v>0</v>
      </c>
      <c r="G27" s="10">
        <f t="shared" si="30"/>
        <v>1</v>
      </c>
      <c r="H27" s="229"/>
      <c r="I27" s="38"/>
      <c r="J27" s="11">
        <f t="shared" ref="J27" si="36">I27-H27</f>
        <v>0</v>
      </c>
      <c r="K27" s="27">
        <f t="shared" ref="K27" si="37">J27/24</f>
        <v>0</v>
      </c>
      <c r="L27" s="230"/>
    </row>
    <row r="28" spans="1:12">
      <c r="A28" s="12">
        <f t="shared" si="35"/>
        <v>22</v>
      </c>
      <c r="B28" s="8">
        <f t="shared" si="35"/>
        <v>46287</v>
      </c>
      <c r="C28" s="8">
        <f t="shared" si="6"/>
        <v>46287</v>
      </c>
      <c r="D28" s="9">
        <f t="shared" si="7"/>
        <v>0</v>
      </c>
      <c r="E28" s="8">
        <f t="shared" si="2"/>
        <v>46288</v>
      </c>
      <c r="F28" s="9">
        <f t="shared" si="11"/>
        <v>0</v>
      </c>
      <c r="G28" s="10">
        <f t="shared" si="30"/>
        <v>1</v>
      </c>
      <c r="H28" s="229"/>
      <c r="I28" s="38"/>
      <c r="J28" s="11">
        <f t="shared" si="3"/>
        <v>0</v>
      </c>
      <c r="K28" s="27">
        <f t="shared" si="4"/>
        <v>0</v>
      </c>
      <c r="L28" s="231"/>
    </row>
    <row r="29" spans="1:12">
      <c r="A29" s="12">
        <f t="shared" si="35"/>
        <v>23</v>
      </c>
      <c r="B29" s="8">
        <f t="shared" si="35"/>
        <v>46288</v>
      </c>
      <c r="C29" s="8">
        <f t="shared" si="6"/>
        <v>46288</v>
      </c>
      <c r="D29" s="9">
        <f t="shared" si="7"/>
        <v>0</v>
      </c>
      <c r="E29" s="8">
        <f t="shared" si="2"/>
        <v>46289</v>
      </c>
      <c r="F29" s="9">
        <f t="shared" si="11"/>
        <v>0</v>
      </c>
      <c r="G29" s="10">
        <f t="shared" si="30"/>
        <v>1</v>
      </c>
      <c r="H29" s="229"/>
      <c r="I29" s="38"/>
      <c r="J29" s="11">
        <f t="shared" si="3"/>
        <v>0</v>
      </c>
      <c r="K29" s="27">
        <f t="shared" si="4"/>
        <v>0</v>
      </c>
      <c r="L29" s="231"/>
    </row>
    <row r="30" spans="1:12">
      <c r="A30" s="12">
        <f t="shared" si="35"/>
        <v>24</v>
      </c>
      <c r="B30" s="8">
        <f t="shared" si="35"/>
        <v>46289</v>
      </c>
      <c r="C30" s="8">
        <f t="shared" si="6"/>
        <v>46289</v>
      </c>
      <c r="D30" s="9">
        <f t="shared" si="7"/>
        <v>0</v>
      </c>
      <c r="E30" s="8">
        <f t="shared" si="2"/>
        <v>46290</v>
      </c>
      <c r="F30" s="9">
        <f t="shared" si="11"/>
        <v>0</v>
      </c>
      <c r="G30" s="10">
        <f t="shared" si="30"/>
        <v>1</v>
      </c>
      <c r="H30" s="229"/>
      <c r="I30" s="232"/>
      <c r="J30" s="11">
        <f t="shared" si="3"/>
        <v>0</v>
      </c>
      <c r="K30" s="27">
        <f t="shared" si="4"/>
        <v>0</v>
      </c>
      <c r="L30" s="230"/>
    </row>
    <row r="31" spans="1:12">
      <c r="A31" s="12">
        <f t="shared" si="35"/>
        <v>25</v>
      </c>
      <c r="B31" s="8">
        <f t="shared" si="35"/>
        <v>46290</v>
      </c>
      <c r="C31" s="8">
        <f t="shared" si="6"/>
        <v>46290</v>
      </c>
      <c r="D31" s="9">
        <f t="shared" si="7"/>
        <v>0</v>
      </c>
      <c r="E31" s="8">
        <f t="shared" si="2"/>
        <v>46291</v>
      </c>
      <c r="F31" s="9">
        <f t="shared" si="11"/>
        <v>0</v>
      </c>
      <c r="G31" s="10">
        <f t="shared" si="30"/>
        <v>1</v>
      </c>
      <c r="H31" s="229"/>
      <c r="I31" s="38"/>
      <c r="J31" s="11">
        <f t="shared" si="3"/>
        <v>0</v>
      </c>
      <c r="K31" s="27">
        <f t="shared" ref="K31:K33" si="38">J31/24</f>
        <v>0</v>
      </c>
      <c r="L31" s="230"/>
    </row>
    <row r="32" spans="1:12">
      <c r="A32" s="12">
        <f t="shared" si="35"/>
        <v>26</v>
      </c>
      <c r="B32" s="8">
        <f t="shared" si="35"/>
        <v>46291</v>
      </c>
      <c r="C32" s="8">
        <f t="shared" si="6"/>
        <v>46291</v>
      </c>
      <c r="D32" s="9">
        <f t="shared" si="7"/>
        <v>0</v>
      </c>
      <c r="E32" s="8">
        <f t="shared" si="2"/>
        <v>46292</v>
      </c>
      <c r="F32" s="9">
        <f t="shared" si="11"/>
        <v>0</v>
      </c>
      <c r="G32" s="10">
        <f t="shared" si="30"/>
        <v>1</v>
      </c>
      <c r="H32" s="229"/>
      <c r="I32" s="38"/>
      <c r="J32" s="11">
        <f t="shared" si="3"/>
        <v>0</v>
      </c>
      <c r="K32" s="27">
        <f t="shared" si="38"/>
        <v>0</v>
      </c>
      <c r="L32" s="230"/>
    </row>
    <row r="33" spans="1:12">
      <c r="A33" s="12">
        <f t="shared" si="35"/>
        <v>27</v>
      </c>
      <c r="B33" s="8">
        <f t="shared" si="35"/>
        <v>46292</v>
      </c>
      <c r="C33" s="8">
        <f t="shared" si="6"/>
        <v>46292</v>
      </c>
      <c r="D33" s="9">
        <f t="shared" si="7"/>
        <v>0</v>
      </c>
      <c r="E33" s="8">
        <f t="shared" si="2"/>
        <v>46293</v>
      </c>
      <c r="F33" s="9">
        <f t="shared" si="11"/>
        <v>0</v>
      </c>
      <c r="G33" s="10">
        <f t="shared" si="30"/>
        <v>1</v>
      </c>
      <c r="H33" s="229"/>
      <c r="I33" s="38"/>
      <c r="J33" s="11">
        <f t="shared" si="3"/>
        <v>0</v>
      </c>
      <c r="K33" s="27">
        <f t="shared" si="38"/>
        <v>0</v>
      </c>
      <c r="L33" s="230"/>
    </row>
    <row r="34" spans="1:12">
      <c r="A34" s="12">
        <f t="shared" si="35"/>
        <v>28</v>
      </c>
      <c r="B34" s="8">
        <f t="shared" si="35"/>
        <v>46293</v>
      </c>
      <c r="C34" s="8">
        <f t="shared" si="6"/>
        <v>46293</v>
      </c>
      <c r="D34" s="9">
        <f t="shared" si="7"/>
        <v>0</v>
      </c>
      <c r="E34" s="8">
        <f t="shared" si="2"/>
        <v>46294</v>
      </c>
      <c r="F34" s="9">
        <f t="shared" si="11"/>
        <v>0</v>
      </c>
      <c r="G34" s="10">
        <f t="shared" si="30"/>
        <v>1</v>
      </c>
      <c r="H34" s="229"/>
      <c r="I34" s="38"/>
      <c r="J34" s="11">
        <f t="shared" ref="J34" si="39">I34-H34</f>
        <v>0</v>
      </c>
      <c r="K34" s="27">
        <f t="shared" ref="K34" si="40">J34/24</f>
        <v>0</v>
      </c>
      <c r="L34" s="230"/>
    </row>
    <row r="35" spans="1:12">
      <c r="A35" s="12"/>
      <c r="B35" s="8"/>
      <c r="C35" s="8"/>
      <c r="D35" s="9"/>
      <c r="E35" s="8"/>
      <c r="F35" s="9"/>
      <c r="G35" s="10"/>
      <c r="H35" s="229"/>
      <c r="I35" s="38"/>
      <c r="J35" s="11"/>
      <c r="K35" s="27"/>
      <c r="L35" s="230"/>
    </row>
    <row r="36" spans="1:12">
      <c r="A36" s="12"/>
      <c r="B36" s="8"/>
      <c r="C36" s="8"/>
      <c r="D36" s="9"/>
      <c r="E36" s="8"/>
      <c r="F36" s="9"/>
      <c r="G36" s="10"/>
      <c r="H36" s="229"/>
      <c r="I36" s="38"/>
      <c r="J36" s="11"/>
      <c r="K36" s="27"/>
      <c r="L36" s="230"/>
    </row>
    <row r="37" spans="1:12">
      <c r="A37" s="12"/>
      <c r="B37" s="8"/>
      <c r="C37" s="8"/>
      <c r="D37" s="9"/>
      <c r="E37" s="8"/>
      <c r="F37" s="9"/>
      <c r="G37" s="10"/>
      <c r="H37" s="229"/>
      <c r="I37" s="38"/>
      <c r="J37" s="11"/>
      <c r="K37" s="27"/>
      <c r="L37" s="230"/>
    </row>
    <row r="38" spans="1:12">
      <c r="A38" s="12"/>
      <c r="B38" s="8"/>
      <c r="C38" s="8"/>
      <c r="D38" s="9"/>
      <c r="E38" s="8"/>
      <c r="F38" s="9"/>
      <c r="G38" s="10"/>
      <c r="H38" s="229"/>
      <c r="I38" s="38"/>
      <c r="J38" s="11"/>
      <c r="K38" s="27"/>
      <c r="L38" s="230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28</v>
      </c>
      <c r="H39" s="20"/>
      <c r="I39" s="20"/>
      <c r="J39" s="32">
        <f>SUM(J7:J38)</f>
        <v>0</v>
      </c>
      <c r="K39" s="32">
        <f>AVERAGE(K7:K38)</f>
        <v>0</v>
      </c>
      <c r="L39" s="2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2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L41" sqref="L4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8" width="10.140625" style="1" customWidth="1"/>
    <col min="9" max="9" width="10.425781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207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MAX(K7:K38)</f>
        <v>0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 t="shared" ref="C7:C12" si="0">B7</f>
        <v>46266</v>
      </c>
      <c r="D7" s="9">
        <v>0</v>
      </c>
      <c r="E7" s="8">
        <f t="shared" ref="E7:E12" si="1">C7+1</f>
        <v>46267</v>
      </c>
      <c r="F7" s="9">
        <v>0</v>
      </c>
      <c r="G7" s="10">
        <f t="shared" ref="G7:G12" si="2">IFERROR(((E7-C7)+(F7-D7)),"")</f>
        <v>1</v>
      </c>
      <c r="H7" s="11"/>
      <c r="I7" s="11"/>
      <c r="J7" s="11">
        <f t="shared" ref="J7" si="3">I7-H7</f>
        <v>0</v>
      </c>
      <c r="K7" s="27">
        <f t="shared" ref="K7" si="4">J7/24</f>
        <v>0</v>
      </c>
      <c r="L7" s="101" t="s">
        <v>141</v>
      </c>
    </row>
    <row r="8" spans="1:12">
      <c r="A8" s="12">
        <f>A7+1</f>
        <v>2</v>
      </c>
      <c r="B8" s="8">
        <f>B7+1</f>
        <v>46267</v>
      </c>
      <c r="C8" s="8">
        <f t="shared" si="0"/>
        <v>46267</v>
      </c>
      <c r="D8" s="9">
        <v>0</v>
      </c>
      <c r="E8" s="8">
        <f t="shared" si="1"/>
        <v>46268</v>
      </c>
      <c r="F8" s="9">
        <v>0</v>
      </c>
      <c r="G8" s="10">
        <f t="shared" si="2"/>
        <v>1</v>
      </c>
      <c r="H8" s="11"/>
      <c r="I8" s="11"/>
      <c r="J8" s="11">
        <v>0</v>
      </c>
      <c r="K8" s="27">
        <v>0</v>
      </c>
      <c r="L8" s="28" t="s">
        <v>141</v>
      </c>
    </row>
    <row r="9" spans="1:12">
      <c r="A9" s="12">
        <f t="shared" ref="A9:B24" si="5">A8+1</f>
        <v>3</v>
      </c>
      <c r="B9" s="8">
        <f t="shared" si="5"/>
        <v>46268</v>
      </c>
      <c r="C9" s="8">
        <f t="shared" si="0"/>
        <v>46268</v>
      </c>
      <c r="D9" s="9">
        <v>0</v>
      </c>
      <c r="E9" s="8">
        <f t="shared" si="1"/>
        <v>46269</v>
      </c>
      <c r="F9" s="9">
        <v>0</v>
      </c>
      <c r="G9" s="10">
        <f t="shared" si="2"/>
        <v>1</v>
      </c>
      <c r="H9" s="11"/>
      <c r="I9" s="11"/>
      <c r="J9" s="11">
        <v>0</v>
      </c>
      <c r="K9" s="27">
        <v>0</v>
      </c>
      <c r="L9" s="28" t="s">
        <v>141</v>
      </c>
    </row>
    <row r="10" spans="1:12">
      <c r="A10" s="12">
        <f t="shared" si="5"/>
        <v>4</v>
      </c>
      <c r="B10" s="8">
        <f t="shared" si="5"/>
        <v>46269</v>
      </c>
      <c r="C10" s="8">
        <f t="shared" si="0"/>
        <v>46269</v>
      </c>
      <c r="D10" s="9">
        <v>0</v>
      </c>
      <c r="E10" s="8">
        <f t="shared" si="1"/>
        <v>46270</v>
      </c>
      <c r="F10" s="9">
        <v>0</v>
      </c>
      <c r="G10" s="10">
        <f t="shared" si="2"/>
        <v>1</v>
      </c>
      <c r="H10" s="11"/>
      <c r="I10" s="11"/>
      <c r="J10" s="11">
        <v>0</v>
      </c>
      <c r="K10" s="27">
        <v>0</v>
      </c>
      <c r="L10" s="28" t="s">
        <v>141</v>
      </c>
    </row>
    <row r="11" spans="1:12">
      <c r="A11" s="12">
        <f t="shared" si="5"/>
        <v>5</v>
      </c>
      <c r="B11" s="8">
        <f t="shared" si="5"/>
        <v>46270</v>
      </c>
      <c r="C11" s="8">
        <f t="shared" si="0"/>
        <v>46270</v>
      </c>
      <c r="D11" s="9">
        <v>0</v>
      </c>
      <c r="E11" s="8">
        <f t="shared" si="1"/>
        <v>46271</v>
      </c>
      <c r="F11" s="9">
        <v>0</v>
      </c>
      <c r="G11" s="10">
        <f t="shared" si="2"/>
        <v>1</v>
      </c>
      <c r="H11" s="11"/>
      <c r="I11" s="11"/>
      <c r="J11" s="11">
        <v>0</v>
      </c>
      <c r="K11" s="27">
        <v>0</v>
      </c>
      <c r="L11" s="28" t="s">
        <v>141</v>
      </c>
    </row>
    <row r="12" spans="1:12">
      <c r="A12" s="12">
        <f t="shared" si="5"/>
        <v>6</v>
      </c>
      <c r="B12" s="8">
        <f t="shared" si="5"/>
        <v>46271</v>
      </c>
      <c r="C12" s="8">
        <f t="shared" si="0"/>
        <v>46271</v>
      </c>
      <c r="D12" s="9">
        <v>0</v>
      </c>
      <c r="E12" s="8">
        <f t="shared" si="1"/>
        <v>46272</v>
      </c>
      <c r="F12" s="9">
        <v>0</v>
      </c>
      <c r="G12" s="10">
        <f t="shared" si="2"/>
        <v>1</v>
      </c>
      <c r="H12" s="11"/>
      <c r="I12" s="11"/>
      <c r="J12" s="11">
        <v>0</v>
      </c>
      <c r="K12" s="27">
        <v>0</v>
      </c>
      <c r="L12" s="28" t="s">
        <v>141</v>
      </c>
    </row>
    <row r="13" spans="1:12">
      <c r="A13" s="12">
        <f t="shared" si="5"/>
        <v>7</v>
      </c>
      <c r="B13" s="8">
        <f t="shared" si="5"/>
        <v>46272</v>
      </c>
      <c r="C13" s="8">
        <f t="shared" ref="C13" si="6">B13</f>
        <v>46272</v>
      </c>
      <c r="D13" s="9">
        <v>0</v>
      </c>
      <c r="E13" s="8">
        <f t="shared" ref="E13" si="7">C13+1</f>
        <v>46273</v>
      </c>
      <c r="F13" s="9">
        <v>0</v>
      </c>
      <c r="G13" s="10">
        <f t="shared" ref="G13:G14" si="8">IFERROR(((E13-C13)+(F13-D13)),"")</f>
        <v>1</v>
      </c>
      <c r="H13" s="11"/>
      <c r="I13" s="11"/>
      <c r="J13" s="11">
        <v>0</v>
      </c>
      <c r="K13" s="27">
        <v>0</v>
      </c>
      <c r="L13" s="28" t="s">
        <v>141</v>
      </c>
    </row>
    <row r="14" spans="1:12">
      <c r="A14" s="12">
        <f t="shared" si="5"/>
        <v>8</v>
      </c>
      <c r="B14" s="8">
        <f t="shared" si="5"/>
        <v>46273</v>
      </c>
      <c r="C14" s="8">
        <f t="shared" ref="C14:C35" si="9">B14</f>
        <v>46273</v>
      </c>
      <c r="D14" s="9">
        <v>0</v>
      </c>
      <c r="E14" s="8">
        <f t="shared" ref="E14:E35" si="10">C14+1</f>
        <v>46274</v>
      </c>
      <c r="F14" s="9">
        <v>0</v>
      </c>
      <c r="G14" s="10">
        <f t="shared" si="8"/>
        <v>1</v>
      </c>
      <c r="H14" s="11"/>
      <c r="I14" s="11"/>
      <c r="J14" s="11">
        <v>0</v>
      </c>
      <c r="K14" s="27">
        <v>0</v>
      </c>
      <c r="L14" s="28" t="s">
        <v>141</v>
      </c>
    </row>
    <row r="15" spans="1:12">
      <c r="A15" s="12">
        <f t="shared" si="5"/>
        <v>9</v>
      </c>
      <c r="B15" s="8">
        <f t="shared" si="5"/>
        <v>46274</v>
      </c>
      <c r="C15" s="8">
        <f t="shared" si="9"/>
        <v>46274</v>
      </c>
      <c r="D15" s="9">
        <v>0</v>
      </c>
      <c r="E15" s="8">
        <f t="shared" si="10"/>
        <v>46275</v>
      </c>
      <c r="F15" s="9">
        <v>0</v>
      </c>
      <c r="G15" s="10">
        <f t="shared" ref="G15:G34" si="11">IFERROR(((E15-C15)+(F15-D15)),"")</f>
        <v>1</v>
      </c>
      <c r="H15" s="11"/>
      <c r="I15" s="11"/>
      <c r="J15" s="11">
        <v>0</v>
      </c>
      <c r="K15" s="27">
        <v>0</v>
      </c>
      <c r="L15" s="28" t="s">
        <v>141</v>
      </c>
    </row>
    <row r="16" spans="1:12">
      <c r="A16" s="12">
        <f t="shared" si="5"/>
        <v>10</v>
      </c>
      <c r="B16" s="8">
        <f t="shared" si="5"/>
        <v>46275</v>
      </c>
      <c r="C16" s="8">
        <f t="shared" si="9"/>
        <v>46275</v>
      </c>
      <c r="D16" s="9">
        <v>0</v>
      </c>
      <c r="E16" s="8">
        <f t="shared" si="10"/>
        <v>46276</v>
      </c>
      <c r="F16" s="9">
        <v>0</v>
      </c>
      <c r="G16" s="10">
        <f t="shared" si="11"/>
        <v>1</v>
      </c>
      <c r="H16" s="11"/>
      <c r="I16" s="11"/>
      <c r="J16" s="11">
        <v>0</v>
      </c>
      <c r="K16" s="27">
        <v>0</v>
      </c>
      <c r="L16" s="28" t="s">
        <v>141</v>
      </c>
    </row>
    <row r="17" spans="1:14">
      <c r="A17" s="12">
        <f t="shared" si="5"/>
        <v>11</v>
      </c>
      <c r="B17" s="8">
        <f t="shared" si="5"/>
        <v>46276</v>
      </c>
      <c r="C17" s="8">
        <f t="shared" si="9"/>
        <v>46276</v>
      </c>
      <c r="D17" s="9">
        <v>0</v>
      </c>
      <c r="E17" s="8">
        <f t="shared" si="10"/>
        <v>46277</v>
      </c>
      <c r="F17" s="9">
        <v>0</v>
      </c>
      <c r="G17" s="10">
        <f t="shared" si="11"/>
        <v>1</v>
      </c>
      <c r="H17" s="11"/>
      <c r="I17" s="11"/>
      <c r="J17" s="11">
        <v>0</v>
      </c>
      <c r="K17" s="27">
        <v>0</v>
      </c>
      <c r="L17" s="28" t="s">
        <v>141</v>
      </c>
    </row>
    <row r="18" spans="1:14">
      <c r="A18" s="12">
        <f t="shared" si="5"/>
        <v>12</v>
      </c>
      <c r="B18" s="8">
        <f t="shared" si="5"/>
        <v>46277</v>
      </c>
      <c r="C18" s="8">
        <f t="shared" si="9"/>
        <v>46277</v>
      </c>
      <c r="D18" s="9">
        <v>0</v>
      </c>
      <c r="E18" s="8">
        <f t="shared" si="10"/>
        <v>46278</v>
      </c>
      <c r="F18" s="9">
        <v>0</v>
      </c>
      <c r="G18" s="10">
        <f t="shared" si="11"/>
        <v>1</v>
      </c>
      <c r="H18" s="11"/>
      <c r="I18" s="11"/>
      <c r="J18" s="11">
        <v>0</v>
      </c>
      <c r="K18" s="27">
        <v>0</v>
      </c>
      <c r="L18" s="28" t="s">
        <v>141</v>
      </c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9"/>
        <v>46278</v>
      </c>
      <c r="D19" s="9">
        <v>0</v>
      </c>
      <c r="E19" s="8">
        <f t="shared" si="10"/>
        <v>46279</v>
      </c>
      <c r="F19" s="9">
        <v>0</v>
      </c>
      <c r="G19" s="10">
        <f t="shared" si="11"/>
        <v>1</v>
      </c>
      <c r="H19" s="11"/>
      <c r="I19" s="11"/>
      <c r="J19" s="11">
        <v>0</v>
      </c>
      <c r="K19" s="27">
        <v>0</v>
      </c>
      <c r="L19" s="28" t="s">
        <v>141</v>
      </c>
    </row>
    <row r="20" spans="1:14">
      <c r="A20" s="12">
        <f t="shared" si="5"/>
        <v>14</v>
      </c>
      <c r="B20" s="8">
        <f t="shared" si="5"/>
        <v>46279</v>
      </c>
      <c r="C20" s="8">
        <f t="shared" si="9"/>
        <v>46279</v>
      </c>
      <c r="D20" s="9">
        <v>0</v>
      </c>
      <c r="E20" s="8">
        <f t="shared" si="10"/>
        <v>46280</v>
      </c>
      <c r="F20" s="9">
        <v>0</v>
      </c>
      <c r="G20" s="10">
        <f t="shared" si="11"/>
        <v>1</v>
      </c>
      <c r="H20" s="11"/>
      <c r="I20" s="11"/>
      <c r="J20" s="11">
        <v>0</v>
      </c>
      <c r="K20" s="27">
        <v>0</v>
      </c>
      <c r="L20" s="28" t="s">
        <v>141</v>
      </c>
    </row>
    <row r="21" spans="1:14">
      <c r="A21" s="12">
        <f t="shared" si="5"/>
        <v>15</v>
      </c>
      <c r="B21" s="8">
        <f t="shared" si="5"/>
        <v>46280</v>
      </c>
      <c r="C21" s="8">
        <f t="shared" si="9"/>
        <v>46280</v>
      </c>
      <c r="D21" s="9">
        <v>0</v>
      </c>
      <c r="E21" s="8">
        <f t="shared" si="10"/>
        <v>46281</v>
      </c>
      <c r="F21" s="9">
        <v>0</v>
      </c>
      <c r="G21" s="10">
        <f t="shared" si="11"/>
        <v>1</v>
      </c>
      <c r="H21" s="11"/>
      <c r="I21" s="11"/>
      <c r="J21" s="11">
        <v>0</v>
      </c>
      <c r="K21" s="27">
        <v>0</v>
      </c>
      <c r="L21" s="28" t="s">
        <v>141</v>
      </c>
    </row>
    <row r="22" spans="1:14">
      <c r="A22" s="12">
        <f t="shared" si="5"/>
        <v>16</v>
      </c>
      <c r="B22" s="8">
        <f t="shared" si="5"/>
        <v>46281</v>
      </c>
      <c r="C22" s="8">
        <f t="shared" si="9"/>
        <v>46281</v>
      </c>
      <c r="D22" s="9">
        <v>0</v>
      </c>
      <c r="E22" s="8">
        <f t="shared" si="10"/>
        <v>46282</v>
      </c>
      <c r="F22" s="9">
        <v>0</v>
      </c>
      <c r="G22" s="10">
        <f t="shared" si="11"/>
        <v>1</v>
      </c>
      <c r="H22" s="11"/>
      <c r="I22" s="11"/>
      <c r="J22" s="11">
        <v>0</v>
      </c>
      <c r="K22" s="27">
        <v>0</v>
      </c>
      <c r="L22" s="28" t="s">
        <v>141</v>
      </c>
    </row>
    <row r="23" spans="1:14">
      <c r="A23" s="12">
        <f t="shared" si="5"/>
        <v>17</v>
      </c>
      <c r="B23" s="8">
        <f t="shared" si="5"/>
        <v>46282</v>
      </c>
      <c r="C23" s="8">
        <f t="shared" si="9"/>
        <v>46282</v>
      </c>
      <c r="D23" s="9">
        <v>0</v>
      </c>
      <c r="E23" s="8">
        <f t="shared" si="10"/>
        <v>46283</v>
      </c>
      <c r="F23" s="9">
        <v>0</v>
      </c>
      <c r="G23" s="10">
        <f t="shared" si="11"/>
        <v>1</v>
      </c>
      <c r="H23" s="11"/>
      <c r="I23" s="11"/>
      <c r="J23" s="11">
        <v>0</v>
      </c>
      <c r="K23" s="27">
        <v>0</v>
      </c>
      <c r="L23" s="28" t="s">
        <v>141</v>
      </c>
    </row>
    <row r="24" spans="1:14">
      <c r="A24" s="12">
        <f t="shared" si="5"/>
        <v>18</v>
      </c>
      <c r="B24" s="8">
        <f t="shared" si="5"/>
        <v>46283</v>
      </c>
      <c r="C24" s="8">
        <f t="shared" si="9"/>
        <v>46283</v>
      </c>
      <c r="D24" s="9">
        <v>0</v>
      </c>
      <c r="E24" s="8">
        <f t="shared" si="10"/>
        <v>46284</v>
      </c>
      <c r="F24" s="9">
        <v>0</v>
      </c>
      <c r="G24" s="10">
        <f t="shared" si="11"/>
        <v>1</v>
      </c>
      <c r="H24" s="11"/>
      <c r="I24" s="11"/>
      <c r="J24" s="11">
        <v>0</v>
      </c>
      <c r="K24" s="27">
        <v>0</v>
      </c>
      <c r="L24" s="28" t="s">
        <v>141</v>
      </c>
    </row>
    <row r="25" spans="1:14">
      <c r="A25" s="12">
        <f t="shared" ref="A25:B34" si="12">A24+1</f>
        <v>19</v>
      </c>
      <c r="B25" s="8">
        <f>B24+1</f>
        <v>46284</v>
      </c>
      <c r="C25" s="8">
        <f t="shared" si="9"/>
        <v>46284</v>
      </c>
      <c r="D25" s="9">
        <v>0</v>
      </c>
      <c r="E25" s="8">
        <f t="shared" si="10"/>
        <v>46285</v>
      </c>
      <c r="F25" s="9">
        <v>0</v>
      </c>
      <c r="G25" s="10">
        <f t="shared" si="11"/>
        <v>1</v>
      </c>
      <c r="H25" s="11"/>
      <c r="I25" s="11"/>
      <c r="J25" s="11">
        <v>0</v>
      </c>
      <c r="K25" s="27">
        <v>0</v>
      </c>
      <c r="L25" s="28" t="s">
        <v>141</v>
      </c>
    </row>
    <row r="26" spans="1:14">
      <c r="A26" s="12">
        <f t="shared" si="12"/>
        <v>20</v>
      </c>
      <c r="B26" s="8">
        <f>B25+1</f>
        <v>46285</v>
      </c>
      <c r="C26" s="8">
        <f t="shared" si="9"/>
        <v>46285</v>
      </c>
      <c r="D26" s="9">
        <v>0</v>
      </c>
      <c r="E26" s="8">
        <f t="shared" si="10"/>
        <v>46286</v>
      </c>
      <c r="F26" s="9">
        <v>0</v>
      </c>
      <c r="G26" s="10">
        <f t="shared" si="11"/>
        <v>1</v>
      </c>
      <c r="H26" s="11"/>
      <c r="I26" s="11"/>
      <c r="J26" s="11">
        <v>0</v>
      </c>
      <c r="K26" s="27">
        <v>0</v>
      </c>
      <c r="L26" s="28" t="s">
        <v>141</v>
      </c>
    </row>
    <row r="27" spans="1:14">
      <c r="A27" s="12">
        <f t="shared" si="12"/>
        <v>21</v>
      </c>
      <c r="B27" s="8">
        <f>B26+1</f>
        <v>46286</v>
      </c>
      <c r="C27" s="8">
        <f t="shared" si="9"/>
        <v>46286</v>
      </c>
      <c r="D27" s="9">
        <v>0</v>
      </c>
      <c r="E27" s="8">
        <f t="shared" si="10"/>
        <v>46287</v>
      </c>
      <c r="F27" s="9">
        <v>0</v>
      </c>
      <c r="G27" s="10">
        <f t="shared" si="11"/>
        <v>1</v>
      </c>
      <c r="H27" s="11"/>
      <c r="I27" s="11"/>
      <c r="J27" s="11">
        <v>0</v>
      </c>
      <c r="K27" s="27">
        <v>0</v>
      </c>
      <c r="L27" s="28" t="s">
        <v>141</v>
      </c>
    </row>
    <row r="28" spans="1:14">
      <c r="A28" s="12">
        <f t="shared" si="12"/>
        <v>22</v>
      </c>
      <c r="B28" s="8">
        <f t="shared" si="12"/>
        <v>46287</v>
      </c>
      <c r="C28" s="8">
        <f t="shared" si="9"/>
        <v>46287</v>
      </c>
      <c r="D28" s="9">
        <v>0</v>
      </c>
      <c r="E28" s="8">
        <f t="shared" si="10"/>
        <v>46288</v>
      </c>
      <c r="F28" s="9">
        <v>0</v>
      </c>
      <c r="G28" s="10">
        <f t="shared" si="11"/>
        <v>1</v>
      </c>
      <c r="H28" s="11"/>
      <c r="I28" s="11"/>
      <c r="J28" s="11">
        <v>0</v>
      </c>
      <c r="K28" s="27">
        <v>0</v>
      </c>
      <c r="L28" s="28" t="s">
        <v>141</v>
      </c>
    </row>
    <row r="29" spans="1:14">
      <c r="A29" s="12">
        <f t="shared" si="12"/>
        <v>23</v>
      </c>
      <c r="B29" s="8">
        <f t="shared" ref="B29" si="13">B28+1</f>
        <v>46288</v>
      </c>
      <c r="C29" s="8">
        <f t="shared" ref="C29:C31" si="14">B29</f>
        <v>46288</v>
      </c>
      <c r="D29" s="9">
        <v>0</v>
      </c>
      <c r="E29" s="8">
        <f t="shared" ref="E29:E31" si="15">C29+1</f>
        <v>46289</v>
      </c>
      <c r="F29" s="9">
        <v>0</v>
      </c>
      <c r="G29" s="10">
        <f t="shared" ref="G29:G31" si="16">IFERROR(((E29-C29)+(F29-D29)),"")</f>
        <v>1</v>
      </c>
      <c r="H29" s="11"/>
      <c r="I29" s="11"/>
      <c r="J29" s="11">
        <v>0</v>
      </c>
      <c r="K29" s="27">
        <v>0</v>
      </c>
      <c r="L29" s="28" t="s">
        <v>141</v>
      </c>
    </row>
    <row r="30" spans="1:14">
      <c r="A30" s="12">
        <f t="shared" si="12"/>
        <v>24</v>
      </c>
      <c r="B30" s="8">
        <f t="shared" ref="B30" si="17">B29+1</f>
        <v>46289</v>
      </c>
      <c r="C30" s="8">
        <f t="shared" si="14"/>
        <v>46289</v>
      </c>
      <c r="D30" s="9">
        <v>0</v>
      </c>
      <c r="E30" s="8">
        <f t="shared" si="15"/>
        <v>46290</v>
      </c>
      <c r="F30" s="9">
        <v>0</v>
      </c>
      <c r="G30" s="10">
        <f t="shared" si="16"/>
        <v>1</v>
      </c>
      <c r="H30" s="11"/>
      <c r="I30" s="11"/>
      <c r="J30" s="11">
        <v>0</v>
      </c>
      <c r="K30" s="27">
        <v>0</v>
      </c>
      <c r="L30" s="28" t="s">
        <v>141</v>
      </c>
    </row>
    <row r="31" spans="1:14">
      <c r="A31" s="12">
        <f t="shared" si="12"/>
        <v>25</v>
      </c>
      <c r="B31" s="8">
        <f t="shared" ref="B31" si="18">B30+1</f>
        <v>46290</v>
      </c>
      <c r="C31" s="8">
        <f t="shared" si="14"/>
        <v>46290</v>
      </c>
      <c r="D31" s="9">
        <v>0</v>
      </c>
      <c r="E31" s="8">
        <f t="shared" si="15"/>
        <v>46291</v>
      </c>
      <c r="F31" s="9">
        <v>0</v>
      </c>
      <c r="G31" s="10">
        <f t="shared" si="16"/>
        <v>1</v>
      </c>
      <c r="H31" s="11"/>
      <c r="I31" s="11"/>
      <c r="J31" s="11">
        <v>0</v>
      </c>
      <c r="K31" s="27">
        <v>0</v>
      </c>
      <c r="L31" s="28" t="s">
        <v>141</v>
      </c>
    </row>
    <row r="32" spans="1:14">
      <c r="A32" s="12">
        <f t="shared" si="12"/>
        <v>26</v>
      </c>
      <c r="B32" s="8">
        <f t="shared" si="12"/>
        <v>46291</v>
      </c>
      <c r="C32" s="8">
        <f t="shared" si="9"/>
        <v>46291</v>
      </c>
      <c r="D32" s="9">
        <v>0</v>
      </c>
      <c r="E32" s="8">
        <f t="shared" si="10"/>
        <v>46292</v>
      </c>
      <c r="F32" s="9">
        <v>0</v>
      </c>
      <c r="G32" s="10">
        <f t="shared" si="11"/>
        <v>1</v>
      </c>
      <c r="H32" s="11"/>
      <c r="I32" s="11"/>
      <c r="J32" s="11">
        <v>0</v>
      </c>
      <c r="K32" s="27">
        <v>0</v>
      </c>
      <c r="L32" s="28" t="s">
        <v>141</v>
      </c>
    </row>
    <row r="33" spans="1:12">
      <c r="A33" s="12">
        <f t="shared" si="12"/>
        <v>27</v>
      </c>
      <c r="B33" s="8">
        <f t="shared" si="12"/>
        <v>46292</v>
      </c>
      <c r="C33" s="8">
        <f t="shared" si="9"/>
        <v>46292</v>
      </c>
      <c r="D33" s="9">
        <v>0</v>
      </c>
      <c r="E33" s="8">
        <f t="shared" si="10"/>
        <v>46293</v>
      </c>
      <c r="F33" s="9">
        <v>0</v>
      </c>
      <c r="G33" s="10">
        <f t="shared" si="11"/>
        <v>1</v>
      </c>
      <c r="H33" s="11"/>
      <c r="I33" s="11"/>
      <c r="J33" s="11">
        <v>0</v>
      </c>
      <c r="K33" s="27">
        <v>0</v>
      </c>
      <c r="L33" s="28" t="s">
        <v>141</v>
      </c>
    </row>
    <row r="34" spans="1:12">
      <c r="A34" s="12">
        <f t="shared" si="12"/>
        <v>28</v>
      </c>
      <c r="B34" s="8">
        <f t="shared" si="12"/>
        <v>46293</v>
      </c>
      <c r="C34" s="8">
        <f t="shared" si="9"/>
        <v>46293</v>
      </c>
      <c r="D34" s="9">
        <v>0</v>
      </c>
      <c r="E34" s="8">
        <f t="shared" si="10"/>
        <v>46294</v>
      </c>
      <c r="F34" s="9">
        <v>0</v>
      </c>
      <c r="G34" s="10">
        <f t="shared" si="11"/>
        <v>1</v>
      </c>
      <c r="H34" s="11"/>
      <c r="I34" s="11"/>
      <c r="J34" s="11">
        <v>0</v>
      </c>
      <c r="K34" s="27">
        <v>0</v>
      </c>
      <c r="L34" s="28" t="s">
        <v>141</v>
      </c>
    </row>
    <row r="35" spans="1:12">
      <c r="A35" s="12">
        <f t="shared" ref="A35:B35" si="19">A34+1</f>
        <v>29</v>
      </c>
      <c r="B35" s="8">
        <f t="shared" si="19"/>
        <v>46294</v>
      </c>
      <c r="C35" s="8">
        <f t="shared" si="9"/>
        <v>46294</v>
      </c>
      <c r="D35" s="9">
        <v>0</v>
      </c>
      <c r="E35" s="8">
        <f t="shared" si="10"/>
        <v>46295</v>
      </c>
      <c r="F35" s="9">
        <v>0</v>
      </c>
      <c r="G35" s="10">
        <f t="shared" ref="G35" si="20">IFERROR(((E35-C35)+(F35-D35)),"")</f>
        <v>1</v>
      </c>
      <c r="H35" s="11"/>
      <c r="I35" s="11"/>
      <c r="J35" s="11">
        <v>0</v>
      </c>
      <c r="K35" s="27">
        <v>0</v>
      </c>
      <c r="L35" s="28" t="s">
        <v>141</v>
      </c>
    </row>
    <row r="36" spans="1:12">
      <c r="A36" s="12">
        <f t="shared" ref="A36:B37" si="21">A35+1</f>
        <v>30</v>
      </c>
      <c r="B36" s="8">
        <f t="shared" si="21"/>
        <v>46295</v>
      </c>
      <c r="C36" s="8">
        <f t="shared" ref="C36" si="22">B36</f>
        <v>46295</v>
      </c>
      <c r="D36" s="9">
        <v>0</v>
      </c>
      <c r="E36" s="8">
        <f t="shared" ref="E36" si="23">C36+1</f>
        <v>46296</v>
      </c>
      <c r="F36" s="9">
        <v>0</v>
      </c>
      <c r="G36" s="10">
        <f t="shared" ref="G36" si="24">IFERROR(((E36-C36)+(F36-D36)),"")</f>
        <v>1</v>
      </c>
      <c r="H36" s="11"/>
      <c r="I36" s="11"/>
      <c r="J36" s="11">
        <v>0</v>
      </c>
      <c r="K36" s="27">
        <v>0</v>
      </c>
      <c r="L36" s="28" t="s">
        <v>141</v>
      </c>
    </row>
    <row r="37" spans="1:12">
      <c r="A37" s="12">
        <f t="shared" si="21"/>
        <v>31</v>
      </c>
      <c r="B37" s="8">
        <f t="shared" si="21"/>
        <v>46296</v>
      </c>
      <c r="C37" s="8">
        <f t="shared" ref="C37" si="25">B37</f>
        <v>46296</v>
      </c>
      <c r="D37" s="9">
        <v>0</v>
      </c>
      <c r="E37" s="8">
        <f t="shared" ref="E37" si="26">C37+1</f>
        <v>46297</v>
      </c>
      <c r="F37" s="9">
        <v>0</v>
      </c>
      <c r="G37" s="10">
        <f t="shared" ref="G37" si="27">IFERROR(((E37-C37)+(F37-D37)),"")</f>
        <v>1</v>
      </c>
      <c r="H37" s="11"/>
      <c r="I37" s="11"/>
      <c r="J37" s="11">
        <v>0</v>
      </c>
      <c r="K37" s="27">
        <v>0</v>
      </c>
      <c r="L37" s="28" t="s">
        <v>141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I32" sqref="I32:L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42578125" style="1" customWidth="1"/>
    <col min="8" max="8" width="13.85546875" style="75" customWidth="1"/>
    <col min="9" max="9" width="13.7109375" style="75" customWidth="1"/>
    <col min="10" max="10" width="13.5703125" style="75" customWidth="1"/>
    <col min="11" max="11" width="9.140625" style="1"/>
    <col min="12" max="12" width="33.1406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26"/>
      <c r="I1" s="226"/>
      <c r="J1" s="226"/>
      <c r="K1" s="2"/>
      <c r="L1" s="2"/>
    </row>
    <row r="2" spans="1:12">
      <c r="B2" s="2"/>
      <c r="C2" s="3" t="s">
        <v>208</v>
      </c>
      <c r="D2" s="2"/>
      <c r="E2" s="2"/>
      <c r="F2" s="2"/>
      <c r="G2" s="2"/>
      <c r="H2" s="226"/>
      <c r="I2" s="226"/>
      <c r="J2" s="226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26"/>
      <c r="I3" s="226"/>
      <c r="J3" s="226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26"/>
      <c r="I4" s="226"/>
      <c r="J4" s="226" t="s">
        <v>131</v>
      </c>
      <c r="K4" s="26">
        <f>MAX(K7:K36)</f>
        <v>0</v>
      </c>
      <c r="L4" s="2"/>
    </row>
    <row r="5" spans="1:12" ht="1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11">
        <v>3507053.3</v>
      </c>
      <c r="I7" s="11">
        <v>3507053.3</v>
      </c>
      <c r="J7" s="11">
        <f t="shared" ref="J7:J8" si="0">I7-H7</f>
        <v>0</v>
      </c>
      <c r="K7" s="27">
        <f t="shared" ref="K7:K8" si="1">J7/24</f>
        <v>0</v>
      </c>
      <c r="L7" s="820" t="s">
        <v>152</v>
      </c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f>F7</f>
        <v>0.29166666666666702</v>
      </c>
      <c r="G8" s="10">
        <f>IFERROR(((E8-C8)+(F8-D8)),"")</f>
        <v>1</v>
      </c>
      <c r="H8" s="11">
        <f>I7</f>
        <v>3507053.3</v>
      </c>
      <c r="I8" s="11">
        <v>3507053.3</v>
      </c>
      <c r="J8" s="11">
        <f t="shared" si="0"/>
        <v>0</v>
      </c>
      <c r="K8" s="27">
        <f t="shared" si="1"/>
        <v>0</v>
      </c>
      <c r="L8" s="28" t="s">
        <v>152</v>
      </c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9">
        <v>0.29166666666666702</v>
      </c>
      <c r="E9" s="8">
        <f t="shared" ref="E9:E34" si="4">C9+1</f>
        <v>46269</v>
      </c>
      <c r="F9" s="9">
        <f t="shared" ref="F9:F37" si="5">F8</f>
        <v>0.29166666666666702</v>
      </c>
      <c r="G9" s="10">
        <f t="shared" ref="G9:G34" si="6">IFERROR(((E9-C9)+(F9-D9)),"")</f>
        <v>1</v>
      </c>
      <c r="H9" s="11">
        <v>3507053.3</v>
      </c>
      <c r="I9" s="224">
        <v>3507053.3</v>
      </c>
      <c r="J9" s="11">
        <v>0</v>
      </c>
      <c r="K9" s="27">
        <v>0</v>
      </c>
      <c r="L9" s="28" t="s">
        <v>152</v>
      </c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0.29166666666666702</v>
      </c>
      <c r="E10" s="8">
        <f t="shared" si="4"/>
        <v>46270</v>
      </c>
      <c r="F10" s="9">
        <f t="shared" si="5"/>
        <v>0.29166666666666702</v>
      </c>
      <c r="G10" s="10">
        <f t="shared" si="6"/>
        <v>1</v>
      </c>
      <c r="H10" s="11">
        <v>3507053.3</v>
      </c>
      <c r="I10" s="224">
        <v>3507053.3</v>
      </c>
      <c r="J10" s="11">
        <f t="shared" ref="J10" si="7">I10-H10</f>
        <v>0</v>
      </c>
      <c r="K10" s="27">
        <f t="shared" ref="K10" si="8">J10/24</f>
        <v>0</v>
      </c>
      <c r="L10" s="28" t="s">
        <v>152</v>
      </c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0.29166666666666702</v>
      </c>
      <c r="E11" s="8">
        <f t="shared" si="4"/>
        <v>46271</v>
      </c>
      <c r="F11" s="9">
        <f t="shared" si="5"/>
        <v>0.29166666666666702</v>
      </c>
      <c r="G11" s="10">
        <f t="shared" si="6"/>
        <v>1</v>
      </c>
      <c r="H11" s="11">
        <v>3507053.3</v>
      </c>
      <c r="I11" s="224">
        <v>3507053.3</v>
      </c>
      <c r="J11" s="11">
        <f t="shared" ref="J11" si="9">I11-H11</f>
        <v>0</v>
      </c>
      <c r="K11" s="27">
        <f t="shared" ref="K11" si="10">J11/24</f>
        <v>0</v>
      </c>
      <c r="L11" s="28" t="s">
        <v>152</v>
      </c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0.29166666666666702</v>
      </c>
      <c r="E12" s="8">
        <f t="shared" si="4"/>
        <v>46272</v>
      </c>
      <c r="F12" s="9">
        <f t="shared" si="5"/>
        <v>0.29166666666666702</v>
      </c>
      <c r="G12" s="10">
        <f t="shared" si="6"/>
        <v>1</v>
      </c>
      <c r="H12" s="11">
        <v>3507053.3</v>
      </c>
      <c r="I12" s="224">
        <v>3507053.3</v>
      </c>
      <c r="J12" s="11">
        <f t="shared" ref="J12" si="11">I12-H12</f>
        <v>0</v>
      </c>
      <c r="K12" s="27">
        <f t="shared" ref="K12" si="12">J12/24</f>
        <v>0</v>
      </c>
      <c r="L12" s="28" t="s">
        <v>152</v>
      </c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0.29166666666666702</v>
      </c>
      <c r="E13" s="8">
        <f t="shared" si="4"/>
        <v>46273</v>
      </c>
      <c r="F13" s="9">
        <f t="shared" si="5"/>
        <v>0.29166666666666702</v>
      </c>
      <c r="G13" s="10">
        <f t="shared" si="6"/>
        <v>1</v>
      </c>
      <c r="H13" s="11">
        <v>3507053.3</v>
      </c>
      <c r="I13" s="224">
        <v>3507053.3</v>
      </c>
      <c r="J13" s="11">
        <f t="shared" ref="J13" si="13">I13-H13</f>
        <v>0</v>
      </c>
      <c r="K13" s="27">
        <f t="shared" ref="K13" si="14">J13/24</f>
        <v>0</v>
      </c>
      <c r="L13" s="28" t="s">
        <v>152</v>
      </c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0.29166666666666702</v>
      </c>
      <c r="E14" s="8">
        <f t="shared" si="4"/>
        <v>46274</v>
      </c>
      <c r="F14" s="9">
        <f t="shared" si="5"/>
        <v>0.29166666666666702</v>
      </c>
      <c r="G14" s="10">
        <f t="shared" si="6"/>
        <v>1</v>
      </c>
      <c r="H14" s="11">
        <v>3507053.3</v>
      </c>
      <c r="I14" s="224">
        <v>3507053.3</v>
      </c>
      <c r="J14" s="11">
        <f t="shared" ref="J14" si="15">I14-H14</f>
        <v>0</v>
      </c>
      <c r="K14" s="27">
        <f t="shared" ref="K14" si="16">J14/24</f>
        <v>0</v>
      </c>
      <c r="L14" s="28" t="s">
        <v>152</v>
      </c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0.29166666666666702</v>
      </c>
      <c r="E15" s="8">
        <f t="shared" si="4"/>
        <v>46275</v>
      </c>
      <c r="F15" s="9">
        <f t="shared" si="5"/>
        <v>0.29166666666666702</v>
      </c>
      <c r="G15" s="10">
        <f t="shared" si="6"/>
        <v>1</v>
      </c>
      <c r="H15" s="11">
        <v>3507053.3</v>
      </c>
      <c r="I15" s="224">
        <v>3507053.3</v>
      </c>
      <c r="J15" s="11">
        <f t="shared" ref="J15" si="17">I15-H15</f>
        <v>0</v>
      </c>
      <c r="K15" s="27">
        <f t="shared" ref="K15" si="18">J15/24</f>
        <v>0</v>
      </c>
      <c r="L15" s="28" t="s">
        <v>152</v>
      </c>
    </row>
    <row r="16" spans="1:12" ht="15" customHeight="1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0.29166666666666702</v>
      </c>
      <c r="E16" s="8">
        <f t="shared" si="4"/>
        <v>46276</v>
      </c>
      <c r="F16" s="9">
        <f t="shared" si="5"/>
        <v>0.29166666666666702</v>
      </c>
      <c r="G16" s="10">
        <f t="shared" si="6"/>
        <v>1</v>
      </c>
      <c r="H16" s="11">
        <v>3507053.3</v>
      </c>
      <c r="I16" s="224">
        <v>3507053.3</v>
      </c>
      <c r="J16" s="11">
        <f t="shared" ref="J16" si="19">I16-H16</f>
        <v>0</v>
      </c>
      <c r="K16" s="27">
        <f t="shared" ref="K16" si="20">J16/24</f>
        <v>0</v>
      </c>
      <c r="L16" s="28" t="s">
        <v>152</v>
      </c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0.29166666666666702</v>
      </c>
      <c r="E17" s="8">
        <f t="shared" si="4"/>
        <v>46277</v>
      </c>
      <c r="F17" s="9">
        <f t="shared" si="5"/>
        <v>0.29166666666666702</v>
      </c>
      <c r="G17" s="10">
        <f t="shared" si="6"/>
        <v>1</v>
      </c>
      <c r="H17" s="11">
        <v>3507053.3</v>
      </c>
      <c r="I17" s="224">
        <v>3507053.3</v>
      </c>
      <c r="J17" s="11">
        <f t="shared" ref="J17" si="21">I17-H17</f>
        <v>0</v>
      </c>
      <c r="K17" s="27">
        <f t="shared" ref="K17" si="22">J17/24</f>
        <v>0</v>
      </c>
      <c r="L17" s="28" t="s">
        <v>152</v>
      </c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0.29166666666666702</v>
      </c>
      <c r="E18" s="8">
        <f t="shared" si="4"/>
        <v>46278</v>
      </c>
      <c r="F18" s="9">
        <f t="shared" si="5"/>
        <v>0.29166666666666702</v>
      </c>
      <c r="G18" s="10">
        <f t="shared" si="6"/>
        <v>1</v>
      </c>
      <c r="H18" s="11">
        <v>3507053.3</v>
      </c>
      <c r="I18" s="224">
        <v>3507053.3</v>
      </c>
      <c r="J18" s="11">
        <f t="shared" ref="J18" si="23">I18-H18</f>
        <v>0</v>
      </c>
      <c r="K18" s="27">
        <f t="shared" ref="K18" si="24">J18/24</f>
        <v>0</v>
      </c>
      <c r="L18" s="28" t="s">
        <v>152</v>
      </c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0.29166666666666702</v>
      </c>
      <c r="E19" s="8">
        <f t="shared" si="4"/>
        <v>46279</v>
      </c>
      <c r="F19" s="9">
        <f t="shared" si="5"/>
        <v>0.29166666666666702</v>
      </c>
      <c r="G19" s="10">
        <f t="shared" si="6"/>
        <v>1</v>
      </c>
      <c r="H19" s="11">
        <v>3507053.3</v>
      </c>
      <c r="I19" s="224">
        <v>3507053.3</v>
      </c>
      <c r="J19" s="11">
        <f t="shared" ref="J19" si="25">I19-H19</f>
        <v>0</v>
      </c>
      <c r="K19" s="27">
        <f t="shared" ref="K19" si="26">J19/24</f>
        <v>0</v>
      </c>
      <c r="L19" s="28" t="s">
        <v>152</v>
      </c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0.29166666666666702</v>
      </c>
      <c r="E20" s="8">
        <f t="shared" si="4"/>
        <v>46280</v>
      </c>
      <c r="F20" s="9">
        <f t="shared" si="5"/>
        <v>0.29166666666666702</v>
      </c>
      <c r="G20" s="10">
        <f t="shared" si="6"/>
        <v>1</v>
      </c>
      <c r="H20" s="11">
        <v>3507053.3</v>
      </c>
      <c r="I20" s="224">
        <v>3507053.3</v>
      </c>
      <c r="J20" s="11">
        <f t="shared" ref="J20:J21" si="27">I20-H20</f>
        <v>0</v>
      </c>
      <c r="K20" s="27">
        <f t="shared" ref="K20:K21" si="28">J20/24</f>
        <v>0</v>
      </c>
      <c r="L20" s="28" t="s">
        <v>152</v>
      </c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0.29166666666666702</v>
      </c>
      <c r="E21" s="8">
        <f t="shared" si="4"/>
        <v>46281</v>
      </c>
      <c r="F21" s="9">
        <f t="shared" si="5"/>
        <v>0.29166666666666702</v>
      </c>
      <c r="G21" s="10">
        <f t="shared" si="6"/>
        <v>1</v>
      </c>
      <c r="H21" s="11">
        <v>3507053.3</v>
      </c>
      <c r="I21" s="224">
        <v>3507053.3</v>
      </c>
      <c r="J21" s="11">
        <f t="shared" si="27"/>
        <v>0</v>
      </c>
      <c r="K21" s="27">
        <f t="shared" si="28"/>
        <v>0</v>
      </c>
      <c r="L21" s="28" t="s">
        <v>152</v>
      </c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0.29166666666666702</v>
      </c>
      <c r="E22" s="8">
        <f t="shared" si="4"/>
        <v>46282</v>
      </c>
      <c r="F22" s="9">
        <f t="shared" si="5"/>
        <v>0.29166666666666702</v>
      </c>
      <c r="G22" s="10">
        <f t="shared" si="6"/>
        <v>1</v>
      </c>
      <c r="H22" s="11">
        <v>3507053.3</v>
      </c>
      <c r="I22" s="224">
        <v>3507053.3</v>
      </c>
      <c r="J22" s="11">
        <f t="shared" ref="J22" si="29">I22-H22</f>
        <v>0</v>
      </c>
      <c r="K22" s="27">
        <f t="shared" ref="K22" si="30">J22/24</f>
        <v>0</v>
      </c>
      <c r="L22" s="28" t="s">
        <v>152</v>
      </c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0.29166666666666702</v>
      </c>
      <c r="E23" s="8">
        <f t="shared" si="4"/>
        <v>46283</v>
      </c>
      <c r="F23" s="9">
        <f t="shared" si="5"/>
        <v>0.29166666666666702</v>
      </c>
      <c r="G23" s="10">
        <f t="shared" si="6"/>
        <v>1</v>
      </c>
      <c r="H23" s="11">
        <v>3507053.3</v>
      </c>
      <c r="I23" s="224">
        <v>3507053.3</v>
      </c>
      <c r="J23" s="11">
        <f t="shared" ref="J23" si="31">I23-H23</f>
        <v>0</v>
      </c>
      <c r="K23" s="27">
        <f t="shared" ref="K23" si="32">J23/24</f>
        <v>0</v>
      </c>
      <c r="L23" s="28" t="s">
        <v>152</v>
      </c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0.29166666666666702</v>
      </c>
      <c r="E24" s="8">
        <f t="shared" si="4"/>
        <v>46284</v>
      </c>
      <c r="F24" s="9">
        <f t="shared" si="5"/>
        <v>0.29166666666666702</v>
      </c>
      <c r="G24" s="10">
        <f t="shared" si="6"/>
        <v>1</v>
      </c>
      <c r="H24" s="11">
        <v>3507053.3</v>
      </c>
      <c r="I24" s="224">
        <v>3507053.3</v>
      </c>
      <c r="J24" s="11">
        <f t="shared" ref="J24" si="33">I24-H24</f>
        <v>0</v>
      </c>
      <c r="K24" s="27">
        <f t="shared" ref="K24" si="34">J24/24</f>
        <v>0</v>
      </c>
      <c r="L24" s="28" t="s">
        <v>152</v>
      </c>
    </row>
    <row r="25" spans="1:14">
      <c r="A25" s="12">
        <f t="shared" ref="A25:B34" si="35">A24+1</f>
        <v>19</v>
      </c>
      <c r="B25" s="8">
        <f>B24+1</f>
        <v>46284</v>
      </c>
      <c r="C25" s="8">
        <f t="shared" si="3"/>
        <v>46284</v>
      </c>
      <c r="D25" s="9">
        <v>0.29166666666666702</v>
      </c>
      <c r="E25" s="8">
        <f t="shared" si="4"/>
        <v>46285</v>
      </c>
      <c r="F25" s="227">
        <f t="shared" si="5"/>
        <v>0.29166666666666702</v>
      </c>
      <c r="G25" s="10">
        <f t="shared" si="6"/>
        <v>1</v>
      </c>
      <c r="H25" s="11">
        <v>3507053.3</v>
      </c>
      <c r="I25" s="224">
        <v>3507053.3</v>
      </c>
      <c r="J25" s="11">
        <f t="shared" ref="J25" si="36">I25-H25</f>
        <v>0</v>
      </c>
      <c r="K25" s="27">
        <f t="shared" ref="K25" si="37">J25/24</f>
        <v>0</v>
      </c>
      <c r="L25" s="28" t="s">
        <v>152</v>
      </c>
    </row>
    <row r="26" spans="1:14">
      <c r="A26" s="12">
        <f t="shared" si="35"/>
        <v>20</v>
      </c>
      <c r="B26" s="8">
        <f>B25+1</f>
        <v>46285</v>
      </c>
      <c r="C26" s="8">
        <f t="shared" si="3"/>
        <v>46285</v>
      </c>
      <c r="D26" s="9">
        <v>0.29166666666666702</v>
      </c>
      <c r="E26" s="8">
        <f t="shared" si="4"/>
        <v>46286</v>
      </c>
      <c r="F26" s="227">
        <f t="shared" si="5"/>
        <v>0.29166666666666702</v>
      </c>
      <c r="G26" s="10">
        <f t="shared" si="6"/>
        <v>1</v>
      </c>
      <c r="H26" s="11">
        <v>3507053.3</v>
      </c>
      <c r="I26" s="224">
        <v>3507053.3</v>
      </c>
      <c r="J26" s="11">
        <f t="shared" ref="J26" si="38">I26-H26</f>
        <v>0</v>
      </c>
      <c r="K26" s="27">
        <f t="shared" ref="K26" si="39">J26/24</f>
        <v>0</v>
      </c>
      <c r="L26" s="28" t="s">
        <v>152</v>
      </c>
    </row>
    <row r="27" spans="1:14">
      <c r="A27" s="12">
        <f t="shared" si="35"/>
        <v>21</v>
      </c>
      <c r="B27" s="8">
        <f>B26+1</f>
        <v>46286</v>
      </c>
      <c r="C27" s="8">
        <f t="shared" si="3"/>
        <v>46286</v>
      </c>
      <c r="D27" s="9">
        <v>0.29166666666666702</v>
      </c>
      <c r="E27" s="8">
        <f t="shared" si="4"/>
        <v>46287</v>
      </c>
      <c r="F27" s="227">
        <f t="shared" si="5"/>
        <v>0.29166666666666702</v>
      </c>
      <c r="G27" s="10">
        <f t="shared" si="6"/>
        <v>1</v>
      </c>
      <c r="H27" s="11">
        <v>3507053.3</v>
      </c>
      <c r="I27" s="224">
        <v>3507053.3</v>
      </c>
      <c r="J27" s="11">
        <f t="shared" ref="J27" si="40">I27-H27</f>
        <v>0</v>
      </c>
      <c r="K27" s="27">
        <f t="shared" ref="K27" si="41">J27/24</f>
        <v>0</v>
      </c>
      <c r="L27" s="28" t="s">
        <v>152</v>
      </c>
    </row>
    <row r="28" spans="1:14">
      <c r="A28" s="12">
        <f t="shared" si="35"/>
        <v>22</v>
      </c>
      <c r="B28" s="8">
        <f t="shared" si="35"/>
        <v>46287</v>
      </c>
      <c r="C28" s="8">
        <f t="shared" si="3"/>
        <v>46287</v>
      </c>
      <c r="D28" s="9">
        <v>0.29166666666666702</v>
      </c>
      <c r="E28" s="8">
        <f t="shared" si="4"/>
        <v>46288</v>
      </c>
      <c r="F28" s="227">
        <f t="shared" si="5"/>
        <v>0.29166666666666702</v>
      </c>
      <c r="G28" s="10">
        <f t="shared" si="6"/>
        <v>1</v>
      </c>
      <c r="H28" s="11">
        <v>3507053.3</v>
      </c>
      <c r="I28" s="224">
        <v>3507053.3</v>
      </c>
      <c r="J28" s="11">
        <f t="shared" ref="J28" si="42">I28-H28</f>
        <v>0</v>
      </c>
      <c r="K28" s="27">
        <f t="shared" ref="K28" si="43">J28/24</f>
        <v>0</v>
      </c>
      <c r="L28" s="28" t="s">
        <v>152</v>
      </c>
    </row>
    <row r="29" spans="1:14">
      <c r="A29" s="12">
        <f t="shared" si="35"/>
        <v>23</v>
      </c>
      <c r="B29" s="8">
        <f t="shared" si="35"/>
        <v>46288</v>
      </c>
      <c r="C29" s="8">
        <f t="shared" si="3"/>
        <v>46288</v>
      </c>
      <c r="D29" s="9">
        <v>0.29166666666666702</v>
      </c>
      <c r="E29" s="8">
        <f t="shared" si="4"/>
        <v>46289</v>
      </c>
      <c r="F29" s="227">
        <f t="shared" si="5"/>
        <v>0.29166666666666702</v>
      </c>
      <c r="G29" s="10">
        <f t="shared" si="6"/>
        <v>1</v>
      </c>
      <c r="H29" s="11">
        <v>3507053.3</v>
      </c>
      <c r="I29" s="224">
        <v>3507053.3</v>
      </c>
      <c r="J29" s="11">
        <f t="shared" ref="J29" si="44">I29-H29</f>
        <v>0</v>
      </c>
      <c r="K29" s="27">
        <f t="shared" ref="K29" si="45">J29/24</f>
        <v>0</v>
      </c>
      <c r="L29" s="28" t="s">
        <v>152</v>
      </c>
    </row>
    <row r="30" spans="1:14">
      <c r="A30" s="12">
        <f t="shared" si="35"/>
        <v>24</v>
      </c>
      <c r="B30" s="8">
        <f t="shared" si="35"/>
        <v>46289</v>
      </c>
      <c r="C30" s="8">
        <f t="shared" si="3"/>
        <v>46289</v>
      </c>
      <c r="D30" s="9">
        <v>0.29166666666666702</v>
      </c>
      <c r="E30" s="8">
        <f t="shared" si="4"/>
        <v>46290</v>
      </c>
      <c r="F30" s="227">
        <f t="shared" si="5"/>
        <v>0.29166666666666702</v>
      </c>
      <c r="G30" s="10">
        <f t="shared" si="6"/>
        <v>1</v>
      </c>
      <c r="H30" s="11">
        <v>3507053.3</v>
      </c>
      <c r="I30" s="224">
        <v>3507053.3</v>
      </c>
      <c r="J30" s="11">
        <f t="shared" ref="J30" si="46">I30-H30</f>
        <v>0</v>
      </c>
      <c r="K30" s="27">
        <f t="shared" ref="K30" si="47">J30/24</f>
        <v>0</v>
      </c>
      <c r="L30" s="28" t="s">
        <v>152</v>
      </c>
    </row>
    <row r="31" spans="1:14">
      <c r="A31" s="12">
        <f t="shared" si="35"/>
        <v>25</v>
      </c>
      <c r="B31" s="8">
        <f t="shared" si="35"/>
        <v>46290</v>
      </c>
      <c r="C31" s="8">
        <f t="shared" si="3"/>
        <v>46290</v>
      </c>
      <c r="D31" s="9">
        <v>0.29166666666666702</v>
      </c>
      <c r="E31" s="8">
        <f t="shared" si="4"/>
        <v>46291</v>
      </c>
      <c r="F31" s="227">
        <f t="shared" si="5"/>
        <v>0.29166666666666702</v>
      </c>
      <c r="G31" s="10">
        <f t="shared" si="6"/>
        <v>1</v>
      </c>
      <c r="H31" s="11">
        <v>3507053.3</v>
      </c>
      <c r="I31" s="224">
        <v>3507053.3</v>
      </c>
      <c r="J31" s="11">
        <f t="shared" ref="J31" si="48">I31-H31</f>
        <v>0</v>
      </c>
      <c r="K31" s="27">
        <f t="shared" ref="K31" si="49">J31/24</f>
        <v>0</v>
      </c>
      <c r="L31" s="28" t="s">
        <v>152</v>
      </c>
    </row>
    <row r="32" spans="1:14">
      <c r="A32" s="12">
        <f t="shared" si="35"/>
        <v>26</v>
      </c>
      <c r="B32" s="8">
        <f t="shared" si="35"/>
        <v>46291</v>
      </c>
      <c r="C32" s="8">
        <f t="shared" si="3"/>
        <v>46291</v>
      </c>
      <c r="D32" s="9">
        <v>0.29166666666666702</v>
      </c>
      <c r="E32" s="8">
        <f t="shared" si="4"/>
        <v>46292</v>
      </c>
      <c r="F32" s="227">
        <f t="shared" si="5"/>
        <v>0.29166666666666702</v>
      </c>
      <c r="G32" s="10">
        <f t="shared" si="6"/>
        <v>1</v>
      </c>
      <c r="H32" s="11">
        <v>3507053.3</v>
      </c>
      <c r="I32" s="224">
        <v>3507053.3</v>
      </c>
      <c r="J32" s="11">
        <f t="shared" ref="J32" si="50">I32-H32</f>
        <v>0</v>
      </c>
      <c r="K32" s="27">
        <f t="shared" ref="K32" si="51">J32/24</f>
        <v>0</v>
      </c>
      <c r="L32" s="28" t="s">
        <v>152</v>
      </c>
    </row>
    <row r="33" spans="1:12">
      <c r="A33" s="12">
        <f t="shared" si="35"/>
        <v>27</v>
      </c>
      <c r="B33" s="8">
        <f t="shared" si="35"/>
        <v>46292</v>
      </c>
      <c r="C33" s="8">
        <f t="shared" si="3"/>
        <v>46292</v>
      </c>
      <c r="D33" s="9">
        <v>0.29166666666666702</v>
      </c>
      <c r="E33" s="8">
        <f t="shared" si="4"/>
        <v>46293</v>
      </c>
      <c r="F33" s="227">
        <f t="shared" si="5"/>
        <v>0.29166666666666702</v>
      </c>
      <c r="G33" s="10">
        <f t="shared" si="6"/>
        <v>1</v>
      </c>
      <c r="H33" s="11"/>
      <c r="I33" s="11"/>
      <c r="J33" s="11">
        <f t="shared" ref="J33" si="52">I33-H33</f>
        <v>0</v>
      </c>
      <c r="K33" s="27">
        <f t="shared" ref="K33" si="53">J33/24</f>
        <v>0</v>
      </c>
      <c r="L33" s="28"/>
    </row>
    <row r="34" spans="1:12">
      <c r="A34" s="12">
        <f t="shared" si="35"/>
        <v>28</v>
      </c>
      <c r="B34" s="8">
        <f t="shared" si="35"/>
        <v>46293</v>
      </c>
      <c r="C34" s="8">
        <f t="shared" si="3"/>
        <v>46293</v>
      </c>
      <c r="D34" s="9">
        <v>0.29166666666666702</v>
      </c>
      <c r="E34" s="8">
        <f t="shared" si="4"/>
        <v>46294</v>
      </c>
      <c r="F34" s="227">
        <f t="shared" si="5"/>
        <v>0.29166666666666702</v>
      </c>
      <c r="G34" s="10">
        <f t="shared" si="6"/>
        <v>1</v>
      </c>
      <c r="H34" s="11"/>
      <c r="I34" s="11"/>
      <c r="J34" s="11">
        <f t="shared" ref="J34" si="54">I34-H34</f>
        <v>0</v>
      </c>
      <c r="K34" s="27">
        <f t="shared" ref="K34" si="55">J34/24</f>
        <v>0</v>
      </c>
      <c r="L34" s="28"/>
    </row>
    <row r="35" spans="1:12">
      <c r="A35" s="12">
        <f t="shared" ref="A35:B35" si="56">A34+1</f>
        <v>29</v>
      </c>
      <c r="B35" s="8">
        <f t="shared" si="56"/>
        <v>46294</v>
      </c>
      <c r="C35" s="8">
        <f t="shared" ref="C35:C36" si="57">B35</f>
        <v>46294</v>
      </c>
      <c r="D35" s="9">
        <v>0.29166666666666702</v>
      </c>
      <c r="E35" s="8">
        <f t="shared" ref="E35:E36" si="58">C35+1</f>
        <v>46295</v>
      </c>
      <c r="F35" s="227">
        <f t="shared" si="5"/>
        <v>0.29166666666666702</v>
      </c>
      <c r="G35" s="10">
        <f t="shared" ref="G35:G36" si="59">IFERROR(((E35-C35)+(F35-D35)),"")</f>
        <v>1</v>
      </c>
      <c r="H35" s="11"/>
      <c r="I35" s="11"/>
      <c r="J35" s="11">
        <f t="shared" ref="J35:J36" si="60">I35-H35</f>
        <v>0</v>
      </c>
      <c r="K35" s="27">
        <f t="shared" ref="K35:K36" si="61">J35/24</f>
        <v>0</v>
      </c>
      <c r="L35" s="28"/>
    </row>
    <row r="36" spans="1:12">
      <c r="A36" s="12">
        <f t="shared" ref="A36:B37" si="62">A35+1</f>
        <v>30</v>
      </c>
      <c r="B36" s="8">
        <f t="shared" si="62"/>
        <v>46295</v>
      </c>
      <c r="C36" s="8">
        <f t="shared" si="57"/>
        <v>46295</v>
      </c>
      <c r="D36" s="9">
        <v>0.29166666666666702</v>
      </c>
      <c r="E36" s="8">
        <f t="shared" si="58"/>
        <v>46296</v>
      </c>
      <c r="F36" s="227">
        <f t="shared" si="5"/>
        <v>0.29166666666666702</v>
      </c>
      <c r="G36" s="10">
        <f t="shared" si="59"/>
        <v>1</v>
      </c>
      <c r="H36" s="11"/>
      <c r="I36" s="11"/>
      <c r="J36" s="11">
        <f t="shared" si="60"/>
        <v>0</v>
      </c>
      <c r="K36" s="27">
        <f t="shared" si="61"/>
        <v>0</v>
      </c>
      <c r="L36" s="28"/>
    </row>
    <row r="37" spans="1:12">
      <c r="A37" s="12">
        <f t="shared" si="62"/>
        <v>31</v>
      </c>
      <c r="B37" s="8">
        <f t="shared" si="62"/>
        <v>46296</v>
      </c>
      <c r="C37" s="8">
        <f t="shared" ref="C37" si="63">B37</f>
        <v>46296</v>
      </c>
      <c r="D37" s="9">
        <v>0.29166666666666702</v>
      </c>
      <c r="E37" s="8">
        <f t="shared" ref="E37" si="64">C37+1</f>
        <v>46297</v>
      </c>
      <c r="F37" s="227">
        <f t="shared" si="5"/>
        <v>0.29166666666666702</v>
      </c>
      <c r="G37" s="10">
        <f t="shared" ref="G37" si="65">IFERROR(((E37-C37)+(F37-D37)),"")</f>
        <v>1</v>
      </c>
      <c r="H37" s="11"/>
      <c r="I37" s="11"/>
      <c r="J37" s="11">
        <f t="shared" ref="J37" si="66">I37-H37</f>
        <v>0</v>
      </c>
      <c r="K37" s="27">
        <f t="shared" ref="K37" si="67">J37/24</f>
        <v>0</v>
      </c>
      <c r="L37" s="28"/>
    </row>
    <row r="38" spans="1:12">
      <c r="A38" s="12"/>
      <c r="B38" s="8"/>
      <c r="C38" s="8"/>
      <c r="D38" s="9"/>
      <c r="E38" s="8"/>
      <c r="F38" s="227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8" activePane="bottomRight" state="frozen"/>
      <selection pane="topRight"/>
      <selection pane="bottomLeft"/>
      <selection pane="bottomRight" activeCell="L11" sqref="L11:L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65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0</v>
      </c>
      <c r="L4" s="2"/>
    </row>
    <row r="5" spans="1:12" ht="15.7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0.25</v>
      </c>
      <c r="E7" s="8">
        <f>C7+1</f>
        <v>46267</v>
      </c>
      <c r="F7" s="9">
        <v>0.25</v>
      </c>
      <c r="G7" s="10">
        <f>IFERROR(((E7-C7)+(F7-D7)),"")</f>
        <v>1</v>
      </c>
      <c r="H7" s="11"/>
      <c r="I7" s="11"/>
      <c r="J7" s="11">
        <f>I7-H7</f>
        <v>0</v>
      </c>
      <c r="K7" s="27">
        <f>J7/24</f>
        <v>0</v>
      </c>
      <c r="L7" s="10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f>D7</f>
        <v>0.25</v>
      </c>
      <c r="E8" s="8">
        <f>C8+1</f>
        <v>46268</v>
      </c>
      <c r="F8" s="9">
        <f>F7</f>
        <v>0.25</v>
      </c>
      <c r="G8" s="10">
        <f>IFERROR(((E8-C8)+(F8-D8)),"")</f>
        <v>1</v>
      </c>
      <c r="H8" s="11"/>
      <c r="I8" s="11"/>
      <c r="J8" s="11">
        <f t="shared" ref="J8" si="0">I8-H8</f>
        <v>0</v>
      </c>
      <c r="K8" s="27">
        <f t="shared" ref="K8" si="1">J8/24</f>
        <v>0</v>
      </c>
      <c r="L8" s="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9">
        <f t="shared" ref="D9:D37" si="4">D8</f>
        <v>0.25</v>
      </c>
      <c r="E9" s="8">
        <f t="shared" ref="E9:E34" si="5">C9+1</f>
        <v>46269</v>
      </c>
      <c r="F9" s="9">
        <f t="shared" ref="F9:F37" si="6">F8</f>
        <v>0.25</v>
      </c>
      <c r="G9" s="10">
        <f t="shared" ref="G9:G34" si="7">IFERROR(((E9-C9)+(F9-D9)),"")</f>
        <v>1</v>
      </c>
      <c r="H9" s="11"/>
      <c r="I9" s="11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f t="shared" si="4"/>
        <v>0.25</v>
      </c>
      <c r="E10" s="8">
        <f t="shared" si="5"/>
        <v>46270</v>
      </c>
      <c r="F10" s="9">
        <f t="shared" si="6"/>
        <v>0.25</v>
      </c>
      <c r="G10" s="10">
        <f t="shared" si="7"/>
        <v>1</v>
      </c>
      <c r="H10" s="11"/>
      <c r="I10" s="11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f t="shared" si="4"/>
        <v>0.25</v>
      </c>
      <c r="E11" s="8">
        <f t="shared" si="5"/>
        <v>46271</v>
      </c>
      <c r="F11" s="9">
        <f t="shared" si="6"/>
        <v>0.25</v>
      </c>
      <c r="G11" s="10">
        <f t="shared" si="7"/>
        <v>1</v>
      </c>
      <c r="H11" s="11"/>
      <c r="I11" s="11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f t="shared" si="4"/>
        <v>0.25</v>
      </c>
      <c r="E12" s="8">
        <f t="shared" si="5"/>
        <v>46272</v>
      </c>
      <c r="F12" s="9">
        <f t="shared" si="6"/>
        <v>0.25</v>
      </c>
      <c r="G12" s="10">
        <f t="shared" si="7"/>
        <v>1</v>
      </c>
      <c r="H12" s="11"/>
      <c r="I12" s="11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f t="shared" si="4"/>
        <v>0.25</v>
      </c>
      <c r="E13" s="8">
        <f t="shared" si="5"/>
        <v>46273</v>
      </c>
      <c r="F13" s="9">
        <f t="shared" si="6"/>
        <v>0.25</v>
      </c>
      <c r="G13" s="10">
        <f t="shared" si="7"/>
        <v>1</v>
      </c>
      <c r="H13" s="11"/>
      <c r="I13" s="11"/>
      <c r="J13" s="11">
        <f t="shared" ref="J13" si="16">I13-H13</f>
        <v>0</v>
      </c>
      <c r="K13" s="27">
        <f t="shared" ref="K13" si="17">J13/24</f>
        <v>0</v>
      </c>
      <c r="L13" s="5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f t="shared" si="4"/>
        <v>0.25</v>
      </c>
      <c r="E14" s="8">
        <f t="shared" si="5"/>
        <v>46274</v>
      </c>
      <c r="F14" s="9">
        <f t="shared" si="6"/>
        <v>0.25</v>
      </c>
      <c r="G14" s="10">
        <f t="shared" si="7"/>
        <v>1</v>
      </c>
      <c r="H14" s="11"/>
      <c r="I14" s="224"/>
      <c r="J14" s="11">
        <f t="shared" ref="J14:J17" si="18">I14-H14</f>
        <v>0</v>
      </c>
      <c r="K14" s="27">
        <f t="shared" ref="K14:K17" si="19">J14/24</f>
        <v>0</v>
      </c>
      <c r="L14" s="5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f t="shared" si="4"/>
        <v>0.25</v>
      </c>
      <c r="E15" s="8">
        <f t="shared" si="5"/>
        <v>46275</v>
      </c>
      <c r="F15" s="9">
        <f t="shared" si="6"/>
        <v>0.25</v>
      </c>
      <c r="G15" s="10">
        <f t="shared" si="7"/>
        <v>1</v>
      </c>
      <c r="H15" s="11"/>
      <c r="I15" s="224"/>
      <c r="J15" s="11">
        <f t="shared" ref="J15" si="20">I15-H15</f>
        <v>0</v>
      </c>
      <c r="K15" s="27">
        <f t="shared" ref="K15" si="21">J15/24</f>
        <v>0</v>
      </c>
      <c r="L15" s="528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f t="shared" si="4"/>
        <v>0.25</v>
      </c>
      <c r="E16" s="8">
        <f t="shared" si="5"/>
        <v>46276</v>
      </c>
      <c r="F16" s="9">
        <f t="shared" si="6"/>
        <v>0.25</v>
      </c>
      <c r="G16" s="10">
        <f t="shared" si="7"/>
        <v>1</v>
      </c>
      <c r="H16" s="11"/>
      <c r="I16" s="224"/>
      <c r="J16" s="11">
        <f t="shared" si="18"/>
        <v>0</v>
      </c>
      <c r="K16" s="27">
        <f t="shared" si="19"/>
        <v>0</v>
      </c>
      <c r="L16" s="528"/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f t="shared" si="4"/>
        <v>0.25</v>
      </c>
      <c r="E17" s="8">
        <f t="shared" si="5"/>
        <v>46277</v>
      </c>
      <c r="F17" s="9">
        <f t="shared" si="6"/>
        <v>0.25</v>
      </c>
      <c r="G17" s="10">
        <f t="shared" si="7"/>
        <v>1</v>
      </c>
      <c r="H17" s="11"/>
      <c r="I17" s="224"/>
      <c r="J17" s="11">
        <f t="shared" si="18"/>
        <v>0</v>
      </c>
      <c r="K17" s="27">
        <f t="shared" si="19"/>
        <v>0</v>
      </c>
      <c r="L17" s="528"/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f t="shared" si="4"/>
        <v>0.25</v>
      </c>
      <c r="E18" s="8">
        <f t="shared" si="5"/>
        <v>46278</v>
      </c>
      <c r="F18" s="9">
        <f t="shared" si="6"/>
        <v>0.25</v>
      </c>
      <c r="G18" s="10">
        <f t="shared" si="7"/>
        <v>1</v>
      </c>
      <c r="H18" s="11"/>
      <c r="I18" s="224"/>
      <c r="J18" s="11">
        <f t="shared" ref="J18" si="22">I18-H18</f>
        <v>0</v>
      </c>
      <c r="K18" s="27">
        <f t="shared" ref="K18" si="23">J18/24</f>
        <v>0</v>
      </c>
      <c r="L18" s="528"/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f t="shared" si="4"/>
        <v>0.25</v>
      </c>
      <c r="E19" s="8">
        <f t="shared" si="5"/>
        <v>46279</v>
      </c>
      <c r="F19" s="9">
        <f t="shared" si="6"/>
        <v>0.25</v>
      </c>
      <c r="G19" s="10">
        <f t="shared" si="7"/>
        <v>1</v>
      </c>
      <c r="H19" s="11"/>
      <c r="I19" s="224"/>
      <c r="J19" s="11">
        <f t="shared" ref="J19" si="24">I19-H19</f>
        <v>0</v>
      </c>
      <c r="K19" s="27">
        <f t="shared" ref="K19" si="25">J19/24</f>
        <v>0</v>
      </c>
      <c r="L19" s="528"/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f t="shared" si="4"/>
        <v>0.25</v>
      </c>
      <c r="E20" s="8">
        <f t="shared" si="5"/>
        <v>46280</v>
      </c>
      <c r="F20" s="9">
        <f t="shared" si="6"/>
        <v>0.25</v>
      </c>
      <c r="G20" s="10">
        <f t="shared" si="7"/>
        <v>1</v>
      </c>
      <c r="H20" s="11"/>
      <c r="I20" s="224"/>
      <c r="J20" s="11">
        <f t="shared" ref="J20" si="26">I20-H20</f>
        <v>0</v>
      </c>
      <c r="K20" s="27">
        <f t="shared" ref="K20" si="27">J20/24</f>
        <v>0</v>
      </c>
      <c r="L20" s="528"/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f t="shared" si="4"/>
        <v>0.25</v>
      </c>
      <c r="E21" s="8">
        <f t="shared" si="5"/>
        <v>46281</v>
      </c>
      <c r="F21" s="9">
        <f t="shared" si="6"/>
        <v>0.25</v>
      </c>
      <c r="G21" s="10">
        <f t="shared" si="7"/>
        <v>1</v>
      </c>
      <c r="H21" s="11"/>
      <c r="I21" s="224"/>
      <c r="J21" s="11">
        <f t="shared" ref="J21" si="28">I21-H21</f>
        <v>0</v>
      </c>
      <c r="K21" s="27">
        <f t="shared" ref="K21" si="29">J21/24</f>
        <v>0</v>
      </c>
      <c r="L21" s="528"/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f t="shared" si="4"/>
        <v>0.25</v>
      </c>
      <c r="E22" s="8">
        <f t="shared" si="5"/>
        <v>46282</v>
      </c>
      <c r="F22" s="9">
        <f t="shared" si="6"/>
        <v>0.25</v>
      </c>
      <c r="G22" s="10">
        <f t="shared" si="7"/>
        <v>1</v>
      </c>
      <c r="H22" s="11"/>
      <c r="I22" s="224"/>
      <c r="J22" s="11">
        <f t="shared" ref="J22" si="30">I22-H22</f>
        <v>0</v>
      </c>
      <c r="K22" s="27">
        <f t="shared" ref="K22" si="31">J22/24</f>
        <v>0</v>
      </c>
      <c r="L22" s="528"/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f t="shared" si="4"/>
        <v>0.25</v>
      </c>
      <c r="E23" s="8">
        <f t="shared" si="5"/>
        <v>46283</v>
      </c>
      <c r="F23" s="9">
        <f t="shared" si="6"/>
        <v>0.25</v>
      </c>
      <c r="G23" s="10">
        <f t="shared" si="7"/>
        <v>1</v>
      </c>
      <c r="H23" s="11"/>
      <c r="I23" s="224"/>
      <c r="J23" s="11">
        <f t="shared" ref="J23" si="32">I23-H23</f>
        <v>0</v>
      </c>
      <c r="K23" s="27">
        <f t="shared" ref="K23" si="33">J23/24</f>
        <v>0</v>
      </c>
      <c r="L23" s="528"/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f t="shared" si="4"/>
        <v>0.25</v>
      </c>
      <c r="E24" s="8">
        <f t="shared" si="5"/>
        <v>46284</v>
      </c>
      <c r="F24" s="9">
        <f t="shared" si="6"/>
        <v>0.25</v>
      </c>
      <c r="G24" s="10">
        <f t="shared" si="7"/>
        <v>1</v>
      </c>
      <c r="H24" s="11"/>
      <c r="I24" s="224"/>
      <c r="J24" s="11">
        <f t="shared" ref="J24" si="34">I24-H24</f>
        <v>0</v>
      </c>
      <c r="K24" s="27">
        <f t="shared" ref="K24" si="35">J24/24</f>
        <v>0</v>
      </c>
      <c r="L24" s="528"/>
    </row>
    <row r="25" spans="1:14">
      <c r="A25" s="12">
        <f t="shared" ref="A25:B34" si="36">A24+1</f>
        <v>19</v>
      </c>
      <c r="B25" s="8">
        <f>B24+1</f>
        <v>46284</v>
      </c>
      <c r="C25" s="8">
        <f t="shared" si="3"/>
        <v>46284</v>
      </c>
      <c r="D25" s="9">
        <f t="shared" si="4"/>
        <v>0.25</v>
      </c>
      <c r="E25" s="8">
        <f t="shared" si="5"/>
        <v>46285</v>
      </c>
      <c r="F25" s="9">
        <f t="shared" si="6"/>
        <v>0.25</v>
      </c>
      <c r="G25" s="10">
        <f t="shared" si="7"/>
        <v>1</v>
      </c>
      <c r="H25" s="11"/>
      <c r="I25" s="224"/>
      <c r="J25" s="11">
        <f t="shared" ref="J25" si="37">I25-H25</f>
        <v>0</v>
      </c>
      <c r="K25" s="27">
        <f t="shared" ref="K25" si="38">J25/24</f>
        <v>0</v>
      </c>
      <c r="L25" s="528"/>
    </row>
    <row r="26" spans="1:14">
      <c r="A26" s="12">
        <f t="shared" si="36"/>
        <v>20</v>
      </c>
      <c r="B26" s="8">
        <f>B25+1</f>
        <v>46285</v>
      </c>
      <c r="C26" s="8">
        <f t="shared" si="3"/>
        <v>46285</v>
      </c>
      <c r="D26" s="9">
        <f t="shared" si="4"/>
        <v>0.25</v>
      </c>
      <c r="E26" s="8">
        <f t="shared" si="5"/>
        <v>46286</v>
      </c>
      <c r="F26" s="9">
        <f t="shared" si="6"/>
        <v>0.25</v>
      </c>
      <c r="G26" s="10">
        <f t="shared" si="7"/>
        <v>1</v>
      </c>
      <c r="H26" s="11"/>
      <c r="I26" s="224"/>
      <c r="J26" s="11">
        <f t="shared" ref="J26" si="39">I26-H26</f>
        <v>0</v>
      </c>
      <c r="K26" s="27">
        <f t="shared" ref="K26" si="40">J26/24</f>
        <v>0</v>
      </c>
      <c r="L26" s="528"/>
    </row>
    <row r="27" spans="1:14">
      <c r="A27" s="12">
        <f t="shared" si="36"/>
        <v>21</v>
      </c>
      <c r="B27" s="8">
        <f>B26+1</f>
        <v>46286</v>
      </c>
      <c r="C27" s="8">
        <f t="shared" si="3"/>
        <v>46286</v>
      </c>
      <c r="D27" s="9">
        <f t="shared" si="4"/>
        <v>0.25</v>
      </c>
      <c r="E27" s="8">
        <f t="shared" si="5"/>
        <v>46287</v>
      </c>
      <c r="F27" s="9">
        <f t="shared" si="6"/>
        <v>0.25</v>
      </c>
      <c r="G27" s="10">
        <f t="shared" si="7"/>
        <v>1</v>
      </c>
      <c r="H27" s="11"/>
      <c r="I27" s="224"/>
      <c r="J27" s="11">
        <f t="shared" ref="J27" si="41">I27-H27</f>
        <v>0</v>
      </c>
      <c r="K27" s="27">
        <f t="shared" ref="K27" si="42">J27/24</f>
        <v>0</v>
      </c>
      <c r="L27" s="528"/>
    </row>
    <row r="28" spans="1:14">
      <c r="A28" s="12">
        <f t="shared" si="36"/>
        <v>22</v>
      </c>
      <c r="B28" s="8">
        <f t="shared" si="36"/>
        <v>46287</v>
      </c>
      <c r="C28" s="8">
        <f t="shared" si="3"/>
        <v>46287</v>
      </c>
      <c r="D28" s="9">
        <f t="shared" si="4"/>
        <v>0.25</v>
      </c>
      <c r="E28" s="8">
        <f t="shared" si="5"/>
        <v>46288</v>
      </c>
      <c r="F28" s="9">
        <f t="shared" si="6"/>
        <v>0.25</v>
      </c>
      <c r="G28" s="10">
        <f t="shared" si="7"/>
        <v>1</v>
      </c>
      <c r="H28" s="11"/>
      <c r="I28" s="224"/>
      <c r="J28" s="11">
        <f t="shared" ref="J28" si="43">I28-H28</f>
        <v>0</v>
      </c>
      <c r="K28" s="27">
        <f t="shared" ref="K28" si="44">J28/24</f>
        <v>0</v>
      </c>
      <c r="L28" s="528"/>
    </row>
    <row r="29" spans="1:14">
      <c r="A29" s="12">
        <f t="shared" si="36"/>
        <v>23</v>
      </c>
      <c r="B29" s="8">
        <f t="shared" si="36"/>
        <v>46288</v>
      </c>
      <c r="C29" s="8">
        <f t="shared" si="3"/>
        <v>46288</v>
      </c>
      <c r="D29" s="9">
        <f t="shared" si="4"/>
        <v>0.25</v>
      </c>
      <c r="E29" s="8">
        <f t="shared" si="5"/>
        <v>46289</v>
      </c>
      <c r="F29" s="9">
        <f t="shared" si="6"/>
        <v>0.25</v>
      </c>
      <c r="G29" s="10">
        <f t="shared" si="7"/>
        <v>1</v>
      </c>
      <c r="H29" s="11"/>
      <c r="I29" s="224"/>
      <c r="J29" s="11">
        <f t="shared" ref="J29" si="45">I29-H29</f>
        <v>0</v>
      </c>
      <c r="K29" s="27">
        <f t="shared" ref="K29" si="46">J29/24</f>
        <v>0</v>
      </c>
      <c r="L29" s="528"/>
    </row>
    <row r="30" spans="1:14">
      <c r="A30" s="12">
        <f t="shared" si="36"/>
        <v>24</v>
      </c>
      <c r="B30" s="8">
        <f t="shared" si="36"/>
        <v>46289</v>
      </c>
      <c r="C30" s="8">
        <f t="shared" si="3"/>
        <v>46289</v>
      </c>
      <c r="D30" s="9">
        <f t="shared" si="4"/>
        <v>0.25</v>
      </c>
      <c r="E30" s="8">
        <f t="shared" si="5"/>
        <v>46290</v>
      </c>
      <c r="F30" s="9">
        <f t="shared" si="6"/>
        <v>0.25</v>
      </c>
      <c r="G30" s="10">
        <f t="shared" si="7"/>
        <v>1</v>
      </c>
      <c r="H30" s="11"/>
      <c r="I30" s="224"/>
      <c r="J30" s="11">
        <f t="shared" ref="J30" si="47">I30-H30</f>
        <v>0</v>
      </c>
      <c r="K30" s="27">
        <f t="shared" ref="K30" si="48">J30/24</f>
        <v>0</v>
      </c>
      <c r="L30" s="528"/>
    </row>
    <row r="31" spans="1:14">
      <c r="A31" s="12">
        <f t="shared" si="36"/>
        <v>25</v>
      </c>
      <c r="B31" s="8">
        <f t="shared" si="36"/>
        <v>46290</v>
      </c>
      <c r="C31" s="8">
        <f t="shared" si="3"/>
        <v>46290</v>
      </c>
      <c r="D31" s="9">
        <f t="shared" si="4"/>
        <v>0.25</v>
      </c>
      <c r="E31" s="8">
        <f t="shared" si="5"/>
        <v>46291</v>
      </c>
      <c r="F31" s="9">
        <f t="shared" si="6"/>
        <v>0.25</v>
      </c>
      <c r="G31" s="10">
        <f t="shared" si="7"/>
        <v>1</v>
      </c>
      <c r="H31" s="11"/>
      <c r="I31" s="224"/>
      <c r="J31" s="11">
        <f t="shared" ref="J31" si="49">I31-H31</f>
        <v>0</v>
      </c>
      <c r="K31" s="27">
        <f t="shared" ref="K31" si="50">J31/24</f>
        <v>0</v>
      </c>
      <c r="L31" s="528"/>
    </row>
    <row r="32" spans="1:14">
      <c r="A32" s="12">
        <f t="shared" si="36"/>
        <v>26</v>
      </c>
      <c r="B32" s="8">
        <f t="shared" si="36"/>
        <v>46291</v>
      </c>
      <c r="C32" s="8">
        <f t="shared" si="3"/>
        <v>46291</v>
      </c>
      <c r="D32" s="9">
        <f t="shared" si="4"/>
        <v>0.25</v>
      </c>
      <c r="E32" s="8">
        <f t="shared" si="5"/>
        <v>46292</v>
      </c>
      <c r="F32" s="9">
        <f t="shared" si="6"/>
        <v>0.25</v>
      </c>
      <c r="G32" s="10">
        <f t="shared" si="7"/>
        <v>1</v>
      </c>
      <c r="H32" s="11"/>
      <c r="I32" s="224"/>
      <c r="J32" s="11">
        <f t="shared" ref="J32" si="51">I32-H32</f>
        <v>0</v>
      </c>
      <c r="K32" s="27">
        <f t="shared" ref="K32" si="52">J32/24</f>
        <v>0</v>
      </c>
      <c r="L32" s="528"/>
    </row>
    <row r="33" spans="1:12">
      <c r="A33" s="12">
        <f t="shared" si="36"/>
        <v>27</v>
      </c>
      <c r="B33" s="8">
        <f t="shared" si="36"/>
        <v>46292</v>
      </c>
      <c r="C33" s="8">
        <f t="shared" si="3"/>
        <v>46292</v>
      </c>
      <c r="D33" s="9">
        <f t="shared" si="4"/>
        <v>0.25</v>
      </c>
      <c r="E33" s="8">
        <f t="shared" si="5"/>
        <v>46293</v>
      </c>
      <c r="F33" s="9">
        <f t="shared" si="6"/>
        <v>0.25</v>
      </c>
      <c r="G33" s="10">
        <f t="shared" si="7"/>
        <v>1</v>
      </c>
      <c r="H33" s="11"/>
      <c r="I33" s="224"/>
      <c r="J33" s="11">
        <f t="shared" ref="J33:J34" si="53">I33-H33</f>
        <v>0</v>
      </c>
      <c r="K33" s="27">
        <f t="shared" ref="K33:K34" si="54">J33/24</f>
        <v>0</v>
      </c>
      <c r="L33" s="528"/>
    </row>
    <row r="34" spans="1:12">
      <c r="A34" s="12">
        <f t="shared" si="36"/>
        <v>28</v>
      </c>
      <c r="B34" s="8">
        <f t="shared" si="36"/>
        <v>46293</v>
      </c>
      <c r="C34" s="8">
        <f t="shared" si="3"/>
        <v>46293</v>
      </c>
      <c r="D34" s="9">
        <f t="shared" si="4"/>
        <v>0.25</v>
      </c>
      <c r="E34" s="8">
        <f t="shared" si="5"/>
        <v>46294</v>
      </c>
      <c r="F34" s="9">
        <f t="shared" si="6"/>
        <v>0.25</v>
      </c>
      <c r="G34" s="10">
        <f t="shared" si="7"/>
        <v>1</v>
      </c>
      <c r="H34" s="11"/>
      <c r="I34" s="224"/>
      <c r="J34" s="11">
        <f t="shared" si="53"/>
        <v>0</v>
      </c>
      <c r="K34" s="27">
        <f t="shared" si="54"/>
        <v>0</v>
      </c>
      <c r="L34" s="528"/>
    </row>
    <row r="35" spans="1:12">
      <c r="A35" s="12">
        <f t="shared" ref="A35:B35" si="55">A34+1</f>
        <v>29</v>
      </c>
      <c r="B35" s="8">
        <f t="shared" si="55"/>
        <v>46294</v>
      </c>
      <c r="C35" s="8">
        <f t="shared" ref="C35:C36" si="56">B35</f>
        <v>46294</v>
      </c>
      <c r="D35" s="9">
        <f t="shared" si="4"/>
        <v>0.25</v>
      </c>
      <c r="E35" s="8">
        <f t="shared" ref="E35:E36" si="57">C35+1</f>
        <v>46295</v>
      </c>
      <c r="F35" s="9">
        <f t="shared" si="6"/>
        <v>0.25</v>
      </c>
      <c r="G35" s="10">
        <f t="shared" ref="G35:G36" si="58">IFERROR(((E35-C35)+(F35-D35)),"")</f>
        <v>1</v>
      </c>
      <c r="H35" s="11"/>
      <c r="I35" s="224"/>
      <c r="J35" s="11">
        <f t="shared" ref="J35" si="59">I35-H35</f>
        <v>0</v>
      </c>
      <c r="K35" s="27">
        <f t="shared" ref="K35" si="60">J35/24</f>
        <v>0</v>
      </c>
      <c r="L35" s="528"/>
    </row>
    <row r="36" spans="1:12">
      <c r="A36" s="12">
        <f t="shared" ref="A36:B37" si="61">A35+1</f>
        <v>30</v>
      </c>
      <c r="B36" s="8">
        <f t="shared" si="61"/>
        <v>46295</v>
      </c>
      <c r="C36" s="8">
        <f t="shared" si="56"/>
        <v>46295</v>
      </c>
      <c r="D36" s="9">
        <f t="shared" si="4"/>
        <v>0.25</v>
      </c>
      <c r="E36" s="8">
        <f t="shared" si="57"/>
        <v>46296</v>
      </c>
      <c r="F36" s="9">
        <f t="shared" si="6"/>
        <v>0.25</v>
      </c>
      <c r="G36" s="10">
        <f t="shared" si="58"/>
        <v>1</v>
      </c>
      <c r="H36" s="11"/>
      <c r="I36" s="224"/>
      <c r="J36" s="11">
        <f t="shared" ref="J36" si="62">I36-H36</f>
        <v>0</v>
      </c>
      <c r="K36" s="27">
        <f t="shared" ref="K36" si="63">J36/24</f>
        <v>0</v>
      </c>
      <c r="L36" s="528"/>
    </row>
    <row r="37" spans="1:12">
      <c r="A37" s="12">
        <f t="shared" si="61"/>
        <v>31</v>
      </c>
      <c r="B37" s="8">
        <f t="shared" si="61"/>
        <v>46296</v>
      </c>
      <c r="C37" s="8">
        <f t="shared" ref="C37" si="64">B37</f>
        <v>46296</v>
      </c>
      <c r="D37" s="9">
        <f t="shared" si="4"/>
        <v>0.25</v>
      </c>
      <c r="E37" s="8">
        <f t="shared" ref="E37" si="65">C37+1</f>
        <v>46297</v>
      </c>
      <c r="F37" s="9">
        <f t="shared" si="6"/>
        <v>0.25</v>
      </c>
      <c r="G37" s="10">
        <f t="shared" ref="G37" si="66">IFERROR(((E37-C37)+(F37-D37)),"")</f>
        <v>1</v>
      </c>
      <c r="H37" s="11"/>
      <c r="I37" s="224"/>
      <c r="J37" s="11">
        <f t="shared" ref="J37" si="67">I37-H37</f>
        <v>0</v>
      </c>
      <c r="K37" s="27">
        <f t="shared" ref="K37" si="68">J37/24</f>
        <v>0</v>
      </c>
      <c r="L37" s="5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zoomScale="70" zoomScaleNormal="70" workbookViewId="0">
      <pane xSplit="2" ySplit="7" topLeftCell="C8" activePane="bottomRight" state="frozen"/>
      <selection pane="topRight"/>
      <selection pane="bottomLeft"/>
      <selection pane="bottomRight" activeCell="A11" sqref="A11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85546875" style="1" customWidth="1"/>
    <col min="5" max="5" width="13.5703125" style="1" customWidth="1"/>
    <col min="6" max="6" width="10.7109375" style="187" customWidth="1"/>
    <col min="7" max="10" width="9.140625" style="187"/>
    <col min="11" max="12" width="9.140625" style="207"/>
    <col min="13" max="13" width="20.5703125" style="208" customWidth="1"/>
    <col min="14" max="14" width="38.7109375" style="1" customWidth="1"/>
    <col min="15" max="16384" width="9.140625" style="1"/>
  </cols>
  <sheetData>
    <row r="1" spans="1:16">
      <c r="B1" s="2"/>
      <c r="C1" s="3" t="s">
        <v>128</v>
      </c>
      <c r="D1" s="2"/>
      <c r="E1" s="2"/>
      <c r="F1" s="2"/>
      <c r="G1" s="2"/>
      <c r="H1" s="2"/>
      <c r="I1" s="2"/>
      <c r="J1" s="2"/>
      <c r="K1" s="26"/>
      <c r="L1" s="26"/>
      <c r="M1" s="61"/>
    </row>
    <row r="2" spans="1:16">
      <c r="B2" s="2"/>
      <c r="C2" s="3" t="s">
        <v>213</v>
      </c>
      <c r="D2" s="2"/>
      <c r="E2" s="2"/>
      <c r="F2" s="2"/>
      <c r="G2" s="2"/>
      <c r="H2" s="2"/>
      <c r="I2" s="26"/>
      <c r="J2" s="2"/>
      <c r="K2" s="26"/>
      <c r="L2" s="26"/>
      <c r="M2" s="62" t="s">
        <v>130</v>
      </c>
    </row>
    <row r="3" spans="1:16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6"/>
      <c r="L3" s="26"/>
      <c r="M3" s="61"/>
    </row>
    <row r="4" spans="1:16">
      <c r="B4" s="4"/>
      <c r="C4" s="4">
        <f>SCI!C4</f>
        <v>46266</v>
      </c>
      <c r="D4" s="44"/>
      <c r="E4" s="167"/>
      <c r="F4" s="167"/>
      <c r="G4" s="2"/>
      <c r="H4" s="2"/>
      <c r="I4" s="2"/>
      <c r="J4" s="2"/>
      <c r="K4" s="26"/>
      <c r="L4" s="26"/>
      <c r="M4" s="61" t="s">
        <v>131</v>
      </c>
    </row>
    <row r="5" spans="1:16" ht="15.75" customHeight="1">
      <c r="A5" s="1005" t="s">
        <v>108</v>
      </c>
      <c r="B5" s="1004" t="s">
        <v>109</v>
      </c>
      <c r="C5" s="1004" t="s">
        <v>160</v>
      </c>
      <c r="D5" s="1004" t="s">
        <v>161</v>
      </c>
      <c r="E5" s="1004" t="s">
        <v>162</v>
      </c>
      <c r="F5" s="1004" t="s">
        <v>163</v>
      </c>
      <c r="G5" s="1039" t="s">
        <v>164</v>
      </c>
      <c r="H5" s="1040"/>
      <c r="I5" s="1040"/>
      <c r="J5" s="1040"/>
      <c r="K5" s="1040"/>
      <c r="L5" s="1040"/>
      <c r="M5" s="1036" t="s">
        <v>136</v>
      </c>
      <c r="N5" s="1002" t="s">
        <v>165</v>
      </c>
    </row>
    <row r="6" spans="1:16" ht="15.75" customHeight="1">
      <c r="A6" s="1032"/>
      <c r="B6" s="1034"/>
      <c r="C6" s="1034"/>
      <c r="D6" s="1034"/>
      <c r="E6" s="1034"/>
      <c r="F6" s="1034"/>
      <c r="G6" s="1041" t="s">
        <v>132</v>
      </c>
      <c r="H6" s="1042"/>
      <c r="I6" s="1041" t="s">
        <v>133</v>
      </c>
      <c r="J6" s="1043"/>
      <c r="K6" s="1044" t="s">
        <v>166</v>
      </c>
      <c r="L6" s="1046"/>
      <c r="M6" s="1037"/>
      <c r="N6" s="1030"/>
    </row>
    <row r="7" spans="1:16" ht="20.25" customHeight="1">
      <c r="A7" s="1006"/>
      <c r="B7" s="1007"/>
      <c r="C7" s="1007"/>
      <c r="D7" s="1007"/>
      <c r="E7" s="1007"/>
      <c r="F7" s="1007"/>
      <c r="G7" s="5" t="s">
        <v>109</v>
      </c>
      <c r="H7" s="5" t="s">
        <v>139</v>
      </c>
      <c r="I7" s="5" t="s">
        <v>109</v>
      </c>
      <c r="J7" s="5" t="s">
        <v>139</v>
      </c>
      <c r="K7" s="63" t="s">
        <v>132</v>
      </c>
      <c r="L7" s="63" t="s">
        <v>133</v>
      </c>
      <c r="M7" s="1049"/>
      <c r="N7" s="1003"/>
    </row>
    <row r="8" spans="1:16">
      <c r="A8" s="12">
        <v>1</v>
      </c>
      <c r="B8" s="8">
        <f t="shared" ref="B8:B11" si="0">I8</f>
        <v>0</v>
      </c>
      <c r="C8" s="168"/>
      <c r="D8" s="168"/>
      <c r="E8" s="8"/>
      <c r="F8" s="168"/>
      <c r="G8" s="152"/>
      <c r="H8" s="209"/>
      <c r="I8" s="152"/>
      <c r="J8" s="209"/>
      <c r="K8" s="216"/>
      <c r="L8" s="216"/>
      <c r="M8" s="217"/>
      <c r="N8" s="28"/>
      <c r="O8" s="75"/>
    </row>
    <row r="9" spans="1:16">
      <c r="A9" s="12">
        <f>A8+1</f>
        <v>2</v>
      </c>
      <c r="B9" s="8">
        <f t="shared" si="0"/>
        <v>0</v>
      </c>
      <c r="C9" s="168"/>
      <c r="D9" s="168"/>
      <c r="E9" s="8"/>
      <c r="F9" s="168"/>
      <c r="G9" s="152"/>
      <c r="H9" s="209"/>
      <c r="I9" s="152"/>
      <c r="J9" s="209"/>
      <c r="K9" s="216"/>
      <c r="L9" s="216"/>
      <c r="M9" s="217"/>
      <c r="N9" s="28"/>
      <c r="O9" s="75"/>
    </row>
    <row r="10" spans="1:16">
      <c r="A10" s="12">
        <f t="shared" ref="A10:A11" si="1">A9+1</f>
        <v>3</v>
      </c>
      <c r="B10" s="8">
        <f t="shared" si="0"/>
        <v>0</v>
      </c>
      <c r="C10" s="173"/>
      <c r="D10" s="173"/>
      <c r="E10" s="8"/>
      <c r="F10" s="168"/>
      <c r="G10" s="152"/>
      <c r="H10" s="209"/>
      <c r="I10" s="152"/>
      <c r="J10" s="209"/>
      <c r="K10" s="216"/>
      <c r="L10" s="216"/>
      <c r="M10" s="217"/>
      <c r="N10" s="104"/>
      <c r="O10" s="75"/>
    </row>
    <row r="11" spans="1:16">
      <c r="A11" s="12">
        <f t="shared" si="1"/>
        <v>4</v>
      </c>
      <c r="B11" s="8">
        <f t="shared" si="0"/>
        <v>0</v>
      </c>
      <c r="C11" s="168"/>
      <c r="D11" s="173"/>
      <c r="E11" s="8"/>
      <c r="F11" s="168"/>
      <c r="G11" s="152"/>
      <c r="H11" s="209"/>
      <c r="I11" s="152"/>
      <c r="J11" s="209"/>
      <c r="K11" s="216"/>
      <c r="L11" s="216"/>
      <c r="M11" s="217"/>
      <c r="N11" s="28"/>
      <c r="O11" s="75"/>
      <c r="P11" s="42"/>
    </row>
    <row r="12" spans="1:16">
      <c r="A12" s="13"/>
      <c r="B12" s="14"/>
      <c r="C12" s="210"/>
      <c r="D12" s="54"/>
      <c r="E12" s="14"/>
      <c r="F12" s="210"/>
      <c r="G12" s="14"/>
      <c r="H12" s="211"/>
      <c r="I12" s="14"/>
      <c r="J12" s="218"/>
      <c r="K12" s="219"/>
      <c r="L12" s="219"/>
      <c r="M12" s="220"/>
      <c r="N12" s="94"/>
      <c r="O12" s="75"/>
    </row>
    <row r="13" spans="1:16">
      <c r="A13" s="212" t="s">
        <v>3</v>
      </c>
      <c r="B13" s="213"/>
      <c r="C13" s="58"/>
      <c r="D13" s="58"/>
      <c r="E13" s="58"/>
      <c r="F13" s="214"/>
      <c r="G13" s="214"/>
      <c r="H13" s="215"/>
      <c r="I13" s="214"/>
      <c r="J13" s="215"/>
      <c r="K13" s="221"/>
      <c r="L13" s="221"/>
      <c r="M13" s="72">
        <f>SUM(M8:M11)</f>
        <v>0</v>
      </c>
      <c r="N13" s="73"/>
    </row>
  </sheetData>
  <mergeCells count="12">
    <mergeCell ref="F5:F7"/>
    <mergeCell ref="A5:A7"/>
    <mergeCell ref="B5:B7"/>
    <mergeCell ref="C5:C7"/>
    <mergeCell ref="D5:D7"/>
    <mergeCell ref="E5:E7"/>
    <mergeCell ref="M5:M7"/>
    <mergeCell ref="N5:N7"/>
    <mergeCell ref="G5:L5"/>
    <mergeCell ref="G6:H6"/>
    <mergeCell ref="I6:J6"/>
    <mergeCell ref="K6:L6"/>
  </mergeCells>
  <conditionalFormatting sqref="D12:D14">
    <cfRule type="cellIs" dxfId="0" priority="4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"/>
  <sheetViews>
    <sheetView zoomScaleSheetLayoutView="90" workbookViewId="0">
      <pane xSplit="3" ySplit="7" topLeftCell="D43" activePane="bottomRight" state="frozenSplit"/>
      <selection pane="topRight"/>
      <selection pane="bottomLeft"/>
      <selection pane="bottomRight" activeCell="L62" sqref="L6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140625" style="1" customWidth="1"/>
    <col min="5" max="6" width="10.7109375" style="1" customWidth="1"/>
    <col min="7" max="12" width="9.140625" style="1"/>
    <col min="13" max="14" width="9.140625" style="29"/>
    <col min="15" max="15" width="19.140625" style="42" customWidth="1"/>
    <col min="16" max="16" width="36.140625" style="1" customWidth="1"/>
    <col min="17" max="17" width="11.85546875" style="1" customWidth="1"/>
    <col min="18" max="16384" width="9.140625" style="1"/>
  </cols>
  <sheetData>
    <row r="1" spans="1:18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  <c r="M1" s="26"/>
      <c r="N1" s="26"/>
      <c r="O1" s="61"/>
    </row>
    <row r="2" spans="1:18">
      <c r="B2" s="2"/>
      <c r="C2" s="3" t="s">
        <v>214</v>
      </c>
      <c r="D2" s="2"/>
      <c r="E2" s="2"/>
      <c r="F2" s="2"/>
      <c r="G2" s="2"/>
      <c r="H2" s="2"/>
      <c r="I2" s="26"/>
      <c r="J2" s="2"/>
      <c r="K2" s="2"/>
      <c r="L2" s="2"/>
      <c r="M2" s="26"/>
      <c r="N2" s="26"/>
      <c r="O2" s="62" t="s">
        <v>130</v>
      </c>
    </row>
    <row r="3" spans="1:18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  <c r="M3" s="26"/>
      <c r="N3" s="26"/>
      <c r="O3" s="61"/>
    </row>
    <row r="4" spans="1:18">
      <c r="B4" s="4"/>
      <c r="C4" s="4">
        <f>SCI!C4</f>
        <v>46266</v>
      </c>
      <c r="D4" s="44"/>
      <c r="E4" s="167"/>
      <c r="F4" s="167"/>
      <c r="G4" s="2"/>
      <c r="H4" s="2"/>
      <c r="I4" s="2"/>
      <c r="J4" s="2"/>
      <c r="K4" s="2"/>
      <c r="L4" s="2"/>
      <c r="M4" s="26"/>
      <c r="N4" s="26"/>
      <c r="O4" s="61" t="s">
        <v>131</v>
      </c>
    </row>
    <row r="5" spans="1:18" ht="15.75" customHeight="1">
      <c r="A5" s="1005" t="s">
        <v>108</v>
      </c>
      <c r="B5" s="1004" t="s">
        <v>109</v>
      </c>
      <c r="C5" s="1004" t="s">
        <v>160</v>
      </c>
      <c r="D5" s="1004" t="s">
        <v>209</v>
      </c>
      <c r="E5" s="1004" t="s">
        <v>162</v>
      </c>
      <c r="F5" s="1004" t="s">
        <v>163</v>
      </c>
      <c r="G5" s="1039" t="s">
        <v>164</v>
      </c>
      <c r="H5" s="1040"/>
      <c r="I5" s="1040"/>
      <c r="J5" s="1040"/>
      <c r="K5" s="1040"/>
      <c r="L5" s="1040"/>
      <c r="M5" s="1040"/>
      <c r="N5" s="1040"/>
      <c r="O5" s="1074" t="s">
        <v>136</v>
      </c>
      <c r="P5" s="1002" t="s">
        <v>165</v>
      </c>
    </row>
    <row r="6" spans="1:18" ht="19.5" customHeight="1">
      <c r="A6" s="1032"/>
      <c r="B6" s="1034"/>
      <c r="C6" s="1034"/>
      <c r="D6" s="1034"/>
      <c r="E6" s="1034"/>
      <c r="F6" s="1034"/>
      <c r="G6" s="1041" t="s">
        <v>132</v>
      </c>
      <c r="H6" s="1042"/>
      <c r="I6" s="1041" t="s">
        <v>133</v>
      </c>
      <c r="J6" s="1043"/>
      <c r="K6" s="1041" t="s">
        <v>132</v>
      </c>
      <c r="L6" s="1043"/>
      <c r="M6" s="1041" t="s">
        <v>133</v>
      </c>
      <c r="N6" s="1043"/>
      <c r="O6" s="1075"/>
      <c r="P6" s="1030"/>
    </row>
    <row r="7" spans="1:18" ht="33.75" customHeight="1">
      <c r="A7" s="1006"/>
      <c r="B7" s="1007"/>
      <c r="C7" s="1007"/>
      <c r="D7" s="1007"/>
      <c r="E7" s="1007"/>
      <c r="F7" s="1007"/>
      <c r="G7" s="5" t="s">
        <v>109</v>
      </c>
      <c r="H7" s="5" t="s">
        <v>139</v>
      </c>
      <c r="I7" s="5" t="s">
        <v>109</v>
      </c>
      <c r="J7" s="5" t="s">
        <v>139</v>
      </c>
      <c r="K7" s="63" t="s">
        <v>215</v>
      </c>
      <c r="L7" s="5" t="s">
        <v>216</v>
      </c>
      <c r="M7" s="63" t="s">
        <v>215</v>
      </c>
      <c r="N7" s="5" t="s">
        <v>216</v>
      </c>
      <c r="O7" s="1076"/>
      <c r="P7" s="1003"/>
    </row>
    <row r="8" spans="1:18" ht="7.5" customHeight="1" thickTop="1">
      <c r="A8" s="845"/>
      <c r="B8" s="846"/>
      <c r="C8" s="847"/>
      <c r="D8" s="847"/>
      <c r="E8" s="848"/>
      <c r="F8" s="849"/>
      <c r="G8" s="850"/>
      <c r="H8" s="851"/>
      <c r="I8" s="850"/>
      <c r="J8" s="851"/>
      <c r="K8" s="851"/>
      <c r="L8" s="851"/>
      <c r="M8" s="852"/>
      <c r="N8" s="852"/>
      <c r="O8" s="853"/>
      <c r="P8" s="854"/>
    </row>
    <row r="9" spans="1:18">
      <c r="A9" s="12">
        <f t="shared" ref="A9:A67" si="0">A8+1</f>
        <v>1</v>
      </c>
      <c r="B9" s="48">
        <f t="shared" ref="B9:B19" si="1">I9</f>
        <v>46266</v>
      </c>
      <c r="C9" s="767" t="s">
        <v>284</v>
      </c>
      <c r="D9" s="201" t="s">
        <v>291</v>
      </c>
      <c r="E9" s="14">
        <v>46265</v>
      </c>
      <c r="F9" s="816" t="s">
        <v>120</v>
      </c>
      <c r="G9" s="55">
        <v>46265</v>
      </c>
      <c r="H9" s="56">
        <v>0.76458333333333339</v>
      </c>
      <c r="I9" s="55">
        <v>46266</v>
      </c>
      <c r="J9" s="56">
        <v>0.3125</v>
      </c>
      <c r="K9" s="203">
        <v>110</v>
      </c>
      <c r="L9" s="203">
        <v>30</v>
      </c>
      <c r="M9" s="203">
        <v>20</v>
      </c>
      <c r="N9" s="203">
        <v>30</v>
      </c>
      <c r="O9" s="42">
        <v>1986.48</v>
      </c>
      <c r="P9" s="204"/>
      <c r="R9" s="42"/>
    </row>
    <row r="10" spans="1:18">
      <c r="A10" s="12">
        <f t="shared" si="0"/>
        <v>2</v>
      </c>
      <c r="B10" s="48">
        <f t="shared" si="1"/>
        <v>46266</v>
      </c>
      <c r="C10" s="201" t="s">
        <v>289</v>
      </c>
      <c r="D10" s="201" t="s">
        <v>294</v>
      </c>
      <c r="E10" s="14">
        <v>46265</v>
      </c>
      <c r="F10" s="816" t="s">
        <v>120</v>
      </c>
      <c r="G10" s="55">
        <v>46266</v>
      </c>
      <c r="H10" s="56">
        <v>0.3125</v>
      </c>
      <c r="I10" s="55">
        <v>46266</v>
      </c>
      <c r="J10" s="56">
        <v>0.8125</v>
      </c>
      <c r="K10" s="203">
        <v>180</v>
      </c>
      <c r="L10" s="203">
        <v>30</v>
      </c>
      <c r="M10" s="203">
        <v>25</v>
      </c>
      <c r="N10" s="203">
        <v>30</v>
      </c>
      <c r="O10" s="42">
        <v>2109.7199999999998</v>
      </c>
      <c r="P10" s="630"/>
      <c r="R10" s="42"/>
    </row>
    <row r="11" spans="1:18">
      <c r="A11" s="12">
        <f t="shared" si="0"/>
        <v>3</v>
      </c>
      <c r="B11" s="48">
        <f t="shared" si="1"/>
        <v>46267</v>
      </c>
      <c r="C11" s="201" t="s">
        <v>297</v>
      </c>
      <c r="D11" s="201" t="s">
        <v>298</v>
      </c>
      <c r="E11" s="14">
        <v>46266</v>
      </c>
      <c r="F11" s="816" t="s">
        <v>120</v>
      </c>
      <c r="G11" s="55">
        <v>46266</v>
      </c>
      <c r="H11" s="56">
        <v>0.8125</v>
      </c>
      <c r="I11" s="55">
        <v>46267</v>
      </c>
      <c r="J11" s="56">
        <v>0.30694444444444446</v>
      </c>
      <c r="K11" s="203">
        <v>195</v>
      </c>
      <c r="L11" s="203">
        <v>30</v>
      </c>
      <c r="M11" s="203">
        <v>20</v>
      </c>
      <c r="N11" s="203">
        <v>30</v>
      </c>
      <c r="O11" s="42">
        <v>2063.96</v>
      </c>
      <c r="P11" s="630"/>
      <c r="R11" s="42"/>
    </row>
    <row r="12" spans="1:18">
      <c r="A12" s="12">
        <f t="shared" si="0"/>
        <v>4</v>
      </c>
      <c r="B12" s="48">
        <f t="shared" si="1"/>
        <v>46267</v>
      </c>
      <c r="C12" s="201" t="s">
        <v>284</v>
      </c>
      <c r="D12" s="201" t="s">
        <v>299</v>
      </c>
      <c r="E12" s="14">
        <v>46266</v>
      </c>
      <c r="F12" s="816" t="s">
        <v>120</v>
      </c>
      <c r="G12" s="55">
        <v>46267</v>
      </c>
      <c r="H12" s="56">
        <v>0.30694444444444441</v>
      </c>
      <c r="I12" s="55">
        <v>46267</v>
      </c>
      <c r="J12" s="56">
        <v>0.7583333333333333</v>
      </c>
      <c r="K12" s="203">
        <v>180</v>
      </c>
      <c r="L12" s="203">
        <v>30</v>
      </c>
      <c r="M12" s="203">
        <v>20</v>
      </c>
      <c r="N12" s="203">
        <v>30</v>
      </c>
      <c r="O12" s="30">
        <v>2034.17</v>
      </c>
      <c r="P12" s="204"/>
      <c r="R12" s="42"/>
    </row>
    <row r="13" spans="1:18">
      <c r="A13" s="12">
        <f t="shared" si="0"/>
        <v>5</v>
      </c>
      <c r="B13" s="48">
        <f t="shared" si="1"/>
        <v>46268</v>
      </c>
      <c r="C13" s="201" t="s">
        <v>308</v>
      </c>
      <c r="D13" s="201" t="s">
        <v>307</v>
      </c>
      <c r="E13" s="14">
        <v>46267</v>
      </c>
      <c r="F13" s="816" t="s">
        <v>120</v>
      </c>
      <c r="G13" s="55">
        <v>46267</v>
      </c>
      <c r="H13" s="56">
        <v>0.7583333333333333</v>
      </c>
      <c r="I13" s="55">
        <v>46268</v>
      </c>
      <c r="J13" s="56">
        <v>0.24583333333333335</v>
      </c>
      <c r="K13" s="203">
        <v>185</v>
      </c>
      <c r="L13" s="203">
        <v>30</v>
      </c>
      <c r="M13" s="203">
        <v>20</v>
      </c>
      <c r="N13" s="203">
        <v>30</v>
      </c>
      <c r="O13" s="42">
        <v>2648.6</v>
      </c>
      <c r="P13" s="204"/>
      <c r="Q13" s="75"/>
      <c r="R13" s="42"/>
    </row>
    <row r="14" spans="1:18">
      <c r="A14" s="12">
        <f t="shared" si="0"/>
        <v>6</v>
      </c>
      <c r="B14" s="8">
        <f t="shared" si="1"/>
        <v>46268</v>
      </c>
      <c r="C14" s="201" t="s">
        <v>313</v>
      </c>
      <c r="D14" s="201" t="s">
        <v>312</v>
      </c>
      <c r="E14" s="14">
        <v>46267</v>
      </c>
      <c r="F14" s="816" t="s">
        <v>120</v>
      </c>
      <c r="G14" s="55">
        <v>46268</v>
      </c>
      <c r="H14" s="56">
        <v>0.24583333333333335</v>
      </c>
      <c r="I14" s="55">
        <v>46268</v>
      </c>
      <c r="J14" s="56">
        <v>0.67569444444444438</v>
      </c>
      <c r="K14" s="203">
        <v>180</v>
      </c>
      <c r="L14" s="203">
        <v>30</v>
      </c>
      <c r="M14" s="203">
        <v>25</v>
      </c>
      <c r="N14" s="203">
        <v>30</v>
      </c>
      <c r="O14" s="30">
        <v>2611.31</v>
      </c>
      <c r="P14" s="204"/>
      <c r="Q14" s="75"/>
      <c r="R14" s="42"/>
    </row>
    <row r="15" spans="1:18">
      <c r="A15" s="12">
        <f t="shared" si="0"/>
        <v>7</v>
      </c>
      <c r="B15" s="8">
        <f t="shared" si="1"/>
        <v>46269</v>
      </c>
      <c r="C15" s="633" t="s">
        <v>289</v>
      </c>
      <c r="D15" s="201" t="s">
        <v>319</v>
      </c>
      <c r="E15" s="14">
        <v>46268</v>
      </c>
      <c r="F15" s="816" t="s">
        <v>120</v>
      </c>
      <c r="G15" s="55">
        <v>46268</v>
      </c>
      <c r="H15" s="56">
        <v>0.67569444444444438</v>
      </c>
      <c r="I15" s="55">
        <v>46269</v>
      </c>
      <c r="J15" s="56">
        <v>0.20833333333333334</v>
      </c>
      <c r="K15" s="203">
        <v>205</v>
      </c>
      <c r="L15" s="203">
        <v>30</v>
      </c>
      <c r="M15" s="203">
        <v>15</v>
      </c>
      <c r="N15" s="203">
        <v>30</v>
      </c>
      <c r="O15" s="30">
        <v>2207.66</v>
      </c>
      <c r="P15" s="204"/>
      <c r="Q15" s="75"/>
      <c r="R15" s="42"/>
    </row>
    <row r="16" spans="1:18">
      <c r="A16" s="12">
        <f t="shared" si="0"/>
        <v>8</v>
      </c>
      <c r="B16" s="8">
        <f t="shared" si="1"/>
        <v>46269</v>
      </c>
      <c r="C16" s="642" t="s">
        <v>321</v>
      </c>
      <c r="D16" s="642" t="s">
        <v>320</v>
      </c>
      <c r="E16" s="14">
        <v>46268</v>
      </c>
      <c r="F16" s="816" t="s">
        <v>120</v>
      </c>
      <c r="G16" s="55">
        <v>46269</v>
      </c>
      <c r="H16" s="56">
        <v>0.20833333333333334</v>
      </c>
      <c r="I16" s="55">
        <v>46269</v>
      </c>
      <c r="J16" s="56">
        <v>0.65486111111111112</v>
      </c>
      <c r="K16" s="203">
        <v>175</v>
      </c>
      <c r="L16" s="203">
        <v>30</v>
      </c>
      <c r="M16" s="203">
        <v>25</v>
      </c>
      <c r="N16" s="203">
        <v>30</v>
      </c>
      <c r="O16" s="30">
        <v>2623.17</v>
      </c>
      <c r="P16" s="204"/>
      <c r="R16" s="42"/>
    </row>
    <row r="17" spans="1:18">
      <c r="A17" s="12">
        <f t="shared" si="0"/>
        <v>9</v>
      </c>
      <c r="B17" s="8">
        <f t="shared" si="1"/>
        <v>46270</v>
      </c>
      <c r="C17" s="642" t="s">
        <v>324</v>
      </c>
      <c r="D17" s="642" t="s">
        <v>325</v>
      </c>
      <c r="E17" s="14">
        <v>46269</v>
      </c>
      <c r="F17" s="816" t="s">
        <v>120</v>
      </c>
      <c r="G17" s="55">
        <v>46269</v>
      </c>
      <c r="H17" s="56">
        <v>0.65486111111111112</v>
      </c>
      <c r="I17" s="55">
        <v>46270</v>
      </c>
      <c r="J17" s="56">
        <v>0.11458333333333333</v>
      </c>
      <c r="K17" s="203">
        <v>200</v>
      </c>
      <c r="L17" s="203">
        <v>30</v>
      </c>
      <c r="M17" s="203">
        <v>30</v>
      </c>
      <c r="N17" s="203">
        <v>30</v>
      </c>
      <c r="O17" s="30">
        <v>2321.13</v>
      </c>
      <c r="P17" s="204"/>
      <c r="R17" s="30"/>
    </row>
    <row r="18" spans="1:18">
      <c r="A18" s="12">
        <f t="shared" si="0"/>
        <v>10</v>
      </c>
      <c r="B18" s="8">
        <f t="shared" si="1"/>
        <v>46270</v>
      </c>
      <c r="C18" s="201" t="s">
        <v>313</v>
      </c>
      <c r="D18" s="201" t="s">
        <v>328</v>
      </c>
      <c r="E18" s="14">
        <v>46269</v>
      </c>
      <c r="F18" s="816" t="s">
        <v>120</v>
      </c>
      <c r="G18" s="55">
        <v>46270</v>
      </c>
      <c r="H18" s="56">
        <v>0.11458333333333333</v>
      </c>
      <c r="I18" s="55">
        <v>46270</v>
      </c>
      <c r="J18" s="56">
        <v>0.55069444444444449</v>
      </c>
      <c r="K18" s="203">
        <v>180</v>
      </c>
      <c r="L18" s="203">
        <v>30</v>
      </c>
      <c r="M18" s="203">
        <v>25</v>
      </c>
      <c r="N18" s="203">
        <v>30</v>
      </c>
      <c r="O18" s="30">
        <v>2599.0300000000002</v>
      </c>
      <c r="P18" s="204"/>
      <c r="Q18" s="75"/>
      <c r="R18" s="42"/>
    </row>
    <row r="19" spans="1:18">
      <c r="A19" s="12">
        <f t="shared" si="0"/>
        <v>11</v>
      </c>
      <c r="B19" s="8">
        <f t="shared" si="1"/>
        <v>46272</v>
      </c>
      <c r="C19" s="201" t="s">
        <v>330</v>
      </c>
      <c r="D19" s="201" t="s">
        <v>329</v>
      </c>
      <c r="E19" s="14">
        <v>46270</v>
      </c>
      <c r="F19" s="816" t="s">
        <v>120</v>
      </c>
      <c r="G19" s="55">
        <v>46270</v>
      </c>
      <c r="H19" s="56">
        <v>0.55069444444444449</v>
      </c>
      <c r="I19" s="55">
        <v>46272</v>
      </c>
      <c r="J19" s="56">
        <v>0.25</v>
      </c>
      <c r="K19" s="203">
        <v>200</v>
      </c>
      <c r="L19" s="203">
        <v>30</v>
      </c>
      <c r="M19" s="203">
        <v>20</v>
      </c>
      <c r="N19" s="203">
        <v>30</v>
      </c>
      <c r="O19" s="30">
        <v>2426.87</v>
      </c>
      <c r="P19" s="204"/>
      <c r="R19" s="42"/>
    </row>
    <row r="20" spans="1:18">
      <c r="A20" s="12">
        <f t="shared" si="0"/>
        <v>12</v>
      </c>
      <c r="B20" s="8">
        <f t="shared" ref="B20:B30" si="2">I20</f>
        <v>46272</v>
      </c>
      <c r="C20" s="201" t="s">
        <v>324</v>
      </c>
      <c r="D20" s="201" t="s">
        <v>332</v>
      </c>
      <c r="E20" s="14">
        <v>46270</v>
      </c>
      <c r="F20" s="816" t="s">
        <v>120</v>
      </c>
      <c r="G20" s="55">
        <v>46272</v>
      </c>
      <c r="H20" s="56">
        <v>0.25</v>
      </c>
      <c r="I20" s="55">
        <v>46272</v>
      </c>
      <c r="J20" s="56">
        <v>0.66666666666666663</v>
      </c>
      <c r="K20" s="203">
        <v>180</v>
      </c>
      <c r="L20" s="203">
        <v>30</v>
      </c>
      <c r="M20" s="203">
        <v>20</v>
      </c>
      <c r="N20" s="203">
        <v>30</v>
      </c>
      <c r="O20" s="30">
        <v>2397.5500000000002</v>
      </c>
      <c r="P20" s="204"/>
      <c r="Q20" s="75"/>
      <c r="R20" s="42"/>
    </row>
    <row r="21" spans="1:18">
      <c r="A21" s="12">
        <f t="shared" si="0"/>
        <v>13</v>
      </c>
      <c r="B21" s="8">
        <f t="shared" si="2"/>
        <v>46273</v>
      </c>
      <c r="C21" s="201" t="s">
        <v>308</v>
      </c>
      <c r="D21" s="201" t="s">
        <v>337</v>
      </c>
      <c r="E21" s="14">
        <v>46272</v>
      </c>
      <c r="F21" s="816" t="s">
        <v>120</v>
      </c>
      <c r="G21" s="55">
        <v>46272</v>
      </c>
      <c r="H21" s="56">
        <v>0.66666666666666663</v>
      </c>
      <c r="I21" s="55">
        <v>46273</v>
      </c>
      <c r="J21" s="56">
        <v>0.125</v>
      </c>
      <c r="K21" s="203">
        <v>195</v>
      </c>
      <c r="L21" s="203">
        <v>30</v>
      </c>
      <c r="M21" s="203">
        <v>30</v>
      </c>
      <c r="N21" s="203">
        <v>30</v>
      </c>
      <c r="O21" s="42">
        <v>2563.58</v>
      </c>
      <c r="P21" s="204"/>
      <c r="R21" s="42"/>
    </row>
    <row r="22" spans="1:18">
      <c r="A22" s="12">
        <f t="shared" si="0"/>
        <v>14</v>
      </c>
      <c r="B22" s="8">
        <f t="shared" si="2"/>
        <v>46273</v>
      </c>
      <c r="C22" s="201" t="s">
        <v>321</v>
      </c>
      <c r="D22" s="201" t="s">
        <v>340</v>
      </c>
      <c r="E22" s="14">
        <v>46272</v>
      </c>
      <c r="F22" s="816" t="s">
        <v>120</v>
      </c>
      <c r="G22" s="55">
        <v>46273</v>
      </c>
      <c r="H22" s="56">
        <v>0.125</v>
      </c>
      <c r="I22" s="55">
        <v>46273</v>
      </c>
      <c r="J22" s="56">
        <v>0.47916666666666669</v>
      </c>
      <c r="K22" s="203">
        <v>175</v>
      </c>
      <c r="L22" s="203">
        <v>30</v>
      </c>
      <c r="M22" s="203">
        <v>30</v>
      </c>
      <c r="N22" s="203">
        <v>30</v>
      </c>
      <c r="O22" s="30">
        <v>2625.97</v>
      </c>
      <c r="P22" s="204"/>
      <c r="R22" s="42"/>
    </row>
    <row r="23" spans="1:18">
      <c r="A23" s="12">
        <f t="shared" si="0"/>
        <v>15</v>
      </c>
      <c r="B23" s="8">
        <f t="shared" si="2"/>
        <v>46273</v>
      </c>
      <c r="C23" s="201" t="s">
        <v>342</v>
      </c>
      <c r="D23" s="201" t="s">
        <v>341</v>
      </c>
      <c r="E23" s="14">
        <v>46272</v>
      </c>
      <c r="F23" s="816" t="s">
        <v>120</v>
      </c>
      <c r="G23" s="55">
        <v>46273</v>
      </c>
      <c r="H23" s="56">
        <v>0.47916666666666669</v>
      </c>
      <c r="I23" s="55">
        <v>46273</v>
      </c>
      <c r="J23" s="56">
        <v>0.93402777777777779</v>
      </c>
      <c r="K23" s="203">
        <v>185</v>
      </c>
      <c r="L23" s="203">
        <v>30</v>
      </c>
      <c r="M23" s="203">
        <v>15</v>
      </c>
      <c r="N23" s="203">
        <v>30</v>
      </c>
      <c r="O23" s="30">
        <v>2662.77</v>
      </c>
      <c r="P23" s="204"/>
      <c r="R23" s="42"/>
    </row>
    <row r="24" spans="1:18">
      <c r="A24" s="12">
        <f t="shared" si="0"/>
        <v>16</v>
      </c>
      <c r="B24" s="8">
        <f t="shared" si="2"/>
        <v>46274</v>
      </c>
      <c r="C24" s="201" t="s">
        <v>297</v>
      </c>
      <c r="D24" s="201" t="s">
        <v>353</v>
      </c>
      <c r="E24" s="14">
        <v>46273</v>
      </c>
      <c r="F24" s="816" t="s">
        <v>120</v>
      </c>
      <c r="G24" s="55">
        <v>46273</v>
      </c>
      <c r="H24" s="56">
        <v>0.93402777777777779</v>
      </c>
      <c r="I24" s="55">
        <v>46274</v>
      </c>
      <c r="J24" s="56">
        <v>0.36388888888888887</v>
      </c>
      <c r="K24" s="203">
        <v>180</v>
      </c>
      <c r="L24" s="203">
        <v>30</v>
      </c>
      <c r="M24" s="203">
        <v>15</v>
      </c>
      <c r="N24" s="203">
        <v>30</v>
      </c>
      <c r="O24" s="30">
        <v>2627.2</v>
      </c>
      <c r="P24" s="204"/>
      <c r="R24" s="42"/>
    </row>
    <row r="25" spans="1:18">
      <c r="A25" s="12">
        <f t="shared" si="0"/>
        <v>17</v>
      </c>
      <c r="B25" s="8">
        <f t="shared" si="2"/>
        <v>46274</v>
      </c>
      <c r="C25" s="201" t="s">
        <v>355</v>
      </c>
      <c r="D25" s="201" t="s">
        <v>354</v>
      </c>
      <c r="E25" s="14">
        <v>46274</v>
      </c>
      <c r="F25" s="816" t="s">
        <v>120</v>
      </c>
      <c r="G25" s="55">
        <v>46274</v>
      </c>
      <c r="H25" s="56">
        <v>0.36388888888888887</v>
      </c>
      <c r="I25" s="55">
        <v>46274</v>
      </c>
      <c r="J25" s="56">
        <v>0.77777777777777779</v>
      </c>
      <c r="K25" s="203">
        <v>185</v>
      </c>
      <c r="L25" s="203">
        <v>30</v>
      </c>
      <c r="M25" s="203">
        <v>25</v>
      </c>
      <c r="N25" s="203">
        <v>30</v>
      </c>
      <c r="O25" s="30">
        <v>2919.14</v>
      </c>
      <c r="P25" s="204"/>
      <c r="R25" s="42"/>
    </row>
    <row r="26" spans="1:18">
      <c r="A26" s="12">
        <f t="shared" si="0"/>
        <v>18</v>
      </c>
      <c r="B26" s="8">
        <f t="shared" si="2"/>
        <v>46275</v>
      </c>
      <c r="C26" s="201" t="s">
        <v>360</v>
      </c>
      <c r="D26" s="201" t="s">
        <v>358</v>
      </c>
      <c r="E26" s="14">
        <v>46274</v>
      </c>
      <c r="F26" s="816" t="s">
        <v>120</v>
      </c>
      <c r="G26" s="55">
        <v>46274</v>
      </c>
      <c r="H26" s="56">
        <v>0.77777777777777779</v>
      </c>
      <c r="I26" s="55">
        <v>46275</v>
      </c>
      <c r="J26" s="56">
        <v>0.28680555555555554</v>
      </c>
      <c r="K26" s="203">
        <v>195</v>
      </c>
      <c r="L26" s="203">
        <v>30</v>
      </c>
      <c r="M26" s="203">
        <v>15</v>
      </c>
      <c r="N26" s="203">
        <v>30</v>
      </c>
      <c r="O26" s="30">
        <v>2867.89</v>
      </c>
      <c r="P26" s="204"/>
      <c r="R26" s="42"/>
    </row>
    <row r="27" spans="1:18">
      <c r="A27" s="12">
        <f t="shared" si="0"/>
        <v>19</v>
      </c>
      <c r="B27" s="8">
        <f t="shared" si="2"/>
        <v>46275</v>
      </c>
      <c r="C27" s="201" t="s">
        <v>284</v>
      </c>
      <c r="D27" s="741" t="s">
        <v>359</v>
      </c>
      <c r="E27" s="14">
        <v>46274</v>
      </c>
      <c r="F27" s="816" t="s">
        <v>120</v>
      </c>
      <c r="G27" s="55">
        <v>46275</v>
      </c>
      <c r="H27" s="56">
        <v>0.28680555555555554</v>
      </c>
      <c r="I27" s="55">
        <v>46275</v>
      </c>
      <c r="J27" s="56">
        <v>0.72916666666666663</v>
      </c>
      <c r="K27" s="203">
        <v>195</v>
      </c>
      <c r="L27" s="203">
        <v>30</v>
      </c>
      <c r="M27" s="203">
        <v>10</v>
      </c>
      <c r="N27" s="203">
        <v>30</v>
      </c>
      <c r="O27" s="30">
        <v>2814.62</v>
      </c>
      <c r="P27" s="738"/>
      <c r="R27" s="42"/>
    </row>
    <row r="28" spans="1:18">
      <c r="A28" s="12">
        <f t="shared" si="0"/>
        <v>20</v>
      </c>
      <c r="B28" s="8">
        <f t="shared" si="2"/>
        <v>46276</v>
      </c>
      <c r="C28" s="201" t="s">
        <v>366</v>
      </c>
      <c r="D28" s="741" t="s">
        <v>364</v>
      </c>
      <c r="E28" s="14">
        <v>46275</v>
      </c>
      <c r="F28" s="816" t="s">
        <v>120</v>
      </c>
      <c r="G28" s="55">
        <v>46275</v>
      </c>
      <c r="H28" s="56">
        <v>0.72916666666666663</v>
      </c>
      <c r="I28" s="55">
        <v>46276</v>
      </c>
      <c r="J28" s="56">
        <v>0.21180555555555555</v>
      </c>
      <c r="K28" s="203">
        <v>195</v>
      </c>
      <c r="L28" s="203">
        <v>30</v>
      </c>
      <c r="M28" s="203">
        <v>15</v>
      </c>
      <c r="N28" s="203">
        <v>30</v>
      </c>
      <c r="O28" s="30">
        <v>2749.1</v>
      </c>
      <c r="P28" s="738"/>
      <c r="R28" s="42"/>
    </row>
    <row r="29" spans="1:18">
      <c r="A29" s="12">
        <f t="shared" si="0"/>
        <v>21</v>
      </c>
      <c r="B29" s="8">
        <f t="shared" si="2"/>
        <v>46276</v>
      </c>
      <c r="C29" s="201" t="s">
        <v>367</v>
      </c>
      <c r="D29" s="201" t="s">
        <v>365</v>
      </c>
      <c r="E29" s="14">
        <v>46275</v>
      </c>
      <c r="F29" s="816" t="s">
        <v>120</v>
      </c>
      <c r="G29" s="55">
        <v>46276</v>
      </c>
      <c r="H29" s="56">
        <v>0.21180555555555555</v>
      </c>
      <c r="I29" s="55">
        <v>46276</v>
      </c>
      <c r="J29" s="56">
        <v>0.66666666666666663</v>
      </c>
      <c r="K29" s="203">
        <v>185</v>
      </c>
      <c r="L29" s="203">
        <v>30</v>
      </c>
      <c r="M29" s="203">
        <v>15</v>
      </c>
      <c r="N29" s="203">
        <v>30</v>
      </c>
      <c r="O29" s="30">
        <v>2429.25</v>
      </c>
      <c r="P29" s="204"/>
      <c r="R29" s="42"/>
    </row>
    <row r="30" spans="1:18">
      <c r="A30" s="12">
        <f t="shared" si="0"/>
        <v>22</v>
      </c>
      <c r="B30" s="8">
        <f t="shared" si="2"/>
        <v>46276</v>
      </c>
      <c r="C30" s="201" t="s">
        <v>375</v>
      </c>
      <c r="D30" s="858" t="s">
        <v>376</v>
      </c>
      <c r="E30" s="14">
        <v>46276</v>
      </c>
      <c r="F30" s="816" t="s">
        <v>120</v>
      </c>
      <c r="G30" s="55">
        <v>46276</v>
      </c>
      <c r="H30" s="56">
        <v>0.66666666666666663</v>
      </c>
      <c r="I30" s="55">
        <v>46276</v>
      </c>
      <c r="J30" s="56">
        <v>0.91666666666666663</v>
      </c>
      <c r="K30" s="203">
        <v>120</v>
      </c>
      <c r="L30" s="203">
        <v>30</v>
      </c>
      <c r="M30" s="203">
        <v>20</v>
      </c>
      <c r="N30" s="203">
        <v>30</v>
      </c>
      <c r="O30" s="30">
        <v>1807.0316065573766</v>
      </c>
      <c r="P30" s="862" t="s">
        <v>388</v>
      </c>
      <c r="R30" s="42"/>
    </row>
    <row r="31" spans="1:18">
      <c r="A31" s="12">
        <f t="shared" si="0"/>
        <v>23</v>
      </c>
      <c r="B31" s="8">
        <f>I31</f>
        <v>46277</v>
      </c>
      <c r="C31" s="201" t="s">
        <v>389</v>
      </c>
      <c r="D31" s="201" t="s">
        <v>373</v>
      </c>
      <c r="E31" s="14">
        <v>46276</v>
      </c>
      <c r="F31" s="816" t="s">
        <v>120</v>
      </c>
      <c r="G31" s="55">
        <v>46276</v>
      </c>
      <c r="H31" s="56">
        <v>0.91666666666666663</v>
      </c>
      <c r="I31" s="55">
        <v>46277</v>
      </c>
      <c r="J31" s="56">
        <v>0.375</v>
      </c>
      <c r="K31" s="203">
        <v>190</v>
      </c>
      <c r="L31" s="203">
        <v>30</v>
      </c>
      <c r="M31" s="203">
        <v>20</v>
      </c>
      <c r="N31" s="203">
        <v>30</v>
      </c>
      <c r="O31" s="30">
        <v>2802.76</v>
      </c>
      <c r="P31" s="204"/>
      <c r="R31" s="42"/>
    </row>
    <row r="32" spans="1:18">
      <c r="A32" s="12">
        <f t="shared" si="0"/>
        <v>24</v>
      </c>
      <c r="B32" s="8">
        <f t="shared" ref="B32:B67" si="3">I32</f>
        <v>46279</v>
      </c>
      <c r="C32" s="741" t="s">
        <v>284</v>
      </c>
      <c r="D32" s="201" t="s">
        <v>374</v>
      </c>
      <c r="E32" s="14">
        <v>46276</v>
      </c>
      <c r="F32" s="816" t="s">
        <v>120</v>
      </c>
      <c r="G32" s="55">
        <v>46277</v>
      </c>
      <c r="H32" s="56">
        <v>0.375</v>
      </c>
      <c r="I32" s="55">
        <v>46279</v>
      </c>
      <c r="J32" s="56">
        <v>6.9444444444444447E-4</v>
      </c>
      <c r="K32" s="203">
        <v>185</v>
      </c>
      <c r="L32" s="203">
        <v>30</v>
      </c>
      <c r="M32" s="203">
        <v>25</v>
      </c>
      <c r="N32" s="203">
        <v>30</v>
      </c>
      <c r="O32" s="30">
        <v>2288.9299999999998</v>
      </c>
      <c r="P32" s="742"/>
      <c r="R32" s="42"/>
    </row>
    <row r="33" spans="1:22">
      <c r="A33" s="12">
        <f t="shared" si="0"/>
        <v>25</v>
      </c>
      <c r="B33" s="8">
        <f t="shared" si="3"/>
        <v>46279</v>
      </c>
      <c r="C33" s="741" t="s">
        <v>381</v>
      </c>
      <c r="D33" s="741" t="s">
        <v>380</v>
      </c>
      <c r="E33" s="14">
        <v>46277</v>
      </c>
      <c r="F33" s="816" t="s">
        <v>120</v>
      </c>
      <c r="G33" s="55">
        <v>46279</v>
      </c>
      <c r="H33" s="56">
        <v>6.9444444444444447E-4</v>
      </c>
      <c r="I33" s="55">
        <v>46279</v>
      </c>
      <c r="J33" s="56">
        <v>0.48194444444444445</v>
      </c>
      <c r="K33" s="203">
        <v>185</v>
      </c>
      <c r="L33" s="203">
        <v>30</v>
      </c>
      <c r="M33" s="203">
        <v>20</v>
      </c>
      <c r="N33" s="203">
        <v>30</v>
      </c>
      <c r="O33" s="30">
        <v>2839.91</v>
      </c>
      <c r="P33" s="742"/>
      <c r="R33" s="42"/>
    </row>
    <row r="34" spans="1:22">
      <c r="A34" s="12">
        <f t="shared" si="0"/>
        <v>26</v>
      </c>
      <c r="B34" s="8">
        <f t="shared" si="3"/>
        <v>46279</v>
      </c>
      <c r="C34" s="741" t="s">
        <v>385</v>
      </c>
      <c r="D34" s="745" t="s">
        <v>384</v>
      </c>
      <c r="E34" s="14">
        <v>46278</v>
      </c>
      <c r="F34" s="816" t="s">
        <v>120</v>
      </c>
      <c r="G34" s="55">
        <v>46279</v>
      </c>
      <c r="H34" s="56">
        <v>0.48194444444444445</v>
      </c>
      <c r="I34" s="55">
        <v>46279</v>
      </c>
      <c r="J34" s="56">
        <v>0.91180555555555554</v>
      </c>
      <c r="K34" s="203">
        <v>185</v>
      </c>
      <c r="L34" s="203">
        <v>30</v>
      </c>
      <c r="M34" s="203">
        <v>25</v>
      </c>
      <c r="N34" s="203">
        <v>30</v>
      </c>
      <c r="O34" s="30">
        <v>2632.98</v>
      </c>
      <c r="P34" s="204"/>
      <c r="R34" s="42"/>
    </row>
    <row r="35" spans="1:22">
      <c r="A35" s="12">
        <f t="shared" si="0"/>
        <v>27</v>
      </c>
      <c r="B35" s="8">
        <f t="shared" si="3"/>
        <v>46280</v>
      </c>
      <c r="C35" s="201" t="s">
        <v>360</v>
      </c>
      <c r="D35" s="201" t="s">
        <v>390</v>
      </c>
      <c r="E35" s="14">
        <v>46279</v>
      </c>
      <c r="F35" s="816" t="s">
        <v>120</v>
      </c>
      <c r="G35" s="55">
        <v>46279</v>
      </c>
      <c r="H35" s="56">
        <v>0.91180555555555554</v>
      </c>
      <c r="I35" s="55">
        <v>46280</v>
      </c>
      <c r="J35" s="56">
        <v>0.36249999999999999</v>
      </c>
      <c r="K35" s="203">
        <v>195</v>
      </c>
      <c r="L35" s="203">
        <v>30</v>
      </c>
      <c r="M35" s="203">
        <v>25</v>
      </c>
      <c r="N35" s="203">
        <v>30</v>
      </c>
      <c r="O35" s="30">
        <v>2650.13</v>
      </c>
      <c r="P35" s="204"/>
      <c r="R35" s="42"/>
    </row>
    <row r="36" spans="1:22">
      <c r="A36" s="12">
        <f t="shared" si="0"/>
        <v>28</v>
      </c>
      <c r="B36" s="8">
        <f t="shared" si="3"/>
        <v>46280</v>
      </c>
      <c r="C36" s="201" t="s">
        <v>342</v>
      </c>
      <c r="D36" s="201" t="s">
        <v>394</v>
      </c>
      <c r="E36" s="14">
        <v>46279</v>
      </c>
      <c r="F36" s="816" t="s">
        <v>120</v>
      </c>
      <c r="G36" s="55">
        <v>46280</v>
      </c>
      <c r="H36" s="56">
        <v>0.36249999999999999</v>
      </c>
      <c r="I36" s="55">
        <v>46280</v>
      </c>
      <c r="J36" s="56">
        <v>0.81388888888888899</v>
      </c>
      <c r="K36" s="203">
        <v>180</v>
      </c>
      <c r="L36" s="203">
        <v>30</v>
      </c>
      <c r="M36" s="203">
        <v>20</v>
      </c>
      <c r="N36" s="203">
        <v>30</v>
      </c>
      <c r="O36" s="30">
        <v>2765.16</v>
      </c>
      <c r="P36" s="204"/>
      <c r="R36" s="42"/>
      <c r="U36" s="42"/>
    </row>
    <row r="37" spans="1:22">
      <c r="A37" s="12">
        <f t="shared" si="0"/>
        <v>29</v>
      </c>
      <c r="B37" s="8">
        <f t="shared" si="3"/>
        <v>46281</v>
      </c>
      <c r="C37" s="748" t="s">
        <v>400</v>
      </c>
      <c r="D37" s="201" t="s">
        <v>397</v>
      </c>
      <c r="E37" s="14">
        <v>46280</v>
      </c>
      <c r="F37" s="879" t="s">
        <v>419</v>
      </c>
      <c r="G37" s="55">
        <v>46280</v>
      </c>
      <c r="H37" s="56">
        <v>0.81388888888888899</v>
      </c>
      <c r="I37" s="55">
        <v>46281</v>
      </c>
      <c r="J37" s="56">
        <v>5.486111111111111E-2</v>
      </c>
      <c r="K37" s="203">
        <v>110</v>
      </c>
      <c r="L37" s="203">
        <v>30</v>
      </c>
      <c r="M37" s="203">
        <v>20</v>
      </c>
      <c r="N37" s="203">
        <v>30</v>
      </c>
      <c r="O37" s="30">
        <v>1638.9938360655738</v>
      </c>
      <c r="P37" s="878" t="s">
        <v>418</v>
      </c>
      <c r="R37" s="42"/>
      <c r="U37" s="42"/>
      <c r="V37" s="30"/>
    </row>
    <row r="38" spans="1:22">
      <c r="A38" s="12">
        <f t="shared" si="0"/>
        <v>30</v>
      </c>
      <c r="B38" s="8">
        <f t="shared" si="3"/>
        <v>46281</v>
      </c>
      <c r="C38" s="748" t="s">
        <v>289</v>
      </c>
      <c r="D38" s="201" t="s">
        <v>398</v>
      </c>
      <c r="E38" s="14">
        <v>46280</v>
      </c>
      <c r="F38" s="816" t="s">
        <v>120</v>
      </c>
      <c r="G38" s="55">
        <v>46281</v>
      </c>
      <c r="H38" s="56">
        <v>5.486111111111111E-2</v>
      </c>
      <c r="I38" s="55">
        <v>46281</v>
      </c>
      <c r="J38" s="56">
        <v>0.45833333333333331</v>
      </c>
      <c r="K38" s="203">
        <v>170</v>
      </c>
      <c r="L38" s="203">
        <v>30</v>
      </c>
      <c r="M38" s="203">
        <v>20</v>
      </c>
      <c r="N38" s="203">
        <v>30</v>
      </c>
      <c r="O38" s="30">
        <v>2719.1</v>
      </c>
      <c r="P38" s="204"/>
      <c r="R38" s="42"/>
      <c r="U38" s="42"/>
    </row>
    <row r="39" spans="1:22">
      <c r="A39" s="12">
        <f t="shared" si="0"/>
        <v>31</v>
      </c>
      <c r="B39" s="8">
        <f t="shared" si="3"/>
        <v>46281</v>
      </c>
      <c r="C39" s="748" t="s">
        <v>401</v>
      </c>
      <c r="D39" s="201" t="s">
        <v>399</v>
      </c>
      <c r="E39" s="14">
        <v>46281</v>
      </c>
      <c r="F39" s="816" t="s">
        <v>416</v>
      </c>
      <c r="G39" s="55">
        <v>46281</v>
      </c>
      <c r="H39" s="56">
        <v>0.45833333333333331</v>
      </c>
      <c r="I39" s="55">
        <v>46281</v>
      </c>
      <c r="J39" s="56">
        <v>0.76388888888888884</v>
      </c>
      <c r="K39" s="203">
        <v>144</v>
      </c>
      <c r="L39" s="203">
        <v>30</v>
      </c>
      <c r="M39" s="203">
        <v>20</v>
      </c>
      <c r="N39" s="203">
        <v>30</v>
      </c>
      <c r="O39" s="30">
        <v>2204.1757377049171</v>
      </c>
      <c r="P39" s="878" t="s">
        <v>417</v>
      </c>
      <c r="R39" s="42"/>
      <c r="U39" s="42"/>
    </row>
    <row r="40" spans="1:22">
      <c r="A40" s="12">
        <f t="shared" si="0"/>
        <v>32</v>
      </c>
      <c r="B40" s="8">
        <f t="shared" si="3"/>
        <v>46282</v>
      </c>
      <c r="C40" s="753" t="s">
        <v>412</v>
      </c>
      <c r="D40" s="201" t="s">
        <v>413</v>
      </c>
      <c r="E40" s="14">
        <v>46281</v>
      </c>
      <c r="F40" s="686" t="s">
        <v>120</v>
      </c>
      <c r="G40" s="55">
        <v>46281</v>
      </c>
      <c r="H40" s="56">
        <v>0.76388888888888884</v>
      </c>
      <c r="I40" s="55">
        <v>46282</v>
      </c>
      <c r="J40" s="56">
        <v>0.1875</v>
      </c>
      <c r="K40" s="203">
        <v>185</v>
      </c>
      <c r="L40" s="203">
        <v>30</v>
      </c>
      <c r="M40" s="203">
        <v>20</v>
      </c>
      <c r="N40" s="203">
        <v>30</v>
      </c>
      <c r="O40" s="30">
        <v>2804.02</v>
      </c>
      <c r="P40" s="204"/>
      <c r="R40" s="42"/>
      <c r="U40" s="42"/>
    </row>
    <row r="41" spans="1:22">
      <c r="A41" s="12">
        <f t="shared" si="0"/>
        <v>33</v>
      </c>
      <c r="B41" s="8">
        <f t="shared" si="3"/>
        <v>46282</v>
      </c>
      <c r="C41" s="664" t="s">
        <v>313</v>
      </c>
      <c r="D41" s="664" t="s">
        <v>414</v>
      </c>
      <c r="E41" s="14">
        <v>46281</v>
      </c>
      <c r="F41" s="686" t="s">
        <v>120</v>
      </c>
      <c r="G41" s="55">
        <v>46282</v>
      </c>
      <c r="H41" s="56">
        <v>0.1875</v>
      </c>
      <c r="I41" s="55">
        <v>46282</v>
      </c>
      <c r="J41" s="56">
        <v>0.63541666666666663</v>
      </c>
      <c r="K41" s="203">
        <v>180</v>
      </c>
      <c r="L41" s="203">
        <v>30</v>
      </c>
      <c r="M41" s="203">
        <v>25</v>
      </c>
      <c r="N41" s="203">
        <v>30</v>
      </c>
      <c r="O41" s="30">
        <v>2811.15</v>
      </c>
      <c r="P41" s="204"/>
      <c r="R41" s="42"/>
      <c r="U41" s="42"/>
    </row>
    <row r="42" spans="1:22">
      <c r="A42" s="12">
        <f t="shared" si="0"/>
        <v>34</v>
      </c>
      <c r="B42" s="8">
        <f t="shared" si="3"/>
        <v>46283</v>
      </c>
      <c r="C42" s="201" t="s">
        <v>381</v>
      </c>
      <c r="D42" s="201" t="s">
        <v>415</v>
      </c>
      <c r="E42" s="14">
        <v>46282</v>
      </c>
      <c r="F42" s="686" t="s">
        <v>120</v>
      </c>
      <c r="G42" s="55">
        <v>46282</v>
      </c>
      <c r="H42" s="56">
        <v>0.63541666666666663</v>
      </c>
      <c r="I42" s="55">
        <v>46283</v>
      </c>
      <c r="J42" s="56">
        <v>8.6805555555555566E-2</v>
      </c>
      <c r="K42" s="203">
        <v>205</v>
      </c>
      <c r="L42" s="203">
        <v>30</v>
      </c>
      <c r="M42" s="203">
        <v>25</v>
      </c>
      <c r="N42" s="203">
        <v>30</v>
      </c>
      <c r="O42" s="42">
        <v>2822.95</v>
      </c>
      <c r="P42" s="204"/>
      <c r="R42" s="42"/>
      <c r="U42" s="42"/>
    </row>
    <row r="43" spans="1:22">
      <c r="A43" s="12">
        <f t="shared" si="0"/>
        <v>35</v>
      </c>
      <c r="B43" s="8">
        <f t="shared" si="3"/>
        <v>46283</v>
      </c>
      <c r="C43" s="201" t="s">
        <v>401</v>
      </c>
      <c r="D43" s="201" t="s">
        <v>421</v>
      </c>
      <c r="E43" s="14">
        <v>46282</v>
      </c>
      <c r="F43" s="754" t="s">
        <v>120</v>
      </c>
      <c r="G43" s="55">
        <v>46283</v>
      </c>
      <c r="H43" s="56">
        <v>8.6805555555555566E-2</v>
      </c>
      <c r="I43" s="55">
        <v>46283</v>
      </c>
      <c r="J43" s="56">
        <v>0.54166666666666663</v>
      </c>
      <c r="K43" s="203">
        <v>185</v>
      </c>
      <c r="L43" s="203">
        <v>30</v>
      </c>
      <c r="M43" s="203">
        <v>25</v>
      </c>
      <c r="N43" s="203">
        <v>30</v>
      </c>
      <c r="O43" s="30">
        <v>2610.4899999999998</v>
      </c>
      <c r="P43" s="204"/>
      <c r="R43" s="42"/>
      <c r="U43" s="42"/>
    </row>
    <row r="44" spans="1:22">
      <c r="A44" s="12">
        <f t="shared" si="0"/>
        <v>36</v>
      </c>
      <c r="B44" s="8">
        <f t="shared" si="3"/>
        <v>46283</v>
      </c>
      <c r="C44" s="201" t="s">
        <v>284</v>
      </c>
      <c r="D44" s="201" t="s">
        <v>422</v>
      </c>
      <c r="E44" s="14">
        <v>46283</v>
      </c>
      <c r="F44" s="686" t="s">
        <v>120</v>
      </c>
      <c r="G44" s="55">
        <v>46283</v>
      </c>
      <c r="H44" s="56">
        <v>0.54166666666666663</v>
      </c>
      <c r="I44" s="55">
        <v>46283</v>
      </c>
      <c r="J44" s="56">
        <v>0.99236111111111114</v>
      </c>
      <c r="K44" s="203">
        <v>190</v>
      </c>
      <c r="L44" s="203">
        <v>30</v>
      </c>
      <c r="M44" s="203">
        <v>25</v>
      </c>
      <c r="N44" s="203">
        <v>30</v>
      </c>
      <c r="O44" s="30">
        <v>2594.46</v>
      </c>
      <c r="P44" s="204"/>
      <c r="R44" s="42"/>
      <c r="U44" s="42"/>
    </row>
    <row r="45" spans="1:22">
      <c r="A45" s="12">
        <f t="shared" si="0"/>
        <v>37</v>
      </c>
      <c r="B45" s="8">
        <f t="shared" si="3"/>
        <v>46284</v>
      </c>
      <c r="C45" s="201" t="s">
        <v>426</v>
      </c>
      <c r="D45" s="201" t="s">
        <v>424</v>
      </c>
      <c r="E45" s="14">
        <v>46283</v>
      </c>
      <c r="F45" s="686" t="s">
        <v>120</v>
      </c>
      <c r="G45" s="55">
        <v>46283</v>
      </c>
      <c r="H45" s="56">
        <v>0.99236111111111114</v>
      </c>
      <c r="I45" s="55">
        <v>46284</v>
      </c>
      <c r="J45" s="56">
        <v>0.29652777777777778</v>
      </c>
      <c r="K45" s="203">
        <v>120</v>
      </c>
      <c r="L45" s="203">
        <v>30</v>
      </c>
      <c r="M45" s="203">
        <v>20</v>
      </c>
      <c r="N45" s="203">
        <v>30</v>
      </c>
      <c r="O45" s="30">
        <v>1561.9548872180449</v>
      </c>
      <c r="P45" s="204"/>
      <c r="R45" s="42"/>
      <c r="U45" s="42"/>
    </row>
    <row r="46" spans="1:22">
      <c r="A46" s="12">
        <f t="shared" si="0"/>
        <v>38</v>
      </c>
      <c r="B46" s="8">
        <f t="shared" si="3"/>
        <v>46285</v>
      </c>
      <c r="C46" s="201" t="s">
        <v>427</v>
      </c>
      <c r="D46" s="201" t="s">
        <v>425</v>
      </c>
      <c r="E46" s="14">
        <v>46283</v>
      </c>
      <c r="F46" s="686" t="s">
        <v>120</v>
      </c>
      <c r="G46" s="55">
        <v>46284</v>
      </c>
      <c r="H46" s="56">
        <v>0.29652777777777778</v>
      </c>
      <c r="I46" s="55">
        <v>46285</v>
      </c>
      <c r="J46" s="56">
        <v>0.90902777777777777</v>
      </c>
      <c r="K46" s="203">
        <v>175</v>
      </c>
      <c r="L46" s="203">
        <v>30</v>
      </c>
      <c r="M46" s="203">
        <v>30</v>
      </c>
      <c r="N46" s="203">
        <v>30</v>
      </c>
      <c r="O46" s="30">
        <v>2815.16</v>
      </c>
      <c r="P46" s="204"/>
      <c r="R46" s="42"/>
      <c r="U46" s="42"/>
    </row>
    <row r="47" spans="1:22">
      <c r="A47" s="12">
        <f t="shared" si="0"/>
        <v>39</v>
      </c>
      <c r="B47" s="8">
        <f t="shared" si="3"/>
        <v>46286</v>
      </c>
      <c r="C47" s="201" t="s">
        <v>438</v>
      </c>
      <c r="D47" s="201" t="s">
        <v>436</v>
      </c>
      <c r="E47" s="14">
        <v>46285</v>
      </c>
      <c r="F47" s="686" t="s">
        <v>120</v>
      </c>
      <c r="G47" s="55">
        <v>46285</v>
      </c>
      <c r="H47" s="56">
        <v>0.90902777777777777</v>
      </c>
      <c r="I47" s="55">
        <v>46286</v>
      </c>
      <c r="J47" s="56">
        <v>0.33333333333333331</v>
      </c>
      <c r="K47" s="203">
        <v>175</v>
      </c>
      <c r="L47" s="203">
        <v>30</v>
      </c>
      <c r="M47" s="203">
        <v>25</v>
      </c>
      <c r="N47" s="203">
        <v>30</v>
      </c>
      <c r="O47" s="30">
        <v>2646.67</v>
      </c>
      <c r="P47" s="204"/>
      <c r="R47" s="42"/>
      <c r="U47" s="42"/>
    </row>
    <row r="48" spans="1:22">
      <c r="A48" s="12">
        <f t="shared" si="0"/>
        <v>40</v>
      </c>
      <c r="B48" s="8">
        <f t="shared" si="3"/>
        <v>46286</v>
      </c>
      <c r="C48" s="201" t="s">
        <v>439</v>
      </c>
      <c r="D48" s="201" t="s">
        <v>437</v>
      </c>
      <c r="E48" s="14">
        <v>46285</v>
      </c>
      <c r="F48" s="686" t="s">
        <v>120</v>
      </c>
      <c r="G48" s="55">
        <v>46286</v>
      </c>
      <c r="H48" s="56">
        <v>0.33333333333333331</v>
      </c>
      <c r="I48" s="55">
        <v>46286</v>
      </c>
      <c r="J48" s="56">
        <v>0.75694444444444453</v>
      </c>
      <c r="K48" s="203">
        <v>175</v>
      </c>
      <c r="L48" s="203">
        <v>30</v>
      </c>
      <c r="M48" s="203">
        <v>25</v>
      </c>
      <c r="N48" s="203">
        <v>30</v>
      </c>
      <c r="O48" s="30">
        <v>2600.0500000000002</v>
      </c>
      <c r="P48" s="668"/>
      <c r="R48" s="30"/>
      <c r="S48" s="30"/>
      <c r="U48" s="42"/>
    </row>
    <row r="49" spans="1:21">
      <c r="A49" s="12">
        <f t="shared" si="0"/>
        <v>41</v>
      </c>
      <c r="B49" s="8">
        <f t="shared" si="3"/>
        <v>46287</v>
      </c>
      <c r="C49" s="201" t="s">
        <v>412</v>
      </c>
      <c r="D49" s="201" t="s">
        <v>442</v>
      </c>
      <c r="E49" s="14">
        <v>46286</v>
      </c>
      <c r="F49" s="686" t="s">
        <v>120</v>
      </c>
      <c r="G49" s="55">
        <v>46286</v>
      </c>
      <c r="H49" s="56">
        <v>0.75694444444444453</v>
      </c>
      <c r="I49" s="55">
        <v>46287</v>
      </c>
      <c r="J49" s="56">
        <v>0.26041666666666669</v>
      </c>
      <c r="K49" s="203">
        <v>205</v>
      </c>
      <c r="L49" s="203">
        <v>30</v>
      </c>
      <c r="M49" s="203">
        <v>20</v>
      </c>
      <c r="N49" s="203">
        <v>30</v>
      </c>
      <c r="O49" s="30">
        <v>2484.04</v>
      </c>
      <c r="P49" s="204"/>
      <c r="R49" s="42"/>
      <c r="U49" s="42"/>
    </row>
    <row r="50" spans="1:21">
      <c r="A50" s="12">
        <f t="shared" si="0"/>
        <v>42</v>
      </c>
      <c r="B50" s="8">
        <f t="shared" si="3"/>
        <v>46287</v>
      </c>
      <c r="C50" s="201" t="s">
        <v>297</v>
      </c>
      <c r="D50" s="201" t="s">
        <v>447</v>
      </c>
      <c r="E50" s="14">
        <v>46286</v>
      </c>
      <c r="F50" s="686" t="s">
        <v>120</v>
      </c>
      <c r="G50" s="55">
        <v>46287</v>
      </c>
      <c r="H50" s="56">
        <v>0.26041666666666669</v>
      </c>
      <c r="I50" s="55">
        <v>46287</v>
      </c>
      <c r="J50" s="56">
        <v>0.71527777777777779</v>
      </c>
      <c r="K50" s="203">
        <v>175</v>
      </c>
      <c r="L50" s="203">
        <v>30</v>
      </c>
      <c r="M50" s="203">
        <v>20</v>
      </c>
      <c r="N50" s="203">
        <v>30</v>
      </c>
      <c r="O50" s="30">
        <v>2885.91</v>
      </c>
      <c r="P50" s="204"/>
      <c r="R50" s="42"/>
      <c r="U50" s="42"/>
    </row>
    <row r="51" spans="1:21">
      <c r="A51" s="12">
        <f t="shared" si="0"/>
        <v>43</v>
      </c>
      <c r="B51" s="8">
        <f t="shared" si="3"/>
        <v>46287</v>
      </c>
      <c r="C51" s="201" t="s">
        <v>385</v>
      </c>
      <c r="D51" s="201" t="s">
        <v>451</v>
      </c>
      <c r="E51" s="14">
        <v>46287</v>
      </c>
      <c r="F51" s="897" t="s">
        <v>462</v>
      </c>
      <c r="G51" s="55">
        <v>46287</v>
      </c>
      <c r="H51" s="56">
        <v>0.71527777777777779</v>
      </c>
      <c r="I51" s="55">
        <v>46287</v>
      </c>
      <c r="J51" s="56">
        <v>0.89722222222222225</v>
      </c>
      <c r="K51" s="203">
        <v>80</v>
      </c>
      <c r="L51" s="203">
        <v>30</v>
      </c>
      <c r="M51" s="203">
        <v>20</v>
      </c>
      <c r="N51" s="203">
        <v>30</v>
      </c>
      <c r="O51" s="30">
        <v>928.53884711779438</v>
      </c>
      <c r="P51" s="204"/>
      <c r="R51" s="42"/>
      <c r="U51" s="42"/>
    </row>
    <row r="52" spans="1:21">
      <c r="A52" s="12">
        <f t="shared" si="0"/>
        <v>44</v>
      </c>
      <c r="B52" s="8">
        <f t="shared" si="3"/>
        <v>46288</v>
      </c>
      <c r="C52" s="201" t="s">
        <v>426</v>
      </c>
      <c r="D52" s="201" t="s">
        <v>452</v>
      </c>
      <c r="E52" s="14">
        <v>46287</v>
      </c>
      <c r="F52" s="686" t="s">
        <v>120</v>
      </c>
      <c r="G52" s="55">
        <v>46287</v>
      </c>
      <c r="H52" s="56">
        <v>0.89722222222222225</v>
      </c>
      <c r="I52" s="55">
        <v>46288</v>
      </c>
      <c r="J52" s="56">
        <v>0.33402777777777781</v>
      </c>
      <c r="K52" s="203">
        <v>180</v>
      </c>
      <c r="L52" s="203">
        <v>30</v>
      </c>
      <c r="M52" s="203">
        <v>20</v>
      </c>
      <c r="N52" s="203">
        <v>30</v>
      </c>
      <c r="O52" s="30">
        <v>2591.84</v>
      </c>
      <c r="P52" s="204"/>
      <c r="R52" s="42"/>
      <c r="S52" s="893"/>
      <c r="U52" s="42"/>
    </row>
    <row r="53" spans="1:21">
      <c r="A53" s="12">
        <f t="shared" si="0"/>
        <v>45</v>
      </c>
      <c r="B53" s="8">
        <f t="shared" si="3"/>
        <v>46288</v>
      </c>
      <c r="C53" s="201" t="s">
        <v>450</v>
      </c>
      <c r="D53" s="899" t="s">
        <v>466</v>
      </c>
      <c r="E53" s="14">
        <v>46288</v>
      </c>
      <c r="F53" s="686" t="s">
        <v>416</v>
      </c>
      <c r="G53" s="55">
        <v>46288</v>
      </c>
      <c r="H53" s="56">
        <v>0.33402777777777781</v>
      </c>
      <c r="I53" s="55">
        <v>46288</v>
      </c>
      <c r="J53" s="56">
        <v>0.68680555555555556</v>
      </c>
      <c r="K53" s="203">
        <v>140</v>
      </c>
      <c r="L53" s="203">
        <v>30</v>
      </c>
      <c r="M53" s="203">
        <v>20</v>
      </c>
      <c r="N53" s="203">
        <v>30</v>
      </c>
      <c r="O53" s="30">
        <v>1976.2606516290725</v>
      </c>
      <c r="P53" s="204"/>
      <c r="R53" s="42"/>
      <c r="U53" s="42"/>
    </row>
    <row r="54" spans="1:21">
      <c r="A54" s="12">
        <f t="shared" si="0"/>
        <v>46</v>
      </c>
      <c r="B54" s="8">
        <f t="shared" si="3"/>
        <v>46289</v>
      </c>
      <c r="C54" s="894" t="s">
        <v>297</v>
      </c>
      <c r="D54" s="201" t="s">
        <v>467</v>
      </c>
      <c r="E54" s="14">
        <v>46288</v>
      </c>
      <c r="F54" s="686" t="s">
        <v>120</v>
      </c>
      <c r="G54" s="55">
        <v>46288</v>
      </c>
      <c r="H54" s="56">
        <v>0.68680555555555556</v>
      </c>
      <c r="I54" s="55">
        <v>46289</v>
      </c>
      <c r="J54" s="56">
        <v>0.13125000000000001</v>
      </c>
      <c r="K54" s="203">
        <v>200</v>
      </c>
      <c r="L54" s="203">
        <v>30</v>
      </c>
      <c r="M54" s="203">
        <v>25</v>
      </c>
      <c r="N54" s="203">
        <v>30</v>
      </c>
      <c r="O54" s="42">
        <v>2707.48</v>
      </c>
      <c r="P54" s="204"/>
      <c r="R54" s="42"/>
      <c r="S54" s="42"/>
      <c r="U54" s="42"/>
    </row>
    <row r="55" spans="1:21">
      <c r="A55" s="12">
        <f t="shared" si="0"/>
        <v>47</v>
      </c>
      <c r="B55" s="8">
        <f t="shared" si="3"/>
        <v>46289</v>
      </c>
      <c r="C55" s="201" t="s">
        <v>412</v>
      </c>
      <c r="D55" s="201" t="s">
        <v>460</v>
      </c>
      <c r="E55" s="14">
        <v>46288</v>
      </c>
      <c r="F55" s="686" t="s">
        <v>120</v>
      </c>
      <c r="G55" s="55">
        <v>46289</v>
      </c>
      <c r="H55" s="56">
        <v>0.13125000000000001</v>
      </c>
      <c r="I55" s="55">
        <v>46289</v>
      </c>
      <c r="J55" s="56">
        <v>0.63055555555555554</v>
      </c>
      <c r="K55" s="203">
        <v>180</v>
      </c>
      <c r="L55" s="203">
        <v>30</v>
      </c>
      <c r="M55" s="203">
        <v>20</v>
      </c>
      <c r="N55" s="203">
        <v>30</v>
      </c>
      <c r="O55" s="42">
        <v>2501.38</v>
      </c>
      <c r="P55" s="204"/>
      <c r="R55" s="42"/>
      <c r="S55" s="42"/>
      <c r="U55" s="42"/>
    </row>
    <row r="56" spans="1:21">
      <c r="A56" s="12">
        <f t="shared" si="0"/>
        <v>48</v>
      </c>
      <c r="B56" s="8">
        <f t="shared" si="3"/>
        <v>46290</v>
      </c>
      <c r="C56" s="201" t="s">
        <v>324</v>
      </c>
      <c r="D56" s="201" t="s">
        <v>461</v>
      </c>
      <c r="E56" s="14">
        <v>46289</v>
      </c>
      <c r="F56" s="686" t="s">
        <v>120</v>
      </c>
      <c r="G56" s="55">
        <v>46289</v>
      </c>
      <c r="H56" s="56">
        <v>0.63055555555555554</v>
      </c>
      <c r="I56" s="55">
        <v>46290</v>
      </c>
      <c r="J56" s="56">
        <v>8.6805555555555566E-2</v>
      </c>
      <c r="K56" s="203">
        <v>190</v>
      </c>
      <c r="L56" s="203">
        <v>30</v>
      </c>
      <c r="M56" s="203">
        <v>20</v>
      </c>
      <c r="N56" s="203">
        <v>30</v>
      </c>
      <c r="O56" s="42">
        <v>2665.37</v>
      </c>
      <c r="P56" s="204"/>
      <c r="R56" s="42"/>
      <c r="U56" s="42"/>
    </row>
    <row r="57" spans="1:21">
      <c r="A57" s="12">
        <f t="shared" si="0"/>
        <v>49</v>
      </c>
      <c r="B57" s="8">
        <f t="shared" si="3"/>
        <v>46290</v>
      </c>
      <c r="C57" s="201" t="s">
        <v>284</v>
      </c>
      <c r="D57" s="201" t="s">
        <v>465</v>
      </c>
      <c r="E57" s="14">
        <v>46289</v>
      </c>
      <c r="F57" s="686" t="s">
        <v>120</v>
      </c>
      <c r="G57" s="55">
        <v>46290</v>
      </c>
      <c r="H57" s="56">
        <v>8.6805555555555566E-2</v>
      </c>
      <c r="I57" s="55">
        <v>46290</v>
      </c>
      <c r="J57" s="56">
        <v>0.55069444444444449</v>
      </c>
      <c r="K57" s="203">
        <v>170</v>
      </c>
      <c r="L57" s="203">
        <v>30</v>
      </c>
      <c r="M57" s="203">
        <v>20</v>
      </c>
      <c r="N57" s="203">
        <v>30</v>
      </c>
      <c r="O57" s="30">
        <v>2649.5</v>
      </c>
      <c r="P57" s="204"/>
      <c r="R57" s="42"/>
      <c r="U57" s="42"/>
    </row>
    <row r="58" spans="1:21">
      <c r="A58" s="12">
        <f t="shared" si="0"/>
        <v>50</v>
      </c>
      <c r="B58" s="8">
        <f t="shared" si="3"/>
        <v>46290</v>
      </c>
      <c r="C58" s="201" t="s">
        <v>308</v>
      </c>
      <c r="D58" s="201" t="s">
        <v>472</v>
      </c>
      <c r="E58" s="14">
        <v>46290</v>
      </c>
      <c r="F58" s="686" t="s">
        <v>462</v>
      </c>
      <c r="G58" s="55">
        <v>46290</v>
      </c>
      <c r="H58" s="56">
        <v>0.55069444444444449</v>
      </c>
      <c r="I58" s="55">
        <v>46290</v>
      </c>
      <c r="J58" s="56">
        <v>0.81180555555555556</v>
      </c>
      <c r="K58" s="203">
        <v>95</v>
      </c>
      <c r="L58" s="203">
        <v>30</v>
      </c>
      <c r="M58" s="203">
        <v>15</v>
      </c>
      <c r="N58" s="203">
        <v>30</v>
      </c>
      <c r="O58" s="30">
        <v>1216.3973684210525</v>
      </c>
      <c r="P58" s="204"/>
      <c r="R58" s="42"/>
      <c r="U58" s="42"/>
    </row>
    <row r="59" spans="1:21">
      <c r="A59" s="12">
        <f t="shared" si="0"/>
        <v>51</v>
      </c>
      <c r="B59" s="8">
        <f t="shared" si="3"/>
        <v>46291</v>
      </c>
      <c r="C59" s="673" t="s">
        <v>401</v>
      </c>
      <c r="D59" s="901" t="s">
        <v>473</v>
      </c>
      <c r="E59" s="14">
        <v>46290</v>
      </c>
      <c r="F59" s="686" t="s">
        <v>416</v>
      </c>
      <c r="G59" s="55">
        <v>46290</v>
      </c>
      <c r="H59" s="56">
        <v>0.81180555555555556</v>
      </c>
      <c r="I59" s="55">
        <v>46291</v>
      </c>
      <c r="J59" s="56">
        <v>6.2499999999999995E-3</v>
      </c>
      <c r="K59" s="203">
        <v>110</v>
      </c>
      <c r="L59" s="203">
        <v>30</v>
      </c>
      <c r="M59" s="203">
        <v>20</v>
      </c>
      <c r="N59" s="203">
        <v>30</v>
      </c>
      <c r="O59" s="42">
        <v>1648.2</v>
      </c>
      <c r="P59" s="204"/>
      <c r="R59" s="42"/>
      <c r="S59" s="103"/>
      <c r="U59" s="42"/>
    </row>
    <row r="60" spans="1:21">
      <c r="A60" s="12">
        <f t="shared" si="0"/>
        <v>52</v>
      </c>
      <c r="B60" s="8">
        <f t="shared" si="3"/>
        <v>46291</v>
      </c>
      <c r="C60" s="201" t="s">
        <v>324</v>
      </c>
      <c r="D60" s="901" t="s">
        <v>474</v>
      </c>
      <c r="E60" s="14">
        <v>46290</v>
      </c>
      <c r="F60" s="686" t="s">
        <v>120</v>
      </c>
      <c r="G60" s="55">
        <v>46291</v>
      </c>
      <c r="H60" s="56">
        <v>6.2499999999999995E-3</v>
      </c>
      <c r="I60" s="55">
        <v>46291</v>
      </c>
      <c r="J60" s="56">
        <v>0.48680555555555555</v>
      </c>
      <c r="K60" s="203">
        <v>195</v>
      </c>
      <c r="L60" s="203">
        <v>30</v>
      </c>
      <c r="M60" s="203">
        <v>20</v>
      </c>
      <c r="N60" s="203">
        <v>30</v>
      </c>
      <c r="O60" s="42">
        <v>2825.28</v>
      </c>
      <c r="P60" s="204"/>
      <c r="R60" s="42"/>
      <c r="S60" s="103"/>
      <c r="U60" s="42"/>
    </row>
    <row r="61" spans="1:21">
      <c r="A61" s="12">
        <f t="shared" si="0"/>
        <v>53</v>
      </c>
      <c r="B61" s="8">
        <f t="shared" si="3"/>
        <v>46291</v>
      </c>
      <c r="C61" s="201" t="s">
        <v>308</v>
      </c>
      <c r="D61" s="201" t="s">
        <v>475</v>
      </c>
      <c r="E61" s="14">
        <v>46291</v>
      </c>
      <c r="F61" s="686" t="s">
        <v>477</v>
      </c>
      <c r="G61" s="55">
        <v>46291</v>
      </c>
      <c r="H61" s="56">
        <v>0.48680555555555555</v>
      </c>
      <c r="I61" s="55">
        <v>46291</v>
      </c>
      <c r="J61" s="56">
        <v>0.66527777777777775</v>
      </c>
      <c r="K61" s="203">
        <v>80</v>
      </c>
      <c r="L61" s="203">
        <v>30</v>
      </c>
      <c r="M61" s="203">
        <v>20</v>
      </c>
      <c r="N61" s="203">
        <v>30</v>
      </c>
      <c r="O61" s="30">
        <v>1158.27</v>
      </c>
      <c r="P61" s="204"/>
      <c r="R61" s="42"/>
      <c r="S61" s="103"/>
      <c r="U61" s="42"/>
    </row>
    <row r="62" spans="1:21">
      <c r="A62" s="12">
        <f t="shared" si="0"/>
        <v>54</v>
      </c>
      <c r="B62" s="8">
        <f t="shared" si="3"/>
        <v>46292</v>
      </c>
      <c r="C62" s="201" t="s">
        <v>284</v>
      </c>
      <c r="D62" s="201" t="s">
        <v>476</v>
      </c>
      <c r="E62" s="14">
        <v>46291</v>
      </c>
      <c r="F62" s="686" t="s">
        <v>120</v>
      </c>
      <c r="G62" s="55">
        <v>46291</v>
      </c>
      <c r="H62" s="56">
        <v>0.66527777777777775</v>
      </c>
      <c r="I62" s="55">
        <v>46292</v>
      </c>
      <c r="J62" s="56">
        <v>0.13819444444444443</v>
      </c>
      <c r="K62" s="203">
        <v>200</v>
      </c>
      <c r="L62" s="203">
        <v>30</v>
      </c>
      <c r="M62" s="203">
        <v>25</v>
      </c>
      <c r="N62" s="203">
        <v>30</v>
      </c>
      <c r="O62" s="30"/>
      <c r="P62" s="204"/>
      <c r="R62" s="42"/>
      <c r="S62" s="103"/>
      <c r="U62" s="42"/>
    </row>
    <row r="63" spans="1:21">
      <c r="A63" s="12">
        <f t="shared" si="0"/>
        <v>55</v>
      </c>
      <c r="B63" s="8">
        <f t="shared" si="3"/>
        <v>0</v>
      </c>
      <c r="C63" s="201" t="s">
        <v>289</v>
      </c>
      <c r="D63" s="201" t="s">
        <v>480</v>
      </c>
      <c r="E63" s="14">
        <v>46291</v>
      </c>
      <c r="F63" s="686" t="s">
        <v>120</v>
      </c>
      <c r="G63" s="55"/>
      <c r="H63" s="56"/>
      <c r="I63" s="55"/>
      <c r="J63" s="56"/>
      <c r="K63" s="203"/>
      <c r="L63" s="203"/>
      <c r="M63" s="203"/>
      <c r="N63" s="203"/>
      <c r="O63" s="30"/>
      <c r="P63" s="204"/>
      <c r="R63" s="42"/>
      <c r="S63" s="103"/>
      <c r="U63" s="42"/>
    </row>
    <row r="64" spans="1:21">
      <c r="A64" s="12">
        <f t="shared" si="0"/>
        <v>56</v>
      </c>
      <c r="B64" s="8">
        <f t="shared" si="3"/>
        <v>0</v>
      </c>
      <c r="C64" s="201" t="s">
        <v>450</v>
      </c>
      <c r="D64" s="201" t="s">
        <v>481</v>
      </c>
      <c r="E64" s="14">
        <v>46292</v>
      </c>
      <c r="F64" s="686" t="s">
        <v>120</v>
      </c>
      <c r="G64" s="55"/>
      <c r="H64" s="56"/>
      <c r="I64" s="55"/>
      <c r="J64" s="56"/>
      <c r="K64" s="203"/>
      <c r="L64" s="203"/>
      <c r="M64" s="203"/>
      <c r="N64" s="203"/>
      <c r="O64" s="30"/>
      <c r="P64" s="204"/>
      <c r="R64" s="42"/>
      <c r="S64" s="103"/>
      <c r="U64" s="42"/>
    </row>
    <row r="65" spans="1:21">
      <c r="A65" s="12">
        <f t="shared" si="0"/>
        <v>57</v>
      </c>
      <c r="B65" s="8">
        <f t="shared" si="3"/>
        <v>0</v>
      </c>
      <c r="C65" s="201"/>
      <c r="D65" s="201"/>
      <c r="E65" s="14"/>
      <c r="F65" s="768"/>
      <c r="G65" s="55"/>
      <c r="H65" s="56"/>
      <c r="I65" s="55"/>
      <c r="J65" s="56"/>
      <c r="K65" s="203"/>
      <c r="L65" s="203"/>
      <c r="M65" s="203"/>
      <c r="N65" s="203"/>
      <c r="O65" s="30"/>
      <c r="P65" s="204"/>
      <c r="R65" s="42"/>
      <c r="S65" s="103"/>
      <c r="U65" s="42"/>
    </row>
    <row r="66" spans="1:21">
      <c r="A66" s="12">
        <f t="shared" si="0"/>
        <v>58</v>
      </c>
      <c r="B66" s="8">
        <f t="shared" si="3"/>
        <v>0</v>
      </c>
      <c r="C66" s="767"/>
      <c r="D66" s="201"/>
      <c r="E66" s="14"/>
      <c r="F66" s="768"/>
      <c r="G66" s="55"/>
      <c r="H66" s="56"/>
      <c r="I66" s="55"/>
      <c r="J66" s="56"/>
      <c r="K66" s="203"/>
      <c r="L66" s="203"/>
      <c r="M66" s="203"/>
      <c r="N66" s="203"/>
      <c r="O66" s="30"/>
      <c r="P66" s="204"/>
      <c r="R66" s="42"/>
      <c r="S66" s="103"/>
      <c r="U66" s="42"/>
    </row>
    <row r="67" spans="1:21">
      <c r="A67" s="12">
        <f t="shared" si="0"/>
        <v>59</v>
      </c>
      <c r="B67" s="8">
        <f t="shared" si="3"/>
        <v>0</v>
      </c>
      <c r="C67" s="767"/>
      <c r="D67" s="201"/>
      <c r="E67" s="14"/>
      <c r="F67" s="768"/>
      <c r="G67" s="55"/>
      <c r="H67" s="56"/>
      <c r="I67" s="55"/>
      <c r="J67" s="56"/>
      <c r="K67" s="203"/>
      <c r="L67" s="203"/>
      <c r="M67" s="203"/>
      <c r="N67" s="203"/>
      <c r="O67" s="30"/>
      <c r="P67" s="204"/>
      <c r="R67" s="42"/>
      <c r="S67" s="103"/>
      <c r="U67" s="42"/>
    </row>
    <row r="68" spans="1:21">
      <c r="A68" s="12"/>
      <c r="B68" s="8"/>
      <c r="C68" s="201"/>
      <c r="D68" s="201"/>
      <c r="E68" s="14"/>
      <c r="F68" s="173"/>
      <c r="G68" s="55"/>
      <c r="H68" s="56"/>
      <c r="I68" s="55"/>
      <c r="J68" s="56"/>
      <c r="K68" s="203"/>
      <c r="L68" s="203"/>
      <c r="M68" s="203"/>
      <c r="N68" s="203"/>
      <c r="O68" s="30"/>
      <c r="P68" s="204"/>
      <c r="R68" s="42"/>
      <c r="S68" s="103"/>
      <c r="U68" s="42"/>
    </row>
    <row r="69" spans="1:21" ht="15.75" thickBot="1">
      <c r="A69" s="12"/>
      <c r="B69" s="8"/>
      <c r="C69" s="201"/>
      <c r="D69" s="201"/>
      <c r="E69" s="14"/>
      <c r="F69" s="168"/>
      <c r="G69" s="55"/>
      <c r="H69" s="56"/>
      <c r="I69" s="55"/>
      <c r="J69" s="56"/>
      <c r="K69" s="56"/>
      <c r="L69" s="56"/>
      <c r="M69" s="202"/>
      <c r="N69" s="202"/>
      <c r="O69" s="30"/>
      <c r="P69" s="205"/>
    </row>
    <row r="70" spans="1:21" ht="16.5" thickTop="1" thickBot="1">
      <c r="A70" s="57" t="s">
        <v>3</v>
      </c>
      <c r="B70" s="58"/>
      <c r="C70" s="58"/>
      <c r="D70" s="58"/>
      <c r="E70" s="58"/>
      <c r="F70" s="58"/>
      <c r="G70" s="58"/>
      <c r="H70" s="60"/>
      <c r="I70" s="58"/>
      <c r="J70" s="60"/>
      <c r="K70" s="60"/>
      <c r="L70" s="60"/>
      <c r="M70" s="71"/>
      <c r="N70" s="71"/>
      <c r="O70" s="72">
        <f>SUM(O8:O69)</f>
        <v>128143.71293471385</v>
      </c>
      <c r="P70" s="206"/>
    </row>
    <row r="71" spans="1:21" ht="15.75" thickTop="1"/>
  </sheetData>
  <autoFilter ref="A1:P58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ySplit="7" topLeftCell="A8" activePane="bottomLeft" state="frozen"/>
      <selection pane="bottomLeft" activeCell="O2" sqref="O2"/>
    </sheetView>
  </sheetViews>
  <sheetFormatPr defaultColWidth="9.140625" defaultRowHeight="15"/>
  <cols>
    <col min="1" max="1" width="5.5703125" style="1" customWidth="1"/>
    <col min="2" max="3" width="10.7109375" style="1" customWidth="1"/>
    <col min="4" max="4" width="15.28515625" style="1" customWidth="1"/>
    <col min="5" max="6" width="10.7109375" style="1" customWidth="1"/>
    <col min="7" max="8" width="9.140625" style="1"/>
    <col min="9" max="9" width="10.7109375" style="1" customWidth="1"/>
    <col min="10" max="14" width="9.140625" style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61"/>
    </row>
    <row r="2" spans="1:19">
      <c r="B2" s="2"/>
      <c r="C2" s="3" t="s">
        <v>217</v>
      </c>
      <c r="D2" s="2"/>
      <c r="E2" s="2"/>
      <c r="F2" s="2"/>
      <c r="G2" s="2"/>
      <c r="H2" s="2"/>
      <c r="I2" s="26"/>
      <c r="J2" s="2"/>
      <c r="K2" s="2"/>
      <c r="L2" s="2"/>
      <c r="M2" s="2"/>
      <c r="N2" s="2"/>
      <c r="O2" s="62" t="s">
        <v>130</v>
      </c>
    </row>
    <row r="3" spans="1:19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61"/>
    </row>
    <row r="4" spans="1:19">
      <c r="B4" s="4"/>
      <c r="C4" s="4">
        <f>SCI!C4</f>
        <v>46266</v>
      </c>
      <c r="D4" s="44"/>
      <c r="E4" s="167"/>
      <c r="F4" s="167"/>
      <c r="G4" s="2"/>
      <c r="H4" s="2"/>
      <c r="I4" s="2"/>
      <c r="J4" s="2"/>
      <c r="K4" s="2"/>
      <c r="L4" s="2"/>
      <c r="M4" s="2"/>
      <c r="N4" s="2"/>
      <c r="O4" s="61" t="s">
        <v>131</v>
      </c>
    </row>
    <row r="5" spans="1:19" ht="15.75" customHeight="1">
      <c r="A5" s="1005" t="s">
        <v>108</v>
      </c>
      <c r="B5" s="1004" t="s">
        <v>109</v>
      </c>
      <c r="C5" s="1004" t="s">
        <v>160</v>
      </c>
      <c r="D5" s="1004" t="s">
        <v>209</v>
      </c>
      <c r="E5" s="1004" t="s">
        <v>162</v>
      </c>
      <c r="F5" s="1004" t="s">
        <v>163</v>
      </c>
      <c r="G5" s="1039" t="s">
        <v>164</v>
      </c>
      <c r="H5" s="1040"/>
      <c r="I5" s="1040"/>
      <c r="J5" s="1040"/>
      <c r="K5" s="1040"/>
      <c r="L5" s="1040"/>
      <c r="M5" s="1040"/>
      <c r="N5" s="1040"/>
      <c r="O5" s="1036" t="s">
        <v>136</v>
      </c>
      <c r="P5" s="1002" t="s">
        <v>165</v>
      </c>
    </row>
    <row r="6" spans="1:19" ht="15.75" customHeight="1">
      <c r="A6" s="1032"/>
      <c r="B6" s="1034"/>
      <c r="C6" s="1034"/>
      <c r="D6" s="1034"/>
      <c r="E6" s="1034"/>
      <c r="F6" s="1034"/>
      <c r="G6" s="1041" t="s">
        <v>132</v>
      </c>
      <c r="H6" s="1042"/>
      <c r="I6" s="1041" t="s">
        <v>133</v>
      </c>
      <c r="J6" s="1043"/>
      <c r="K6" s="1041" t="s">
        <v>132</v>
      </c>
      <c r="L6" s="1042"/>
      <c r="M6" s="1041" t="s">
        <v>133</v>
      </c>
      <c r="N6" s="1043"/>
      <c r="O6" s="1037"/>
      <c r="P6" s="1030"/>
    </row>
    <row r="7" spans="1:19" ht="33.75" customHeight="1">
      <c r="A7" s="1006"/>
      <c r="B7" s="1007"/>
      <c r="C7" s="1007"/>
      <c r="D7" s="1007"/>
      <c r="E7" s="1007"/>
      <c r="F7" s="1007"/>
      <c r="G7" s="5" t="s">
        <v>109</v>
      </c>
      <c r="H7" s="5" t="s">
        <v>139</v>
      </c>
      <c r="I7" s="5" t="s">
        <v>109</v>
      </c>
      <c r="J7" s="5" t="s">
        <v>139</v>
      </c>
      <c r="K7" s="5" t="s">
        <v>218</v>
      </c>
      <c r="L7" s="5" t="s">
        <v>219</v>
      </c>
      <c r="M7" s="5" t="s">
        <v>218</v>
      </c>
      <c r="N7" s="5" t="s">
        <v>219</v>
      </c>
      <c r="O7" s="1049"/>
      <c r="P7" s="1003"/>
    </row>
    <row r="8" spans="1:19">
      <c r="A8" s="47">
        <f t="shared" ref="A8:A17" si="0">A7+1</f>
        <v>1</v>
      </c>
      <c r="B8" s="48">
        <f t="shared" ref="B8:B9" si="1">I8</f>
        <v>0</v>
      </c>
      <c r="C8" s="49"/>
      <c r="D8" s="50"/>
      <c r="E8" s="200"/>
      <c r="F8" s="49"/>
      <c r="G8" s="51"/>
      <c r="H8" s="80"/>
      <c r="I8" s="53"/>
      <c r="J8" s="80"/>
      <c r="K8" s="68"/>
      <c r="L8" s="68"/>
      <c r="M8" s="68"/>
      <c r="N8" s="68"/>
      <c r="O8" s="136"/>
      <c r="P8" s="28"/>
      <c r="S8" s="74"/>
    </row>
    <row r="9" spans="1:19">
      <c r="A9" s="47">
        <f t="shared" si="0"/>
        <v>2</v>
      </c>
      <c r="B9" s="48">
        <f t="shared" si="1"/>
        <v>0</v>
      </c>
      <c r="C9" s="68"/>
      <c r="D9" s="50"/>
      <c r="E9" s="200"/>
      <c r="F9" s="49"/>
      <c r="G9" s="51"/>
      <c r="H9" s="81"/>
      <c r="I9" s="51"/>
      <c r="J9" s="85"/>
      <c r="K9" s="68"/>
      <c r="L9" s="68"/>
      <c r="M9" s="68"/>
      <c r="N9" s="68"/>
      <c r="O9" s="136"/>
      <c r="P9" s="28"/>
      <c r="S9" s="74"/>
    </row>
    <row r="10" spans="1:19">
      <c r="A10" s="47">
        <f t="shared" si="0"/>
        <v>3</v>
      </c>
      <c r="B10" s="48">
        <f t="shared" ref="B10:B17" si="2">I10</f>
        <v>0</v>
      </c>
      <c r="C10" s="68"/>
      <c r="D10" s="50"/>
      <c r="E10" s="200"/>
      <c r="F10" s="49"/>
      <c r="G10" s="51"/>
      <c r="H10" s="81"/>
      <c r="I10" s="51"/>
      <c r="J10" s="80"/>
      <c r="K10" s="68"/>
      <c r="L10" s="68"/>
      <c r="M10" s="68"/>
      <c r="N10" s="68"/>
      <c r="O10" s="67"/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2"/>
        <v>0</v>
      </c>
      <c r="C11" s="68"/>
      <c r="D11" s="50"/>
      <c r="E11" s="200"/>
      <c r="F11" s="49"/>
      <c r="G11" s="51"/>
      <c r="H11" s="81"/>
      <c r="I11" s="51"/>
      <c r="J11" s="80"/>
      <c r="K11" s="68"/>
      <c r="L11" s="68"/>
      <c r="M11" s="68"/>
      <c r="N11" s="68"/>
      <c r="O11" s="67"/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2"/>
        <v>0</v>
      </c>
      <c r="C12" s="68"/>
      <c r="D12" s="50"/>
      <c r="E12" s="200"/>
      <c r="F12" s="49"/>
      <c r="G12" s="51"/>
      <c r="H12" s="81"/>
      <c r="I12" s="51"/>
      <c r="J12" s="80"/>
      <c r="K12" s="68"/>
      <c r="L12" s="68"/>
      <c r="M12" s="68"/>
      <c r="N12" s="68"/>
      <c r="O12" s="67"/>
      <c r="P12" s="28"/>
      <c r="Q12" s="75"/>
      <c r="R12" s="42"/>
    </row>
    <row r="13" spans="1:19">
      <c r="A13" s="47">
        <f t="shared" si="0"/>
        <v>6</v>
      </c>
      <c r="B13" s="48">
        <f t="shared" si="2"/>
        <v>0</v>
      </c>
      <c r="C13" s="68"/>
      <c r="D13" s="50"/>
      <c r="E13" s="200"/>
      <c r="F13" s="49"/>
      <c r="G13" s="51"/>
      <c r="H13" s="81"/>
      <c r="I13" s="51"/>
      <c r="J13" s="80"/>
      <c r="K13" s="66"/>
      <c r="L13" s="66"/>
      <c r="M13" s="66"/>
      <c r="N13" s="66"/>
      <c r="O13" s="136"/>
      <c r="P13" s="94"/>
      <c r="Q13" s="75"/>
      <c r="R13" s="42"/>
    </row>
    <row r="14" spans="1:19">
      <c r="A14" s="47">
        <f t="shared" si="0"/>
        <v>7</v>
      </c>
      <c r="B14" s="48">
        <f t="shared" si="2"/>
        <v>0</v>
      </c>
      <c r="C14" s="68"/>
      <c r="D14" s="50"/>
      <c r="E14" s="200"/>
      <c r="F14" s="49"/>
      <c r="G14" s="51"/>
      <c r="H14" s="81"/>
      <c r="I14" s="51"/>
      <c r="J14" s="80"/>
      <c r="K14" s="66"/>
      <c r="L14" s="66"/>
      <c r="M14" s="66"/>
      <c r="N14" s="66"/>
      <c r="O14" s="136"/>
      <c r="P14" s="94"/>
      <c r="Q14" s="75"/>
      <c r="R14" s="42"/>
    </row>
    <row r="15" spans="1:19">
      <c r="A15" s="47">
        <f t="shared" si="0"/>
        <v>8</v>
      </c>
      <c r="B15" s="48">
        <f t="shared" si="2"/>
        <v>0</v>
      </c>
      <c r="C15" s="68"/>
      <c r="D15" s="50"/>
      <c r="E15" s="200"/>
      <c r="F15" s="49"/>
      <c r="G15" s="51"/>
      <c r="H15" s="81"/>
      <c r="I15" s="51"/>
      <c r="J15" s="80"/>
      <c r="K15" s="66"/>
      <c r="L15" s="66"/>
      <c r="M15" s="66"/>
      <c r="N15" s="66"/>
      <c r="O15" s="67"/>
      <c r="P15" s="94"/>
      <c r="Q15" s="75"/>
      <c r="R15" s="42"/>
    </row>
    <row r="16" spans="1:19">
      <c r="A16" s="47">
        <f t="shared" si="0"/>
        <v>9</v>
      </c>
      <c r="B16" s="48">
        <f t="shared" si="2"/>
        <v>0</v>
      </c>
      <c r="C16" s="68"/>
      <c r="D16" s="50"/>
      <c r="E16" s="200"/>
      <c r="F16" s="49"/>
      <c r="G16" s="51"/>
      <c r="H16" s="81"/>
      <c r="I16" s="51"/>
      <c r="J16" s="80"/>
      <c r="K16" s="66"/>
      <c r="L16" s="66"/>
      <c r="M16" s="66"/>
      <c r="N16" s="66"/>
      <c r="O16" s="67"/>
      <c r="P16" s="94"/>
      <c r="Q16" s="75"/>
      <c r="R16" s="42"/>
    </row>
    <row r="17" spans="1:18">
      <c r="A17" s="47">
        <f t="shared" si="0"/>
        <v>10</v>
      </c>
      <c r="B17" s="48">
        <f t="shared" si="2"/>
        <v>0</v>
      </c>
      <c r="C17" s="68"/>
      <c r="D17" s="50"/>
      <c r="E17" s="200"/>
      <c r="F17" s="49"/>
      <c r="G17" s="51"/>
      <c r="H17" s="81"/>
      <c r="I17" s="51"/>
      <c r="J17" s="80"/>
      <c r="K17" s="66"/>
      <c r="L17" s="66"/>
      <c r="M17" s="66"/>
      <c r="N17" s="66"/>
      <c r="O17" s="67"/>
      <c r="P17" s="94"/>
      <c r="Q17" s="75"/>
      <c r="R17" s="42"/>
    </row>
    <row r="18" spans="1:18">
      <c r="A18" s="47"/>
      <c r="B18" s="48"/>
      <c r="C18" s="68"/>
      <c r="D18" s="50"/>
      <c r="E18" s="200"/>
      <c r="F18" s="49"/>
      <c r="G18" s="51"/>
      <c r="H18" s="81"/>
      <c r="I18" s="14"/>
      <c r="J18" s="56"/>
      <c r="K18" s="66"/>
      <c r="L18" s="66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8"/>
      <c r="F19" s="58"/>
      <c r="G19" s="58"/>
      <c r="H19" s="60"/>
      <c r="I19" s="58"/>
      <c r="J19" s="60"/>
      <c r="K19" s="60"/>
      <c r="L19" s="60"/>
      <c r="M19" s="156"/>
      <c r="N19" s="156"/>
      <c r="O19" s="72">
        <f>SUM(O8:O18)</f>
        <v>0</v>
      </c>
      <c r="P19" s="73"/>
    </row>
  </sheetData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opLeftCell="A10" zoomScale="85" zoomScaleNormal="85" workbookViewId="0">
      <selection activeCell="J44" sqref="J44"/>
    </sheetView>
  </sheetViews>
  <sheetFormatPr defaultColWidth="9.140625" defaultRowHeight="15"/>
  <cols>
    <col min="1" max="2" width="9.140625" style="1"/>
    <col min="3" max="3" width="20" style="1" customWidth="1"/>
    <col min="4" max="4" width="9.140625" style="1"/>
    <col min="5" max="5" width="7.7109375" style="1" customWidth="1"/>
    <col min="6" max="6" width="9.140625" style="1"/>
    <col min="7" max="7" width="7.7109375" style="1" customWidth="1"/>
    <col min="8" max="10" width="9.140625" style="1"/>
    <col min="11" max="11" width="15.7109375" style="42" customWidth="1"/>
    <col min="12" max="12" width="12.7109375" style="35" customWidth="1"/>
    <col min="13" max="13" width="12.140625" style="42" customWidth="1"/>
    <col min="14" max="14" width="15.28515625" style="1" customWidth="1"/>
    <col min="15" max="15" width="11.85546875" style="1" customWidth="1"/>
    <col min="16" max="16" width="65" style="1" customWidth="1"/>
    <col min="17" max="16384" width="9.140625" style="1"/>
  </cols>
  <sheetData>
    <row r="1" spans="1:16">
      <c r="E1" s="150" t="s">
        <v>220</v>
      </c>
      <c r="G1" s="44"/>
      <c r="H1" s="44"/>
      <c r="I1" s="44"/>
      <c r="J1" s="44"/>
      <c r="K1" s="193"/>
      <c r="L1" s="194"/>
      <c r="M1" s="193"/>
      <c r="N1" s="44"/>
      <c r="O1" s="44"/>
      <c r="P1" s="44"/>
    </row>
    <row r="2" spans="1:16">
      <c r="E2" s="150" t="s">
        <v>221</v>
      </c>
      <c r="G2" s="44"/>
      <c r="H2" s="44"/>
      <c r="I2" s="44"/>
      <c r="J2" s="44"/>
      <c r="K2" s="83" t="s">
        <v>222</v>
      </c>
      <c r="L2" s="195"/>
      <c r="M2" s="196">
        <f>SUM(M8:M37)</f>
        <v>21813.167999999947</v>
      </c>
      <c r="N2" s="44"/>
      <c r="O2" s="44"/>
      <c r="P2" s="25" t="s">
        <v>130</v>
      </c>
    </row>
    <row r="3" spans="1:16">
      <c r="E3" s="151">
        <f>CERES!C4</f>
        <v>46266</v>
      </c>
      <c r="G3" s="44"/>
      <c r="H3" s="44"/>
      <c r="I3" s="44"/>
      <c r="J3" s="44"/>
      <c r="K3" s="193"/>
      <c r="L3" s="194"/>
      <c r="M3" s="193"/>
      <c r="N3" s="44"/>
      <c r="O3" s="44"/>
      <c r="P3" s="44"/>
    </row>
    <row r="4" spans="1:16" ht="15.75" thickBot="1">
      <c r="B4" s="44"/>
      <c r="C4" s="44"/>
      <c r="D4" s="44"/>
      <c r="E4" s="44"/>
      <c r="F4" s="44"/>
      <c r="G4" s="44"/>
      <c r="H4" s="44"/>
      <c r="I4" s="44"/>
      <c r="J4" s="44"/>
      <c r="K4" s="193"/>
      <c r="L4" s="194"/>
      <c r="M4" s="193"/>
      <c r="N4" s="44"/>
      <c r="O4" s="44"/>
      <c r="P4" s="44"/>
    </row>
    <row r="5" spans="1:16" ht="15" customHeight="1" thickTop="1">
      <c r="A5" s="1088" t="s">
        <v>223</v>
      </c>
      <c r="B5" s="1088" t="s">
        <v>224</v>
      </c>
      <c r="C5" s="1091" t="s">
        <v>190</v>
      </c>
      <c r="D5" s="1088" t="s">
        <v>225</v>
      </c>
      <c r="E5" s="1086" t="s">
        <v>164</v>
      </c>
      <c r="F5" s="1086"/>
      <c r="G5" s="1086"/>
      <c r="H5" s="1086"/>
      <c r="I5" s="1086" t="s">
        <v>166</v>
      </c>
      <c r="J5" s="1086"/>
      <c r="K5" s="1077" t="s">
        <v>135</v>
      </c>
      <c r="L5" s="1077"/>
      <c r="M5" s="1077" t="s">
        <v>212</v>
      </c>
      <c r="N5" s="1080" t="s">
        <v>134</v>
      </c>
      <c r="O5" s="1080" t="s">
        <v>226</v>
      </c>
      <c r="P5" s="1083" t="s">
        <v>138</v>
      </c>
    </row>
    <row r="6" spans="1:16" ht="32.25" customHeight="1">
      <c r="A6" s="1089"/>
      <c r="B6" s="1089"/>
      <c r="C6" s="1092"/>
      <c r="D6" s="1089"/>
      <c r="E6" s="1087" t="s">
        <v>227</v>
      </c>
      <c r="F6" s="1087"/>
      <c r="G6" s="1087" t="s">
        <v>133</v>
      </c>
      <c r="H6" s="1087"/>
      <c r="I6" s="1087"/>
      <c r="J6" s="1087"/>
      <c r="K6" s="1078"/>
      <c r="L6" s="1078"/>
      <c r="M6" s="1078"/>
      <c r="N6" s="1081"/>
      <c r="O6" s="1081"/>
      <c r="P6" s="1084"/>
    </row>
    <row r="7" spans="1:16" ht="15.75" customHeight="1" thickBot="1">
      <c r="A7" s="1090"/>
      <c r="B7" s="1090"/>
      <c r="C7" s="1093"/>
      <c r="D7" s="1090"/>
      <c r="E7" s="110" t="s">
        <v>109</v>
      </c>
      <c r="F7" s="110" t="s">
        <v>139</v>
      </c>
      <c r="G7" s="110" t="s">
        <v>109</v>
      </c>
      <c r="H7" s="110" t="s">
        <v>139</v>
      </c>
      <c r="I7" s="110" t="s">
        <v>132</v>
      </c>
      <c r="J7" s="110" t="s">
        <v>228</v>
      </c>
      <c r="K7" s="129" t="s">
        <v>132</v>
      </c>
      <c r="L7" s="197" t="s">
        <v>228</v>
      </c>
      <c r="M7" s="1079"/>
      <c r="N7" s="1082"/>
      <c r="O7" s="1082"/>
      <c r="P7" s="1085"/>
    </row>
    <row r="8" spans="1:16" ht="15.75" thickTop="1">
      <c r="A8" s="187">
        <f>A7+1</f>
        <v>1</v>
      </c>
      <c r="B8" s="188">
        <f>G8</f>
        <v>46266</v>
      </c>
      <c r="C8" s="793" t="s">
        <v>309</v>
      </c>
      <c r="D8" s="189" t="s">
        <v>278</v>
      </c>
      <c r="E8" s="191">
        <v>46265</v>
      </c>
      <c r="F8" s="116">
        <v>0.66666666666666663</v>
      </c>
      <c r="G8" s="55">
        <v>46266</v>
      </c>
      <c r="H8" s="137">
        <v>0.3125</v>
      </c>
      <c r="I8" s="644">
        <v>160</v>
      </c>
      <c r="J8" s="190">
        <v>10</v>
      </c>
      <c r="K8" s="795">
        <v>1035254.336</v>
      </c>
      <c r="L8" s="654">
        <v>1035933.334</v>
      </c>
      <c r="M8" s="134">
        <f t="shared" ref="M8:M9" si="0">L8-K8</f>
        <v>678.99800000002142</v>
      </c>
      <c r="N8" s="153">
        <f t="shared" ref="N8" si="1">IFERROR(((G8-E8+H8-F8)),"")</f>
        <v>0.64583333333333337</v>
      </c>
      <c r="O8" s="154">
        <f t="shared" ref="O8:O9" si="2">M8/24</f>
        <v>28.291583333334227</v>
      </c>
      <c r="P8" s="145"/>
    </row>
    <row r="9" spans="1:16">
      <c r="A9" s="187">
        <f t="shared" ref="A9:A55" si="3">A8+1</f>
        <v>2</v>
      </c>
      <c r="B9" s="188">
        <f t="shared" ref="B9:B34" si="4">G9</f>
        <v>46266</v>
      </c>
      <c r="C9" s="793" t="s">
        <v>295</v>
      </c>
      <c r="D9" s="794" t="s">
        <v>196</v>
      </c>
      <c r="E9" s="55">
        <v>46266</v>
      </c>
      <c r="F9" s="137">
        <v>0.3125</v>
      </c>
      <c r="G9" s="55">
        <v>46266</v>
      </c>
      <c r="H9" s="137">
        <v>0.64583333333333337</v>
      </c>
      <c r="I9" s="190">
        <v>175</v>
      </c>
      <c r="J9" s="190">
        <v>10</v>
      </c>
      <c r="K9" s="654">
        <f>L8</f>
        <v>1035933.334</v>
      </c>
      <c r="L9" s="139">
        <v>1036732.909</v>
      </c>
      <c r="M9" s="134">
        <f t="shared" si="0"/>
        <v>799.57499999995343</v>
      </c>
      <c r="N9" s="153">
        <f t="shared" ref="N9" si="5">IFERROR(((G9-E9+H9-F9)),"")</f>
        <v>0.33333333333333337</v>
      </c>
      <c r="O9" s="154">
        <f t="shared" si="2"/>
        <v>33.315624999998057</v>
      </c>
      <c r="P9" s="145"/>
    </row>
    <row r="10" spans="1:16">
      <c r="A10" s="187">
        <f t="shared" si="3"/>
        <v>3</v>
      </c>
      <c r="B10" s="188">
        <f t="shared" si="4"/>
        <v>46267</v>
      </c>
      <c r="C10" s="818" t="s">
        <v>296</v>
      </c>
      <c r="D10" s="819" t="s">
        <v>281</v>
      </c>
      <c r="E10" s="55">
        <v>46266</v>
      </c>
      <c r="F10" s="137">
        <v>0.64583333333333337</v>
      </c>
      <c r="G10" s="55">
        <v>46267</v>
      </c>
      <c r="H10" s="137">
        <v>0.3576388888888889</v>
      </c>
      <c r="I10" s="190">
        <v>190</v>
      </c>
      <c r="J10" s="190">
        <v>10</v>
      </c>
      <c r="K10" s="654">
        <f t="shared" ref="K10:K24" si="6">L9</f>
        <v>1036732.909</v>
      </c>
      <c r="L10" s="139">
        <v>1037522.8370000001</v>
      </c>
      <c r="M10" s="134">
        <f t="shared" ref="M10" si="7">L10-K10</f>
        <v>789.92800000007264</v>
      </c>
      <c r="N10" s="153">
        <f t="shared" ref="N10" si="8">IFERROR(((G10-E10+H10-F10)),"")</f>
        <v>0.71180555555555547</v>
      </c>
      <c r="O10" s="154">
        <f t="shared" ref="O10" si="9">M10/24</f>
        <v>32.913666666669691</v>
      </c>
      <c r="P10" s="145"/>
    </row>
    <row r="11" spans="1:16">
      <c r="A11" s="187">
        <f t="shared" si="3"/>
        <v>4</v>
      </c>
      <c r="B11" s="188">
        <f t="shared" si="4"/>
        <v>46267</v>
      </c>
      <c r="C11" s="818" t="s">
        <v>310</v>
      </c>
      <c r="D11" s="819" t="s">
        <v>283</v>
      </c>
      <c r="E11" s="55">
        <v>46267</v>
      </c>
      <c r="F11" s="137">
        <v>0.3576388888888889</v>
      </c>
      <c r="G11" s="55">
        <v>46267</v>
      </c>
      <c r="H11" s="137">
        <v>0.64236111111111116</v>
      </c>
      <c r="I11" s="190">
        <v>140</v>
      </c>
      <c r="J11" s="190">
        <v>10</v>
      </c>
      <c r="K11" s="654">
        <f t="shared" si="6"/>
        <v>1037522.8370000001</v>
      </c>
      <c r="L11" s="139">
        <v>1038175.7560000001</v>
      </c>
      <c r="M11" s="134">
        <f t="shared" ref="M11:M12" si="10">L11-K11</f>
        <v>652.91899999999441</v>
      </c>
      <c r="N11" s="153">
        <f t="shared" ref="N11:N12" si="11">IFERROR(((G11-E11+H11-F11)),"")</f>
        <v>0.28472222222222227</v>
      </c>
      <c r="O11" s="154">
        <f t="shared" ref="O11:O12" si="12">M11/24</f>
        <v>27.204958333333099</v>
      </c>
      <c r="P11" s="145"/>
    </row>
    <row r="12" spans="1:16">
      <c r="A12" s="187">
        <f t="shared" si="3"/>
        <v>5</v>
      </c>
      <c r="B12" s="188">
        <f t="shared" si="4"/>
        <v>46268</v>
      </c>
      <c r="C12" s="120" t="s">
        <v>300</v>
      </c>
      <c r="D12" s="819" t="s">
        <v>196</v>
      </c>
      <c r="E12" s="55">
        <v>46267</v>
      </c>
      <c r="F12" s="137">
        <v>0.64236111111111116</v>
      </c>
      <c r="G12" s="55">
        <v>46268</v>
      </c>
      <c r="H12" s="821">
        <v>0.41666666666666669</v>
      </c>
      <c r="I12" s="190">
        <v>180</v>
      </c>
      <c r="J12" s="190">
        <v>50</v>
      </c>
      <c r="K12" s="654">
        <f t="shared" si="6"/>
        <v>1038175.7560000001</v>
      </c>
      <c r="L12" s="139">
        <v>1038988.4889999999</v>
      </c>
      <c r="M12" s="134">
        <f t="shared" si="10"/>
        <v>812.73299999989104</v>
      </c>
      <c r="N12" s="153">
        <f t="shared" si="11"/>
        <v>0.77430555555555558</v>
      </c>
      <c r="O12" s="154">
        <f t="shared" si="12"/>
        <v>33.86387499999546</v>
      </c>
      <c r="P12" s="145"/>
    </row>
    <row r="13" spans="1:16">
      <c r="A13" s="187">
        <f t="shared" si="3"/>
        <v>6</v>
      </c>
      <c r="B13" s="188">
        <f t="shared" si="4"/>
        <v>46269</v>
      </c>
      <c r="C13" s="645" t="s">
        <v>314</v>
      </c>
      <c r="D13" s="636" t="s">
        <v>316</v>
      </c>
      <c r="E13" s="55">
        <v>46268</v>
      </c>
      <c r="F13" s="821">
        <v>0.41666666666666669</v>
      </c>
      <c r="G13" s="55">
        <v>46269</v>
      </c>
      <c r="H13" s="137">
        <v>0.125</v>
      </c>
      <c r="I13" s="190">
        <v>145</v>
      </c>
      <c r="J13" s="190">
        <v>20</v>
      </c>
      <c r="K13" s="654">
        <f t="shared" si="6"/>
        <v>1038988.4889999999</v>
      </c>
      <c r="L13" s="139">
        <v>1039722.9790000001</v>
      </c>
      <c r="M13" s="134">
        <f t="shared" ref="M13:M14" si="13">L13-K13</f>
        <v>734.4900000001071</v>
      </c>
      <c r="N13" s="153">
        <f t="shared" ref="N13:N14" si="14">IFERROR(((G13-E13+H13-F13)),"")</f>
        <v>0.70833333333333326</v>
      </c>
      <c r="O13" s="154">
        <f t="shared" ref="O13:O14" si="15">M13/24</f>
        <v>30.603750000004464</v>
      </c>
      <c r="P13" s="145"/>
    </row>
    <row r="14" spans="1:16">
      <c r="A14" s="187">
        <f t="shared" si="3"/>
        <v>7</v>
      </c>
      <c r="B14" s="188">
        <f t="shared" si="4"/>
        <v>46269</v>
      </c>
      <c r="C14" s="120" t="s">
        <v>315</v>
      </c>
      <c r="D14" s="636" t="s">
        <v>283</v>
      </c>
      <c r="E14" s="55">
        <v>46269</v>
      </c>
      <c r="F14" s="137">
        <v>0.29166666666666669</v>
      </c>
      <c r="G14" s="55">
        <v>46269</v>
      </c>
      <c r="H14" s="137">
        <v>0.70833333333333337</v>
      </c>
      <c r="I14" s="190">
        <v>145</v>
      </c>
      <c r="J14" s="190">
        <v>10</v>
      </c>
      <c r="K14" s="654">
        <f t="shared" si="6"/>
        <v>1039722.9790000001</v>
      </c>
      <c r="L14" s="139">
        <v>1040389.153</v>
      </c>
      <c r="M14" s="134">
        <f t="shared" si="13"/>
        <v>666.17399999999907</v>
      </c>
      <c r="N14" s="153">
        <f t="shared" si="14"/>
        <v>0.41666666666666669</v>
      </c>
      <c r="O14" s="154">
        <f t="shared" si="15"/>
        <v>27.75724999999996</v>
      </c>
      <c r="P14" s="145"/>
    </row>
    <row r="15" spans="1:16">
      <c r="A15" s="187">
        <f t="shared" si="3"/>
        <v>8</v>
      </c>
      <c r="B15" s="188">
        <f t="shared" si="4"/>
        <v>46270</v>
      </c>
      <c r="C15" s="645" t="s">
        <v>326</v>
      </c>
      <c r="D15" s="699" t="s">
        <v>281</v>
      </c>
      <c r="E15" s="55">
        <v>46269</v>
      </c>
      <c r="F15" s="137">
        <v>0.70833333333333337</v>
      </c>
      <c r="G15" s="55">
        <v>46270</v>
      </c>
      <c r="H15" s="137">
        <v>0.58333333333333337</v>
      </c>
      <c r="I15" s="190">
        <v>180</v>
      </c>
      <c r="J15" s="190">
        <v>10</v>
      </c>
      <c r="K15" s="654">
        <f t="shared" si="6"/>
        <v>1040389.153</v>
      </c>
      <c r="L15" s="139">
        <v>1041155.711</v>
      </c>
      <c r="M15" s="134">
        <f t="shared" ref="M15:M16" si="16">L15-K15</f>
        <v>766.55799999996088</v>
      </c>
      <c r="N15" s="153">
        <f t="shared" ref="N15:N16" si="17">IFERROR(((G15-E15+H15-F15)),"")</f>
        <v>0.87500000000000011</v>
      </c>
      <c r="O15" s="154">
        <f t="shared" ref="O15:O16" si="18">M15/24</f>
        <v>31.939916666665038</v>
      </c>
      <c r="P15" s="145"/>
    </row>
    <row r="16" spans="1:16">
      <c r="A16" s="187">
        <f t="shared" si="3"/>
        <v>9</v>
      </c>
      <c r="B16" s="188">
        <f t="shared" si="4"/>
        <v>46272</v>
      </c>
      <c r="C16" s="120" t="s">
        <v>327</v>
      </c>
      <c r="D16" s="635" t="s">
        <v>288</v>
      </c>
      <c r="E16" s="55">
        <v>46270</v>
      </c>
      <c r="F16" s="137">
        <v>0.58333333333333337</v>
      </c>
      <c r="G16" s="55">
        <v>46272</v>
      </c>
      <c r="H16" s="137">
        <v>0.60416666666666663</v>
      </c>
      <c r="I16" s="190">
        <v>200</v>
      </c>
      <c r="J16" s="190">
        <v>10</v>
      </c>
      <c r="K16" s="654">
        <f t="shared" si="6"/>
        <v>1041155.711</v>
      </c>
      <c r="L16" s="139">
        <v>1041998.773</v>
      </c>
      <c r="M16" s="134">
        <f t="shared" si="16"/>
        <v>843.06200000003446</v>
      </c>
      <c r="N16" s="153">
        <f t="shared" si="17"/>
        <v>2.020833333333333</v>
      </c>
      <c r="O16" s="154">
        <f t="shared" si="18"/>
        <v>35.127583333334769</v>
      </c>
      <c r="P16" s="145"/>
    </row>
    <row r="17" spans="1:16">
      <c r="A17" s="187">
        <f t="shared" si="3"/>
        <v>10</v>
      </c>
      <c r="B17" s="188">
        <f t="shared" si="4"/>
        <v>46273</v>
      </c>
      <c r="C17" s="120" t="s">
        <v>338</v>
      </c>
      <c r="D17" s="733" t="s">
        <v>323</v>
      </c>
      <c r="E17" s="55">
        <v>46272</v>
      </c>
      <c r="F17" s="137">
        <v>0.60416666666666663</v>
      </c>
      <c r="G17" s="55">
        <v>46273</v>
      </c>
      <c r="H17" s="137">
        <v>0.125</v>
      </c>
      <c r="I17" s="644">
        <v>140</v>
      </c>
      <c r="J17" s="190">
        <v>10</v>
      </c>
      <c r="K17" s="654">
        <f t="shared" si="6"/>
        <v>1041998.773</v>
      </c>
      <c r="L17" s="139">
        <v>1042605.633</v>
      </c>
      <c r="M17" s="134">
        <f t="shared" ref="M17" si="19">L17-K17</f>
        <v>606.85999999998603</v>
      </c>
      <c r="N17" s="153">
        <f t="shared" ref="N17" si="20">IFERROR(((G17-E17+H17-F17)),"")</f>
        <v>0.52083333333333337</v>
      </c>
      <c r="O17" s="154">
        <f t="shared" ref="O17" si="21">M17/24</f>
        <v>25.28583333333275</v>
      </c>
      <c r="P17" s="145"/>
    </row>
    <row r="18" spans="1:16">
      <c r="A18" s="187">
        <f t="shared" si="3"/>
        <v>11</v>
      </c>
      <c r="B18" s="188">
        <f t="shared" si="4"/>
        <v>46273</v>
      </c>
      <c r="C18" s="645" t="s">
        <v>343</v>
      </c>
      <c r="D18" s="733" t="s">
        <v>196</v>
      </c>
      <c r="E18" s="55">
        <v>46273</v>
      </c>
      <c r="F18" s="116">
        <v>0.125</v>
      </c>
      <c r="G18" s="55">
        <v>46273</v>
      </c>
      <c r="H18" s="137">
        <v>0.60416666666666663</v>
      </c>
      <c r="I18" s="190">
        <v>145</v>
      </c>
      <c r="J18" s="190">
        <v>20</v>
      </c>
      <c r="K18" s="654">
        <f t="shared" si="6"/>
        <v>1042605.633</v>
      </c>
      <c r="L18" s="139">
        <v>1043253.821</v>
      </c>
      <c r="M18" s="134">
        <f t="shared" ref="M18" si="22">L18-K18</f>
        <v>648.18799999996554</v>
      </c>
      <c r="N18" s="153">
        <f t="shared" ref="N18" si="23">IFERROR(((G18-E18+H18-F18)),"")</f>
        <v>0.47916666666666663</v>
      </c>
      <c r="O18" s="154">
        <f t="shared" ref="O18" si="24">M18/24</f>
        <v>27.007833333331899</v>
      </c>
      <c r="P18" s="145"/>
    </row>
    <row r="19" spans="1:16">
      <c r="A19" s="187">
        <f t="shared" si="3"/>
        <v>12</v>
      </c>
      <c r="B19" s="188">
        <f t="shared" ref="B19" si="25">G19</f>
        <v>46274</v>
      </c>
      <c r="C19" s="120" t="s">
        <v>344</v>
      </c>
      <c r="D19" s="636" t="s">
        <v>288</v>
      </c>
      <c r="E19" s="191">
        <v>46273</v>
      </c>
      <c r="F19" s="116">
        <v>0.60416666666666663</v>
      </c>
      <c r="G19" s="55">
        <v>46274</v>
      </c>
      <c r="H19" s="137">
        <v>0.33333333333333331</v>
      </c>
      <c r="I19" s="190">
        <v>190</v>
      </c>
      <c r="J19" s="190">
        <v>20</v>
      </c>
      <c r="K19" s="654">
        <f t="shared" si="6"/>
        <v>1043253.821</v>
      </c>
      <c r="L19" s="139">
        <v>1044049.117</v>
      </c>
      <c r="M19" s="134">
        <f t="shared" ref="M19" si="26">L19-K19</f>
        <v>795.29599999997299</v>
      </c>
      <c r="N19" s="153">
        <f t="shared" ref="N19" si="27">IFERROR(((G19-E19+H19-F19)),"")</f>
        <v>0.72916666666666663</v>
      </c>
      <c r="O19" s="154">
        <f t="shared" ref="O19" si="28">M19/24</f>
        <v>33.137333333332208</v>
      </c>
      <c r="P19" s="145"/>
    </row>
    <row r="20" spans="1:16">
      <c r="A20" s="187">
        <f t="shared" si="3"/>
        <v>13</v>
      </c>
      <c r="B20" s="188">
        <f t="shared" si="4"/>
        <v>46274</v>
      </c>
      <c r="C20" s="627" t="s">
        <v>356</v>
      </c>
      <c r="D20" s="189" t="s">
        <v>336</v>
      </c>
      <c r="E20" s="191">
        <v>46274</v>
      </c>
      <c r="F20" s="116">
        <v>0.33333333333333331</v>
      </c>
      <c r="G20" s="55">
        <v>46274</v>
      </c>
      <c r="H20" s="137">
        <v>0.91666666666666663</v>
      </c>
      <c r="I20" s="190">
        <v>175</v>
      </c>
      <c r="J20" s="190">
        <v>15</v>
      </c>
      <c r="K20" s="654">
        <f t="shared" si="6"/>
        <v>1044049.117</v>
      </c>
      <c r="L20" s="139">
        <v>1044848.169</v>
      </c>
      <c r="M20" s="134">
        <f t="shared" ref="M20" si="29">L20-K20</f>
        <v>799.05200000002515</v>
      </c>
      <c r="N20" s="153">
        <f t="shared" ref="N20" si="30">IFERROR(((G20-E20+H20-F20)),"")</f>
        <v>0.58333333333333326</v>
      </c>
      <c r="O20" s="154">
        <f t="shared" ref="O20" si="31">M20/24</f>
        <v>33.293833333334383</v>
      </c>
      <c r="P20" s="145"/>
    </row>
    <row r="21" spans="1:16">
      <c r="A21" s="187">
        <f t="shared" si="3"/>
        <v>14</v>
      </c>
      <c r="B21" s="188">
        <f t="shared" si="4"/>
        <v>46276</v>
      </c>
      <c r="C21" s="627" t="s">
        <v>361</v>
      </c>
      <c r="D21" s="189" t="s">
        <v>196</v>
      </c>
      <c r="E21" s="191">
        <v>46275</v>
      </c>
      <c r="F21" s="116">
        <v>0.54166666666666663</v>
      </c>
      <c r="G21" s="55">
        <v>46276</v>
      </c>
      <c r="H21" s="137">
        <v>0.125</v>
      </c>
      <c r="I21" s="190">
        <v>180</v>
      </c>
      <c r="J21" s="190">
        <v>10</v>
      </c>
      <c r="K21" s="654">
        <f t="shared" si="6"/>
        <v>1044848.169</v>
      </c>
      <c r="L21" s="139">
        <v>1045477.83</v>
      </c>
      <c r="M21" s="134">
        <f t="shared" ref="M21:M25" si="32">L21-K21</f>
        <v>629.66099999996368</v>
      </c>
      <c r="N21" s="153">
        <f t="shared" ref="N21:N25" si="33">IFERROR(((G21-E21+H21-F21)),"")</f>
        <v>0.58333333333333337</v>
      </c>
      <c r="O21" s="154">
        <f t="shared" ref="O21:O25" si="34">M21/24</f>
        <v>26.235874999998487</v>
      </c>
      <c r="P21" s="145"/>
    </row>
    <row r="22" spans="1:16">
      <c r="A22" s="187">
        <f t="shared" si="3"/>
        <v>15</v>
      </c>
      <c r="B22" s="188">
        <f t="shared" si="4"/>
        <v>46275</v>
      </c>
      <c r="C22" s="120" t="s">
        <v>362</v>
      </c>
      <c r="D22" s="743" t="s">
        <v>316</v>
      </c>
      <c r="E22" s="191">
        <v>46274</v>
      </c>
      <c r="F22" s="116">
        <v>0.91666666666666663</v>
      </c>
      <c r="G22" s="55">
        <v>46275</v>
      </c>
      <c r="H22" s="137">
        <v>0.54166666666666663</v>
      </c>
      <c r="I22" s="190">
        <v>155</v>
      </c>
      <c r="J22" s="190">
        <v>15</v>
      </c>
      <c r="K22" s="654">
        <f>L21</f>
        <v>1045477.83</v>
      </c>
      <c r="L22" s="139">
        <v>1046286.373</v>
      </c>
      <c r="M22" s="134">
        <f>L22-K22</f>
        <v>808.54300000006333</v>
      </c>
      <c r="N22" s="153">
        <f t="shared" si="33"/>
        <v>0.62499999999999989</v>
      </c>
      <c r="O22" s="154">
        <f t="shared" si="34"/>
        <v>33.689291666669305</v>
      </c>
      <c r="P22" s="145"/>
    </row>
    <row r="23" spans="1:16">
      <c r="A23" s="187">
        <f t="shared" si="3"/>
        <v>16</v>
      </c>
      <c r="B23" s="188">
        <f t="shared" si="4"/>
        <v>46276</v>
      </c>
      <c r="C23" s="120" t="s">
        <v>368</v>
      </c>
      <c r="D23" s="743" t="s">
        <v>304</v>
      </c>
      <c r="E23" s="191">
        <v>46276</v>
      </c>
      <c r="F23" s="116">
        <v>0.125</v>
      </c>
      <c r="G23" s="55">
        <v>46276</v>
      </c>
      <c r="H23" s="137">
        <v>0.69791666666666663</v>
      </c>
      <c r="I23" s="190">
        <v>195</v>
      </c>
      <c r="J23" s="190">
        <v>15</v>
      </c>
      <c r="K23" s="654">
        <v>1047132.529</v>
      </c>
      <c r="L23" s="139">
        <v>1047782.857</v>
      </c>
      <c r="M23" s="134">
        <f t="shared" si="32"/>
        <v>650.32799999997951</v>
      </c>
      <c r="N23" s="153">
        <f t="shared" si="33"/>
        <v>0.57291666666666663</v>
      </c>
      <c r="O23" s="154">
        <f t="shared" si="34"/>
        <v>27.096999999999145</v>
      </c>
      <c r="P23" s="145"/>
    </row>
    <row r="24" spans="1:16">
      <c r="A24" s="187">
        <f t="shared" si="3"/>
        <v>17</v>
      </c>
      <c r="B24" s="188">
        <f t="shared" si="4"/>
        <v>46277</v>
      </c>
      <c r="C24" s="864" t="s">
        <v>391</v>
      </c>
      <c r="D24" s="863" t="s">
        <v>196</v>
      </c>
      <c r="E24" s="191">
        <v>46277</v>
      </c>
      <c r="F24" s="116">
        <v>0.33333333333333331</v>
      </c>
      <c r="G24" s="55">
        <v>46277</v>
      </c>
      <c r="H24" s="137">
        <v>0.66666666666666663</v>
      </c>
      <c r="I24" s="190">
        <v>160</v>
      </c>
      <c r="J24" s="190">
        <v>10</v>
      </c>
      <c r="K24" s="654">
        <f t="shared" si="6"/>
        <v>1047782.857</v>
      </c>
      <c r="L24" s="139">
        <v>1048245.955</v>
      </c>
      <c r="M24" s="134">
        <f t="shared" si="32"/>
        <v>463.09799999999814</v>
      </c>
      <c r="N24" s="153">
        <f t="shared" si="33"/>
        <v>0.33333333333333331</v>
      </c>
      <c r="O24" s="154">
        <f t="shared" si="34"/>
        <v>19.295749999999924</v>
      </c>
      <c r="P24" s="145"/>
    </row>
    <row r="25" spans="1:16">
      <c r="A25" s="187">
        <f t="shared" si="3"/>
        <v>18</v>
      </c>
      <c r="B25" s="188">
        <f t="shared" si="4"/>
        <v>46279</v>
      </c>
      <c r="C25" s="120" t="s">
        <v>377</v>
      </c>
      <c r="D25" s="743" t="s">
        <v>316</v>
      </c>
      <c r="E25" s="191">
        <v>46277</v>
      </c>
      <c r="F25" s="116">
        <v>0.66666666666666663</v>
      </c>
      <c r="G25" s="55">
        <v>46279</v>
      </c>
      <c r="H25" s="137">
        <v>0.54166666666666663</v>
      </c>
      <c r="I25" s="190">
        <v>150</v>
      </c>
      <c r="J25" s="190">
        <v>20</v>
      </c>
      <c r="K25" s="654">
        <f>L24</f>
        <v>1048245.955</v>
      </c>
      <c r="L25" s="139">
        <v>1048978.2579999999</v>
      </c>
      <c r="M25" s="134">
        <f t="shared" si="32"/>
        <v>732.30299999995623</v>
      </c>
      <c r="N25" s="153">
        <f t="shared" si="33"/>
        <v>1.875</v>
      </c>
      <c r="O25" s="154">
        <f t="shared" si="34"/>
        <v>30.512624999998177</v>
      </c>
      <c r="P25" s="145"/>
    </row>
    <row r="26" spans="1:16">
      <c r="A26" s="187">
        <f t="shared" si="3"/>
        <v>19</v>
      </c>
      <c r="B26" s="188">
        <f t="shared" si="4"/>
        <v>46280</v>
      </c>
      <c r="C26" s="120" t="s">
        <v>382</v>
      </c>
      <c r="D26" s="746" t="s">
        <v>283</v>
      </c>
      <c r="E26" s="55">
        <v>46279</v>
      </c>
      <c r="F26" s="137">
        <v>0.54166666666666663</v>
      </c>
      <c r="G26" s="55">
        <v>46280</v>
      </c>
      <c r="H26" s="137">
        <v>8.3333333333333329E-2</v>
      </c>
      <c r="I26" s="190">
        <v>155</v>
      </c>
      <c r="J26" s="190">
        <v>10</v>
      </c>
      <c r="K26" s="654">
        <f t="shared" ref="K26:K31" si="35">L25</f>
        <v>1048978.2579999999</v>
      </c>
      <c r="L26" s="139">
        <v>1049804.527</v>
      </c>
      <c r="M26" s="134">
        <f>L26-K26</f>
        <v>826.26900000008754</v>
      </c>
      <c r="N26" s="153">
        <f t="shared" ref="N26:N27" si="36">IFERROR(((G26-E26+H26-F26)),"")</f>
        <v>0.54166666666666663</v>
      </c>
      <c r="O26" s="154">
        <f t="shared" ref="O26:O27" si="37">M26/24</f>
        <v>34.427875000003645</v>
      </c>
      <c r="P26" s="145"/>
    </row>
    <row r="27" spans="1:16">
      <c r="A27" s="187">
        <f t="shared" si="3"/>
        <v>20</v>
      </c>
      <c r="B27" s="188">
        <f t="shared" si="4"/>
        <v>46280</v>
      </c>
      <c r="C27" s="120" t="s">
        <v>387</v>
      </c>
      <c r="D27" s="863" t="s">
        <v>304</v>
      </c>
      <c r="E27" s="55">
        <v>46280</v>
      </c>
      <c r="F27" s="137">
        <v>8.3333333333333329E-2</v>
      </c>
      <c r="G27" s="55">
        <v>46280</v>
      </c>
      <c r="H27" s="137">
        <v>0.55833333333333335</v>
      </c>
      <c r="I27" s="190">
        <v>185</v>
      </c>
      <c r="J27" s="190">
        <v>15</v>
      </c>
      <c r="K27" s="654">
        <f t="shared" si="35"/>
        <v>1049804.527</v>
      </c>
      <c r="L27" s="139">
        <v>1050473.203</v>
      </c>
      <c r="M27" s="134">
        <f>L27-K27</f>
        <v>668.67599999997765</v>
      </c>
      <c r="N27" s="153">
        <f t="shared" si="36"/>
        <v>0.47500000000000003</v>
      </c>
      <c r="O27" s="154">
        <f t="shared" si="37"/>
        <v>27.861499999999069</v>
      </c>
      <c r="P27" s="145"/>
    </row>
    <row r="28" spans="1:16">
      <c r="A28" s="187">
        <f t="shared" si="3"/>
        <v>21</v>
      </c>
      <c r="B28" s="188">
        <f t="shared" si="4"/>
        <v>46281</v>
      </c>
      <c r="C28" s="120" t="s">
        <v>395</v>
      </c>
      <c r="D28" s="746" t="s">
        <v>371</v>
      </c>
      <c r="E28" s="55">
        <v>46280</v>
      </c>
      <c r="F28" s="137">
        <v>0.55833333333333335</v>
      </c>
      <c r="G28" s="55">
        <v>46281</v>
      </c>
      <c r="H28" s="137">
        <v>0.125</v>
      </c>
      <c r="I28" s="190">
        <v>175</v>
      </c>
      <c r="J28" s="190">
        <v>20</v>
      </c>
      <c r="K28" s="654">
        <f t="shared" si="35"/>
        <v>1050473.203</v>
      </c>
      <c r="L28" s="139">
        <v>1051272.0349999999</v>
      </c>
      <c r="M28" s="134">
        <f t="shared" ref="M28:M29" si="38">L28-K28</f>
        <v>798.83199999993667</v>
      </c>
      <c r="N28" s="153">
        <f t="shared" ref="N28:N29" si="39">IFERROR(((G28-E28+H28-F28)),"")</f>
        <v>0.56666666666666665</v>
      </c>
      <c r="O28" s="154">
        <f t="shared" ref="O28:O29" si="40">M28/24</f>
        <v>33.28466666666403</v>
      </c>
      <c r="P28" s="145"/>
    </row>
    <row r="29" spans="1:16">
      <c r="A29" s="187">
        <f t="shared" si="3"/>
        <v>22</v>
      </c>
      <c r="B29" s="188">
        <f t="shared" si="4"/>
        <v>46281</v>
      </c>
      <c r="C29" s="120" t="s">
        <v>402</v>
      </c>
      <c r="D29" s="636" t="s">
        <v>283</v>
      </c>
      <c r="E29" s="55">
        <v>46281</v>
      </c>
      <c r="F29" s="137">
        <v>0.125</v>
      </c>
      <c r="G29" s="55">
        <v>46281</v>
      </c>
      <c r="H29" s="137">
        <v>0.66666666666666663</v>
      </c>
      <c r="I29" s="190">
        <v>165</v>
      </c>
      <c r="J29" s="190">
        <v>15</v>
      </c>
      <c r="K29" s="654">
        <f t="shared" si="35"/>
        <v>1051272.0349999999</v>
      </c>
      <c r="L29" s="139">
        <v>1052090.1159999999</v>
      </c>
      <c r="M29" s="134">
        <f t="shared" si="38"/>
        <v>818.08100000000559</v>
      </c>
      <c r="N29" s="153">
        <f t="shared" si="39"/>
        <v>0.54166666666666663</v>
      </c>
      <c r="O29" s="154">
        <f t="shared" si="40"/>
        <v>34.086708333333569</v>
      </c>
      <c r="P29" s="145"/>
    </row>
    <row r="30" spans="1:16">
      <c r="A30" s="187">
        <f t="shared" si="3"/>
        <v>23</v>
      </c>
      <c r="B30" s="188">
        <f t="shared" si="4"/>
        <v>46282</v>
      </c>
      <c r="C30" s="120" t="s">
        <v>403</v>
      </c>
      <c r="D30" s="636" t="s">
        <v>304</v>
      </c>
      <c r="E30" s="55">
        <v>46281</v>
      </c>
      <c r="F30" s="137">
        <v>0.66666666666666663</v>
      </c>
      <c r="G30" s="55">
        <v>46282</v>
      </c>
      <c r="H30" s="137">
        <v>0.33333333333333331</v>
      </c>
      <c r="I30" s="190">
        <v>170</v>
      </c>
      <c r="J30" s="190">
        <v>20</v>
      </c>
      <c r="K30" s="654">
        <f t="shared" si="35"/>
        <v>1052090.1159999999</v>
      </c>
      <c r="L30" s="139">
        <v>1052763.95</v>
      </c>
      <c r="M30" s="134">
        <f t="shared" ref="M30" si="41">L30-K30</f>
        <v>673.83400000003166</v>
      </c>
      <c r="N30" s="153">
        <f t="shared" ref="N30" si="42">IFERROR(((G30-E30+H30-F30)),"")</f>
        <v>0.66666666666666663</v>
      </c>
      <c r="O30" s="154">
        <f t="shared" ref="O30" si="43">M30/24</f>
        <v>28.076416666667985</v>
      </c>
      <c r="P30" s="146"/>
    </row>
    <row r="31" spans="1:16">
      <c r="A31" s="187">
        <f t="shared" si="3"/>
        <v>24</v>
      </c>
      <c r="B31" s="188">
        <f t="shared" si="4"/>
        <v>46282</v>
      </c>
      <c r="C31" s="120" t="s">
        <v>423</v>
      </c>
      <c r="D31" s="882" t="s">
        <v>323</v>
      </c>
      <c r="E31" s="55">
        <v>46282</v>
      </c>
      <c r="F31" s="137">
        <v>0.33333333333333331</v>
      </c>
      <c r="G31" s="55">
        <v>46282</v>
      </c>
      <c r="H31" s="137">
        <v>0.75</v>
      </c>
      <c r="I31" s="190">
        <v>200</v>
      </c>
      <c r="J31" s="190">
        <v>20</v>
      </c>
      <c r="K31" s="654">
        <f t="shared" si="35"/>
        <v>1052763.95</v>
      </c>
      <c r="L31" s="139">
        <v>1053523.4639999999</v>
      </c>
      <c r="M31" s="134">
        <f t="shared" ref="M31" si="44">L31-K31</f>
        <v>759.51399999996647</v>
      </c>
      <c r="N31" s="153">
        <f t="shared" ref="N31" si="45">IFERROR(((G31-E31+H31-F31)),"")</f>
        <v>0.41666666666666669</v>
      </c>
      <c r="O31" s="154">
        <f t="shared" ref="O31" si="46">M31/24</f>
        <v>31.646416666665271</v>
      </c>
      <c r="P31" s="146"/>
    </row>
    <row r="32" spans="1:16">
      <c r="A32" s="187">
        <f t="shared" si="3"/>
        <v>25</v>
      </c>
      <c r="B32" s="188">
        <f t="shared" si="4"/>
        <v>46283</v>
      </c>
      <c r="C32" s="120" t="s">
        <v>411</v>
      </c>
      <c r="D32" s="877" t="s">
        <v>336</v>
      </c>
      <c r="E32" s="55">
        <v>46282</v>
      </c>
      <c r="F32" s="137">
        <v>0.75</v>
      </c>
      <c r="G32" s="55">
        <v>46283</v>
      </c>
      <c r="H32" s="137">
        <v>0.40069444444444446</v>
      </c>
      <c r="I32" s="190">
        <v>200</v>
      </c>
      <c r="J32" s="190">
        <v>15</v>
      </c>
      <c r="K32" s="134">
        <v>1053523.4639999999</v>
      </c>
      <c r="L32" s="139">
        <v>1054424.108</v>
      </c>
      <c r="M32" s="134">
        <f t="shared" ref="M32" si="47">L32-K32</f>
        <v>900.64400000008754</v>
      </c>
      <c r="N32" s="153">
        <f t="shared" ref="N32" si="48">IFERROR(((G32-E32+H32-F32)),"")</f>
        <v>0.65069444444444446</v>
      </c>
      <c r="O32" s="154">
        <f t="shared" ref="O32" si="49">M32/24</f>
        <v>37.526833333336981</v>
      </c>
      <c r="P32" s="146"/>
    </row>
    <row r="33" spans="1:16">
      <c r="A33" s="187">
        <f t="shared" si="3"/>
        <v>26</v>
      </c>
      <c r="B33" s="188">
        <f t="shared" si="4"/>
        <v>46283</v>
      </c>
      <c r="C33" s="627" t="s">
        <v>420</v>
      </c>
      <c r="D33" s="880" t="s">
        <v>304</v>
      </c>
      <c r="E33" s="55">
        <v>46283</v>
      </c>
      <c r="F33" s="137">
        <v>0.40069444444444446</v>
      </c>
      <c r="G33" s="55">
        <v>46283</v>
      </c>
      <c r="H33" s="137">
        <v>0.83333333333333337</v>
      </c>
      <c r="I33" s="190">
        <v>160</v>
      </c>
      <c r="J33" s="190">
        <v>5</v>
      </c>
      <c r="K33" s="134">
        <f>L32</f>
        <v>1054424.108</v>
      </c>
      <c r="L33" s="139">
        <v>1055094.686</v>
      </c>
      <c r="M33" s="134">
        <f t="shared" ref="M33:M35" si="50">L33-K33</f>
        <v>670.57799999997951</v>
      </c>
      <c r="N33" s="153">
        <f t="shared" ref="N33:N35" si="51">IFERROR(((G33-E33+H33-F33)),"")</f>
        <v>0.43263888888888891</v>
      </c>
      <c r="O33" s="154">
        <f t="shared" ref="O33:O35" si="52">M33/24</f>
        <v>27.940749999999145</v>
      </c>
      <c r="P33" s="146"/>
    </row>
    <row r="34" spans="1:16">
      <c r="A34" s="187">
        <f t="shared" si="3"/>
        <v>27</v>
      </c>
      <c r="B34" s="188">
        <f t="shared" si="4"/>
        <v>46284</v>
      </c>
      <c r="C34" s="120" t="s">
        <v>428</v>
      </c>
      <c r="D34" s="636" t="s">
        <v>371</v>
      </c>
      <c r="E34" s="55">
        <v>46283</v>
      </c>
      <c r="F34" s="137">
        <v>0.83333333333333337</v>
      </c>
      <c r="G34" s="55">
        <v>46284</v>
      </c>
      <c r="H34" s="137">
        <v>0.8125</v>
      </c>
      <c r="I34" s="190">
        <v>190</v>
      </c>
      <c r="J34" s="190">
        <v>20</v>
      </c>
      <c r="K34" s="134">
        <f t="shared" ref="K34:K38" si="53">L33</f>
        <v>1055094.686</v>
      </c>
      <c r="L34" s="139">
        <v>1055901.3119999999</v>
      </c>
      <c r="M34" s="134">
        <f t="shared" si="50"/>
        <v>806.62599999993108</v>
      </c>
      <c r="N34" s="153">
        <f t="shared" si="51"/>
        <v>0.97916666666666663</v>
      </c>
      <c r="O34" s="154">
        <f t="shared" si="52"/>
        <v>33.609416666663797</v>
      </c>
      <c r="P34" s="146"/>
    </row>
    <row r="35" spans="1:16">
      <c r="A35" s="187">
        <f t="shared" si="3"/>
        <v>28</v>
      </c>
      <c r="B35" s="188">
        <f t="shared" ref="B35:B37" si="54">G35</f>
        <v>46286</v>
      </c>
      <c r="C35" s="120" t="s">
        <v>429</v>
      </c>
      <c r="D35" s="636" t="s">
        <v>290</v>
      </c>
      <c r="E35" s="55">
        <v>46284</v>
      </c>
      <c r="F35" s="137">
        <v>0.8125</v>
      </c>
      <c r="G35" s="55">
        <v>46286</v>
      </c>
      <c r="H35" s="137">
        <v>0.59722222222222221</v>
      </c>
      <c r="I35" s="190">
        <v>180</v>
      </c>
      <c r="J35" s="190">
        <v>10</v>
      </c>
      <c r="K35" s="134">
        <f t="shared" si="53"/>
        <v>1055901.3119999999</v>
      </c>
      <c r="L35" s="139">
        <v>1056666.1200000001</v>
      </c>
      <c r="M35" s="134">
        <f t="shared" si="50"/>
        <v>764.80800000019372</v>
      </c>
      <c r="N35" s="153">
        <f t="shared" si="51"/>
        <v>1.7847222222222223</v>
      </c>
      <c r="O35" s="154">
        <f t="shared" si="52"/>
        <v>31.867000000008073</v>
      </c>
      <c r="P35" s="146"/>
    </row>
    <row r="36" spans="1:16">
      <c r="A36" s="187">
        <f t="shared" si="3"/>
        <v>29</v>
      </c>
      <c r="B36" s="188">
        <f t="shared" si="54"/>
        <v>46286</v>
      </c>
      <c r="C36" s="120" t="s">
        <v>435</v>
      </c>
      <c r="D36" s="636" t="s">
        <v>196</v>
      </c>
      <c r="E36" s="55">
        <v>46286</v>
      </c>
      <c r="F36" s="137">
        <v>0.59722222222222221</v>
      </c>
      <c r="G36" s="55">
        <v>46286</v>
      </c>
      <c r="H36" s="137">
        <v>0.96875</v>
      </c>
      <c r="I36" s="190">
        <v>140</v>
      </c>
      <c r="J36" s="190">
        <v>10</v>
      </c>
      <c r="K36" s="134">
        <f t="shared" si="53"/>
        <v>1056666.1200000001</v>
      </c>
      <c r="L36" s="139">
        <v>1057284.172</v>
      </c>
      <c r="M36" s="134">
        <f>L36-K36</f>
        <v>618.05199999990873</v>
      </c>
      <c r="N36" s="153">
        <f t="shared" ref="N36:N37" si="55">IFERROR(((G36-E36+H36-F36)),"")</f>
        <v>0.37152777777777779</v>
      </c>
      <c r="O36" s="154">
        <f t="shared" ref="O36:O37" si="56">M36/24</f>
        <v>25.752166666662863</v>
      </c>
      <c r="P36" s="146"/>
    </row>
    <row r="37" spans="1:16">
      <c r="A37" s="187">
        <f t="shared" si="3"/>
        <v>30</v>
      </c>
      <c r="B37" s="188">
        <f t="shared" si="54"/>
        <v>46287</v>
      </c>
      <c r="C37" s="120" t="s">
        <v>443</v>
      </c>
      <c r="D37" s="636" t="s">
        <v>434</v>
      </c>
      <c r="E37" s="191">
        <v>46286</v>
      </c>
      <c r="F37" s="116">
        <v>0.96875</v>
      </c>
      <c r="G37" s="55">
        <v>46287</v>
      </c>
      <c r="H37" s="137">
        <v>0.44444444444444442</v>
      </c>
      <c r="I37" s="190">
        <v>150</v>
      </c>
      <c r="J37" s="190">
        <v>10</v>
      </c>
      <c r="K37" s="134">
        <f t="shared" si="53"/>
        <v>1057284.172</v>
      </c>
      <c r="L37" s="139">
        <v>1057913.6599999999</v>
      </c>
      <c r="M37" s="134">
        <f t="shared" ref="M37" si="57">L37-K37</f>
        <v>629.48799999989569</v>
      </c>
      <c r="N37" s="153">
        <f t="shared" si="55"/>
        <v>0.47569444444444442</v>
      </c>
      <c r="O37" s="154">
        <f t="shared" si="56"/>
        <v>26.22866666666232</v>
      </c>
      <c r="P37" s="146"/>
    </row>
    <row r="38" spans="1:16">
      <c r="A38" s="187">
        <f t="shared" si="3"/>
        <v>31</v>
      </c>
      <c r="B38" s="188">
        <f t="shared" ref="B38:B39" si="58">G38</f>
        <v>46288</v>
      </c>
      <c r="C38" s="120" t="s">
        <v>444</v>
      </c>
      <c r="D38" s="887" t="s">
        <v>278</v>
      </c>
      <c r="E38" s="191">
        <v>46287</v>
      </c>
      <c r="F38" s="116">
        <v>0.44444444444444442</v>
      </c>
      <c r="G38" s="55">
        <v>46288</v>
      </c>
      <c r="H38" s="137">
        <v>8.3333333333333329E-2</v>
      </c>
      <c r="I38" s="190">
        <v>180</v>
      </c>
      <c r="J38" s="190">
        <v>10</v>
      </c>
      <c r="K38" s="134">
        <f t="shared" si="53"/>
        <v>1057913.6599999999</v>
      </c>
      <c r="L38" s="139">
        <v>1058761.3589999999</v>
      </c>
      <c r="M38" s="134">
        <f t="shared" ref="M38:M39" si="59">L38-K38</f>
        <v>847.69900000002235</v>
      </c>
      <c r="N38" s="153">
        <f t="shared" ref="N38:N39" si="60">IFERROR(((G38-E38+H38-F38)),"")</f>
        <v>0.63888888888888884</v>
      </c>
      <c r="O38" s="154">
        <f t="shared" ref="O38:O39" si="61">M38/24</f>
        <v>35.320791666667596</v>
      </c>
      <c r="P38" s="146"/>
    </row>
    <row r="39" spans="1:16">
      <c r="A39" s="187">
        <f t="shared" si="3"/>
        <v>32</v>
      </c>
      <c r="B39" s="188">
        <f t="shared" si="58"/>
        <v>46288</v>
      </c>
      <c r="C39" s="120" t="s">
        <v>453</v>
      </c>
      <c r="D39" s="636" t="s">
        <v>288</v>
      </c>
      <c r="E39" s="191">
        <v>46288</v>
      </c>
      <c r="F39" s="116">
        <v>8.3333333333333329E-2</v>
      </c>
      <c r="G39" s="55">
        <v>46288</v>
      </c>
      <c r="H39" s="137">
        <v>0.64236111111111116</v>
      </c>
      <c r="I39" s="190">
        <v>195</v>
      </c>
      <c r="J39" s="190">
        <v>10</v>
      </c>
      <c r="K39" s="134">
        <v>1058761.3589999999</v>
      </c>
      <c r="L39" s="139">
        <v>1059609.6540000001</v>
      </c>
      <c r="M39" s="134">
        <f t="shared" si="59"/>
        <v>848.29500000015832</v>
      </c>
      <c r="N39" s="153">
        <f t="shared" si="60"/>
        <v>0.55902777777777779</v>
      </c>
      <c r="O39" s="154">
        <f t="shared" si="61"/>
        <v>35.345625000006599</v>
      </c>
      <c r="P39" s="146"/>
    </row>
    <row r="40" spans="1:16">
      <c r="A40" s="187">
        <f t="shared" si="3"/>
        <v>33</v>
      </c>
      <c r="B40" s="188">
        <f t="shared" ref="B40:B43" si="62">G40</f>
        <v>46289</v>
      </c>
      <c r="C40" s="120" t="s">
        <v>454</v>
      </c>
      <c r="D40" s="636" t="s">
        <v>304</v>
      </c>
      <c r="E40" s="191">
        <v>46288</v>
      </c>
      <c r="F40" s="116">
        <v>0.64236111111111116</v>
      </c>
      <c r="G40" s="55">
        <v>46289</v>
      </c>
      <c r="H40" s="137">
        <v>0.3923611111111111</v>
      </c>
      <c r="I40" s="190">
        <v>195</v>
      </c>
      <c r="J40" s="190">
        <v>15</v>
      </c>
      <c r="K40" s="134">
        <v>1059609.6540000001</v>
      </c>
      <c r="L40" s="139">
        <v>1060431.409</v>
      </c>
      <c r="M40" s="134">
        <f t="shared" ref="M40:M41" si="63">L40-K40</f>
        <v>821.75499999988824</v>
      </c>
      <c r="N40" s="153">
        <f t="shared" ref="N40:N41" si="64">IFERROR(((G40-E40+H40-F40)),"")</f>
        <v>0.75</v>
      </c>
      <c r="O40" s="154">
        <f t="shared" ref="O40:O41" si="65">M40/24</f>
        <v>34.239791666662008</v>
      </c>
      <c r="P40" s="146"/>
    </row>
    <row r="41" spans="1:16">
      <c r="A41" s="187">
        <f t="shared" si="3"/>
        <v>34</v>
      </c>
      <c r="B41" s="188">
        <f t="shared" si="62"/>
        <v>46289</v>
      </c>
      <c r="C41" s="120" t="s">
        <v>468</v>
      </c>
      <c r="D41" s="636" t="s">
        <v>290</v>
      </c>
      <c r="E41" s="191">
        <v>46289</v>
      </c>
      <c r="F41" s="116">
        <v>0.3923611111111111</v>
      </c>
      <c r="G41" s="55">
        <v>46289</v>
      </c>
      <c r="H41" s="137">
        <v>0.66666666666666663</v>
      </c>
      <c r="I41" s="190">
        <v>150</v>
      </c>
      <c r="J41" s="190">
        <v>15</v>
      </c>
      <c r="K41" s="134">
        <v>1060431.409</v>
      </c>
      <c r="L41" s="139">
        <v>1061074.26</v>
      </c>
      <c r="M41" s="134">
        <f t="shared" si="63"/>
        <v>642.85100000002421</v>
      </c>
      <c r="N41" s="153">
        <f t="shared" si="64"/>
        <v>0.27430555555555552</v>
      </c>
      <c r="O41" s="154">
        <f t="shared" si="65"/>
        <v>26.785458333334343</v>
      </c>
      <c r="P41" s="146"/>
    </row>
    <row r="42" spans="1:16">
      <c r="A42" s="187">
        <f t="shared" si="3"/>
        <v>35</v>
      </c>
      <c r="B42" s="188">
        <f t="shared" si="62"/>
        <v>46290</v>
      </c>
      <c r="C42" s="120" t="s">
        <v>469</v>
      </c>
      <c r="D42" s="900" t="s">
        <v>196</v>
      </c>
      <c r="E42" s="191">
        <v>46289</v>
      </c>
      <c r="F42" s="116">
        <v>0.66666666666666663</v>
      </c>
      <c r="G42" s="55">
        <v>46290</v>
      </c>
      <c r="H42" s="137">
        <v>0.53472222222222221</v>
      </c>
      <c r="I42" s="190">
        <v>190</v>
      </c>
      <c r="J42" s="190">
        <v>5</v>
      </c>
      <c r="K42" s="134">
        <v>1061074.26</v>
      </c>
      <c r="L42" s="139">
        <v>1061920.3089999999</v>
      </c>
      <c r="M42" s="134">
        <f t="shared" ref="M42" si="66">L42-K42</f>
        <v>846.04899999988265</v>
      </c>
      <c r="N42" s="153">
        <f t="shared" ref="N42:N43" si="67">IFERROR(((G42-E42+H42-F42)),"")</f>
        <v>0.86805555555555569</v>
      </c>
      <c r="O42" s="154">
        <f t="shared" ref="O42:O43" si="68">M42/24</f>
        <v>35.252041666661775</v>
      </c>
      <c r="P42" s="146"/>
    </row>
    <row r="43" spans="1:16">
      <c r="A43" s="187">
        <f t="shared" si="3"/>
        <v>36</v>
      </c>
      <c r="B43" s="188">
        <f t="shared" si="62"/>
        <v>46291</v>
      </c>
      <c r="C43" s="120" t="s">
        <v>470</v>
      </c>
      <c r="D43" s="900" t="s">
        <v>278</v>
      </c>
      <c r="E43" s="191">
        <v>46290</v>
      </c>
      <c r="F43" s="116">
        <v>0.53472222222222221</v>
      </c>
      <c r="G43" s="55">
        <v>46291</v>
      </c>
      <c r="H43" s="137">
        <v>8.3333333333333329E-2</v>
      </c>
      <c r="I43" s="190">
        <v>180</v>
      </c>
      <c r="J43" s="190">
        <v>20</v>
      </c>
      <c r="K43" s="134">
        <v>1061920.3089999999</v>
      </c>
      <c r="L43" s="139">
        <v>1062709.9569999999</v>
      </c>
      <c r="M43" s="134">
        <f t="shared" ref="M43" si="69">L43-K43</f>
        <v>789.6480000000447</v>
      </c>
      <c r="N43" s="153">
        <f t="shared" ref="N43" si="70">IFERROR(((G43-E43+H43-F43)),"")</f>
        <v>0.54861111111111105</v>
      </c>
      <c r="O43" s="154">
        <f t="shared" ref="O43" si="71">M43/24</f>
        <v>32.902000000001863</v>
      </c>
      <c r="P43" s="146"/>
    </row>
    <row r="44" spans="1:16">
      <c r="A44" s="187">
        <f t="shared" si="3"/>
        <v>37</v>
      </c>
      <c r="B44" s="188">
        <f t="shared" ref="B44:B46" si="72">G44</f>
        <v>46291</v>
      </c>
      <c r="C44" s="120" t="s">
        <v>471</v>
      </c>
      <c r="D44" s="903" t="s">
        <v>290</v>
      </c>
      <c r="E44" s="191">
        <v>46291</v>
      </c>
      <c r="F44" s="116">
        <v>8.3333333333333329E-2</v>
      </c>
      <c r="G44" s="55">
        <v>46291</v>
      </c>
      <c r="H44" s="137">
        <v>0.52777777777777779</v>
      </c>
      <c r="I44" s="190">
        <v>150</v>
      </c>
      <c r="J44" s="190">
        <v>10</v>
      </c>
      <c r="K44" s="134">
        <v>1062709.9569999999</v>
      </c>
      <c r="L44" s="139">
        <v>1063339.273</v>
      </c>
      <c r="M44" s="134">
        <f t="shared" ref="M44" si="73">L44-K44</f>
        <v>629.31600000010803</v>
      </c>
      <c r="N44" s="153">
        <f t="shared" ref="N44" si="74">IFERROR(((G44-E44+H44-F44)),"")</f>
        <v>0.44444444444444448</v>
      </c>
      <c r="O44" s="154">
        <f t="shared" ref="O44" si="75">M44/24</f>
        <v>26.2215000000045</v>
      </c>
      <c r="P44" s="146"/>
    </row>
    <row r="45" spans="1:16">
      <c r="A45" s="187">
        <f t="shared" si="3"/>
        <v>38</v>
      </c>
      <c r="B45" s="188">
        <f t="shared" si="72"/>
        <v>0</v>
      </c>
      <c r="C45" s="902" t="s">
        <v>478</v>
      </c>
      <c r="D45" s="903" t="s">
        <v>283</v>
      </c>
      <c r="E45" s="191"/>
      <c r="F45" s="116"/>
      <c r="G45" s="55"/>
      <c r="H45" s="137"/>
      <c r="I45" s="190"/>
      <c r="J45" s="190"/>
      <c r="K45" s="134"/>
      <c r="L45" s="139"/>
      <c r="M45" s="134">
        <f t="shared" ref="M45" si="76">L45-K45</f>
        <v>0</v>
      </c>
      <c r="N45" s="153">
        <f t="shared" ref="N45" si="77">IFERROR(((G45-E45+H45-F45)),"")</f>
        <v>0</v>
      </c>
      <c r="O45" s="154">
        <f t="shared" ref="O45" si="78">M45/24</f>
        <v>0</v>
      </c>
      <c r="P45" s="146"/>
    </row>
    <row r="46" spans="1:16">
      <c r="A46" s="187">
        <f t="shared" si="3"/>
        <v>39</v>
      </c>
      <c r="B46" s="188">
        <f t="shared" si="72"/>
        <v>0</v>
      </c>
      <c r="C46" s="120" t="s">
        <v>479</v>
      </c>
      <c r="D46" s="636" t="s">
        <v>336</v>
      </c>
      <c r="E46" s="55"/>
      <c r="F46" s="137"/>
      <c r="G46" s="55"/>
      <c r="H46" s="137"/>
      <c r="I46" s="190"/>
      <c r="J46" s="190"/>
      <c r="K46" s="134"/>
      <c r="L46" s="139"/>
      <c r="M46" s="134">
        <f t="shared" ref="M46:M55" si="79">L46-K46</f>
        <v>0</v>
      </c>
      <c r="N46" s="153">
        <f t="shared" ref="N46:N55" si="80">IFERROR(((G46-E46+H46-F46)),"")</f>
        <v>0</v>
      </c>
      <c r="O46" s="154">
        <f t="shared" ref="O46:O55" si="81">M46/24</f>
        <v>0</v>
      </c>
      <c r="P46" s="146"/>
    </row>
    <row r="47" spans="1:16">
      <c r="A47" s="187">
        <f t="shared" si="3"/>
        <v>40</v>
      </c>
      <c r="B47" s="188">
        <f t="shared" ref="B47:B55" si="82">G47</f>
        <v>0</v>
      </c>
      <c r="C47" s="627"/>
      <c r="D47" s="189"/>
      <c r="E47" s="55"/>
      <c r="F47" s="137"/>
      <c r="G47" s="55"/>
      <c r="H47" s="137"/>
      <c r="I47" s="190"/>
      <c r="J47" s="190"/>
      <c r="K47" s="134"/>
      <c r="L47" s="139"/>
      <c r="M47" s="134">
        <f t="shared" si="79"/>
        <v>0</v>
      </c>
      <c r="N47" s="153">
        <f t="shared" si="80"/>
        <v>0</v>
      </c>
      <c r="O47" s="154">
        <f t="shared" si="81"/>
        <v>0</v>
      </c>
      <c r="P47" s="146"/>
    </row>
    <row r="48" spans="1:16">
      <c r="A48" s="187">
        <f t="shared" si="3"/>
        <v>41</v>
      </c>
      <c r="B48" s="188">
        <f t="shared" si="82"/>
        <v>0</v>
      </c>
      <c r="C48" s="627"/>
      <c r="D48" s="189"/>
      <c r="E48" s="55"/>
      <c r="F48" s="137"/>
      <c r="G48" s="55"/>
      <c r="H48" s="137"/>
      <c r="I48" s="190"/>
      <c r="J48" s="190"/>
      <c r="K48" s="134"/>
      <c r="L48" s="139"/>
      <c r="M48" s="134">
        <f t="shared" si="79"/>
        <v>0</v>
      </c>
      <c r="N48" s="153">
        <f t="shared" si="80"/>
        <v>0</v>
      </c>
      <c r="O48" s="154">
        <f t="shared" si="81"/>
        <v>0</v>
      </c>
      <c r="P48" s="146"/>
    </row>
    <row r="49" spans="1:16">
      <c r="A49" s="187">
        <f t="shared" si="3"/>
        <v>42</v>
      </c>
      <c r="B49" s="188">
        <f t="shared" si="82"/>
        <v>0</v>
      </c>
      <c r="C49" s="627"/>
      <c r="D49" s="189"/>
      <c r="E49" s="55"/>
      <c r="F49" s="137"/>
      <c r="G49" s="55"/>
      <c r="H49" s="137"/>
      <c r="I49" s="190"/>
      <c r="J49" s="190"/>
      <c r="K49" s="139"/>
      <c r="L49" s="139"/>
      <c r="M49" s="134">
        <f t="shared" si="79"/>
        <v>0</v>
      </c>
      <c r="N49" s="153">
        <f t="shared" si="80"/>
        <v>0</v>
      </c>
      <c r="O49" s="154">
        <f t="shared" si="81"/>
        <v>0</v>
      </c>
      <c r="P49" s="146"/>
    </row>
    <row r="50" spans="1:16">
      <c r="A50" s="187">
        <f t="shared" si="3"/>
        <v>43</v>
      </c>
      <c r="B50" s="188">
        <f t="shared" si="82"/>
        <v>0</v>
      </c>
      <c r="C50" s="627"/>
      <c r="D50" s="189"/>
      <c r="E50" s="191"/>
      <c r="F50" s="116"/>
      <c r="G50" s="55"/>
      <c r="H50" s="137"/>
      <c r="I50" s="190"/>
      <c r="J50" s="190"/>
      <c r="K50" s="139"/>
      <c r="L50" s="139"/>
      <c r="M50" s="134">
        <f t="shared" si="79"/>
        <v>0</v>
      </c>
      <c r="N50" s="153">
        <f t="shared" si="80"/>
        <v>0</v>
      </c>
      <c r="O50" s="154">
        <f t="shared" si="81"/>
        <v>0</v>
      </c>
      <c r="P50" s="146"/>
    </row>
    <row r="51" spans="1:16">
      <c r="A51" s="187">
        <f t="shared" si="3"/>
        <v>44</v>
      </c>
      <c r="B51" s="188">
        <f t="shared" si="82"/>
        <v>0</v>
      </c>
      <c r="C51" s="627"/>
      <c r="D51" s="189"/>
      <c r="E51" s="191"/>
      <c r="F51" s="116"/>
      <c r="G51" s="55"/>
      <c r="H51" s="137"/>
      <c r="I51" s="190"/>
      <c r="J51" s="190"/>
      <c r="K51" s="139"/>
      <c r="L51" s="139"/>
      <c r="M51" s="134">
        <f t="shared" si="79"/>
        <v>0</v>
      </c>
      <c r="N51" s="153">
        <f t="shared" si="80"/>
        <v>0</v>
      </c>
      <c r="O51" s="154">
        <f t="shared" si="81"/>
        <v>0</v>
      </c>
      <c r="P51" s="146"/>
    </row>
    <row r="52" spans="1:16">
      <c r="A52" s="187">
        <f t="shared" si="3"/>
        <v>45</v>
      </c>
      <c r="B52" s="188">
        <f t="shared" si="82"/>
        <v>0</v>
      </c>
      <c r="C52" s="627"/>
      <c r="D52" s="189"/>
      <c r="E52" s="191"/>
      <c r="F52" s="116"/>
      <c r="G52" s="55"/>
      <c r="H52" s="137"/>
      <c r="I52" s="190"/>
      <c r="J52" s="190"/>
      <c r="K52" s="139"/>
      <c r="L52" s="139"/>
      <c r="M52" s="134">
        <f t="shared" si="79"/>
        <v>0</v>
      </c>
      <c r="N52" s="153">
        <f t="shared" si="80"/>
        <v>0</v>
      </c>
      <c r="O52" s="154">
        <f t="shared" si="81"/>
        <v>0</v>
      </c>
      <c r="P52" s="146"/>
    </row>
    <row r="53" spans="1:16">
      <c r="A53" s="187">
        <f t="shared" si="3"/>
        <v>46</v>
      </c>
      <c r="B53" s="188">
        <f t="shared" si="82"/>
        <v>0</v>
      </c>
      <c r="C53" s="627"/>
      <c r="D53" s="189"/>
      <c r="E53" s="191"/>
      <c r="F53" s="116"/>
      <c r="G53" s="55"/>
      <c r="H53" s="137"/>
      <c r="I53" s="190"/>
      <c r="J53" s="190"/>
      <c r="K53" s="139"/>
      <c r="L53" s="139"/>
      <c r="M53" s="134">
        <f t="shared" si="79"/>
        <v>0</v>
      </c>
      <c r="N53" s="153">
        <f t="shared" si="80"/>
        <v>0</v>
      </c>
      <c r="O53" s="154">
        <f t="shared" si="81"/>
        <v>0</v>
      </c>
      <c r="P53" s="146"/>
    </row>
    <row r="54" spans="1:16">
      <c r="A54" s="187">
        <f t="shared" si="3"/>
        <v>47</v>
      </c>
      <c r="B54" s="188">
        <f t="shared" si="82"/>
        <v>0</v>
      </c>
      <c r="C54" s="627"/>
      <c r="D54" s="189"/>
      <c r="E54" s="191"/>
      <c r="F54" s="116"/>
      <c r="G54" s="55"/>
      <c r="H54" s="137"/>
      <c r="I54" s="190"/>
      <c r="J54" s="190"/>
      <c r="K54" s="139"/>
      <c r="L54" s="139"/>
      <c r="M54" s="134">
        <f t="shared" si="79"/>
        <v>0</v>
      </c>
      <c r="N54" s="153">
        <f t="shared" si="80"/>
        <v>0</v>
      </c>
      <c r="O54" s="154">
        <f t="shared" si="81"/>
        <v>0</v>
      </c>
      <c r="P54" s="146"/>
    </row>
    <row r="55" spans="1:16">
      <c r="A55" s="187">
        <f t="shared" si="3"/>
        <v>48</v>
      </c>
      <c r="B55" s="188">
        <f t="shared" si="82"/>
        <v>0</v>
      </c>
      <c r="C55" s="627"/>
      <c r="D55" s="189"/>
      <c r="E55" s="191"/>
      <c r="F55" s="116"/>
      <c r="G55" s="55"/>
      <c r="H55" s="137"/>
      <c r="I55" s="190"/>
      <c r="J55" s="190"/>
      <c r="K55" s="139"/>
      <c r="L55" s="139"/>
      <c r="M55" s="134">
        <f t="shared" si="79"/>
        <v>0</v>
      </c>
      <c r="N55" s="153">
        <f t="shared" si="80"/>
        <v>0</v>
      </c>
      <c r="O55" s="154">
        <f t="shared" si="81"/>
        <v>0</v>
      </c>
      <c r="P55" s="146"/>
    </row>
    <row r="56" spans="1:16">
      <c r="A56" s="187"/>
      <c r="B56" s="188"/>
      <c r="C56" s="627"/>
      <c r="D56" s="189"/>
      <c r="E56" s="191"/>
      <c r="F56" s="116"/>
      <c r="G56" s="192"/>
      <c r="H56" s="137"/>
      <c r="I56" s="15"/>
      <c r="J56" s="15"/>
      <c r="K56" s="139"/>
      <c r="L56" s="39"/>
      <c r="M56" s="133"/>
      <c r="N56" s="143"/>
      <c r="O56" s="154"/>
      <c r="P56" s="146"/>
    </row>
    <row r="57" spans="1:16">
      <c r="A57" s="124"/>
      <c r="B57" s="124"/>
      <c r="C57" s="124"/>
      <c r="D57" s="57" t="s">
        <v>19</v>
      </c>
      <c r="E57" s="58"/>
      <c r="F57" s="58"/>
      <c r="G57" s="58"/>
      <c r="H57" s="58"/>
      <c r="I57" s="58"/>
      <c r="J57" s="58"/>
      <c r="K57" s="198"/>
      <c r="L57" s="199"/>
      <c r="M57" s="141">
        <f>SUM(M8:M56)</f>
        <v>27238.781000000075</v>
      </c>
      <c r="N57" s="141">
        <f>SUM(N8:N56)</f>
        <v>25.059027777777779</v>
      </c>
      <c r="O57" s="156">
        <f>AVERAGE(O8:O56)</f>
        <v>23.64477517361118</v>
      </c>
      <c r="P57" s="73"/>
    </row>
  </sheetData>
  <mergeCells count="13">
    <mergeCell ref="E5:H5"/>
    <mergeCell ref="E6:F6"/>
    <mergeCell ref="G6:H6"/>
    <mergeCell ref="A5:A7"/>
    <mergeCell ref="B5:B7"/>
    <mergeCell ref="D5:D7"/>
    <mergeCell ref="C5:C7"/>
    <mergeCell ref="M5:M7"/>
    <mergeCell ref="N5:N7"/>
    <mergeCell ref="O5:O7"/>
    <mergeCell ref="P5:P7"/>
    <mergeCell ref="I5:J6"/>
    <mergeCell ref="K5:L6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P20" sqref="P20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5" width="10.7109375" style="1" customWidth="1"/>
    <col min="6" max="6" width="14.7109375" style="1" customWidth="1"/>
    <col min="7" max="12" width="9.140625" style="1"/>
    <col min="13" max="13" width="11.85546875" style="1" customWidth="1"/>
    <col min="14" max="14" width="21.85546875" style="42" customWidth="1"/>
    <col min="15" max="15" width="12.42578125" style="42" customWidth="1"/>
    <col min="16" max="16" width="29.5703125" style="1" customWidth="1"/>
    <col min="17" max="16384" width="9.140625" style="1"/>
  </cols>
  <sheetData>
    <row r="1" spans="1:16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  <c r="M1" s="2"/>
      <c r="N1" s="61"/>
      <c r="O1" s="61"/>
      <c r="P1" s="2"/>
    </row>
    <row r="2" spans="1:16">
      <c r="B2" s="2"/>
      <c r="C2" s="3" t="s">
        <v>78</v>
      </c>
      <c r="D2" s="2"/>
      <c r="E2" s="2"/>
      <c r="F2" s="2"/>
      <c r="G2" s="2"/>
      <c r="H2" s="2"/>
      <c r="I2" s="26"/>
      <c r="J2" s="2"/>
      <c r="K2" s="2"/>
      <c r="L2" s="2"/>
      <c r="M2" s="2"/>
      <c r="N2" s="61"/>
      <c r="O2" s="61"/>
      <c r="P2" s="25" t="s">
        <v>130</v>
      </c>
    </row>
    <row r="3" spans="1:16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61"/>
      <c r="O3" s="61"/>
      <c r="P3" s="2"/>
    </row>
    <row r="4" spans="1:16">
      <c r="B4" s="4"/>
      <c r="C4" s="4">
        <f>SCI!C4</f>
        <v>46266</v>
      </c>
      <c r="D4" s="44"/>
      <c r="E4" s="167"/>
      <c r="F4" s="167"/>
      <c r="G4" s="2"/>
      <c r="H4" s="2"/>
      <c r="I4" s="2"/>
      <c r="J4" s="2"/>
      <c r="K4" s="2"/>
      <c r="L4" s="2"/>
      <c r="M4" s="2"/>
      <c r="N4" s="61"/>
      <c r="O4" s="61"/>
      <c r="P4" s="2" t="s">
        <v>131</v>
      </c>
    </row>
    <row r="5" spans="1:16" ht="15.75" customHeight="1">
      <c r="A5" s="1005" t="s">
        <v>108</v>
      </c>
      <c r="B5" s="1004" t="s">
        <v>109</v>
      </c>
      <c r="C5" s="1004" t="s">
        <v>160</v>
      </c>
      <c r="D5" s="1004" t="s">
        <v>209</v>
      </c>
      <c r="E5" s="1004" t="s">
        <v>162</v>
      </c>
      <c r="F5" s="1004" t="s">
        <v>163</v>
      </c>
      <c r="G5" s="1039" t="s">
        <v>164</v>
      </c>
      <c r="H5" s="1040"/>
      <c r="I5" s="1040"/>
      <c r="J5" s="1040"/>
      <c r="K5" s="1040"/>
      <c r="L5" s="1040"/>
      <c r="M5" s="45"/>
      <c r="N5" s="178"/>
      <c r="O5" s="178"/>
      <c r="P5" s="1002" t="s">
        <v>165</v>
      </c>
    </row>
    <row r="6" spans="1:16" ht="15.75" customHeight="1">
      <c r="A6" s="1032"/>
      <c r="B6" s="1034"/>
      <c r="C6" s="1034"/>
      <c r="D6" s="1034"/>
      <c r="E6" s="1034"/>
      <c r="F6" s="1034"/>
      <c r="G6" s="1041" t="s">
        <v>132</v>
      </c>
      <c r="H6" s="1042"/>
      <c r="I6" s="1041" t="s">
        <v>133</v>
      </c>
      <c r="J6" s="1043"/>
      <c r="K6" s="1041" t="s">
        <v>166</v>
      </c>
      <c r="L6" s="1043"/>
      <c r="M6" s="1041" t="s">
        <v>135</v>
      </c>
      <c r="N6" s="1043"/>
      <c r="O6" s="83"/>
      <c r="P6" s="1030"/>
    </row>
    <row r="7" spans="1:16" ht="33.75" customHeight="1">
      <c r="A7" s="1006"/>
      <c r="B7" s="1007"/>
      <c r="C7" s="1007"/>
      <c r="D7" s="1007"/>
      <c r="E7" s="1007"/>
      <c r="F7" s="1007"/>
      <c r="G7" s="5" t="s">
        <v>109</v>
      </c>
      <c r="H7" s="5" t="s">
        <v>139</v>
      </c>
      <c r="I7" s="5" t="s">
        <v>109</v>
      </c>
      <c r="J7" s="5" t="s">
        <v>139</v>
      </c>
      <c r="K7" s="5" t="s">
        <v>132</v>
      </c>
      <c r="L7" s="5" t="s">
        <v>133</v>
      </c>
      <c r="M7" s="5" t="s">
        <v>210</v>
      </c>
      <c r="N7" s="179" t="s">
        <v>211</v>
      </c>
      <c r="O7" s="64" t="s">
        <v>212</v>
      </c>
      <c r="P7" s="1003"/>
    </row>
    <row r="8" spans="1:16">
      <c r="A8" s="12">
        <v>1</v>
      </c>
      <c r="B8" s="8">
        <f>I8</f>
        <v>0</v>
      </c>
      <c r="C8" s="168"/>
      <c r="D8" s="169"/>
      <c r="E8" s="8"/>
      <c r="F8" s="168"/>
      <c r="G8" s="152"/>
      <c r="H8" s="170"/>
      <c r="I8" s="152"/>
      <c r="J8" s="172"/>
      <c r="K8" s="180"/>
      <c r="L8" s="180"/>
      <c r="M8" s="181"/>
      <c r="N8" s="11"/>
      <c r="O8" s="27">
        <f>N8-M8</f>
        <v>0</v>
      </c>
      <c r="P8" s="182"/>
    </row>
    <row r="9" spans="1:16">
      <c r="A9" s="12">
        <f>A8+1</f>
        <v>2</v>
      </c>
      <c r="B9" s="8">
        <f>I9</f>
        <v>0</v>
      </c>
      <c r="C9" s="168"/>
      <c r="D9" s="171"/>
      <c r="E9" s="8"/>
      <c r="F9" s="168"/>
      <c r="G9" s="152"/>
      <c r="H9" s="172"/>
      <c r="I9" s="152"/>
      <c r="J9" s="172"/>
      <c r="K9" s="180"/>
      <c r="L9" s="180"/>
      <c r="M9" s="181"/>
      <c r="N9" s="16"/>
      <c r="O9" s="27">
        <f>N9-M9</f>
        <v>0</v>
      </c>
      <c r="P9" s="182"/>
    </row>
    <row r="10" spans="1:16">
      <c r="A10" s="12">
        <f>A9+1</f>
        <v>3</v>
      </c>
      <c r="B10" s="8">
        <f>I10</f>
        <v>0</v>
      </c>
      <c r="C10" s="173"/>
      <c r="D10" s="174"/>
      <c r="E10" s="8"/>
      <c r="F10" s="168"/>
      <c r="G10" s="152"/>
      <c r="H10" s="172"/>
      <c r="I10" s="152"/>
      <c r="J10" s="170"/>
      <c r="K10" s="180"/>
      <c r="L10" s="180"/>
      <c r="M10" s="181"/>
      <c r="N10" s="11"/>
      <c r="O10" s="27">
        <f>N10-M10</f>
        <v>0</v>
      </c>
      <c r="P10" s="182"/>
    </row>
    <row r="11" spans="1:16">
      <c r="A11" s="12">
        <f>A10+1</f>
        <v>4</v>
      </c>
      <c r="B11" s="8">
        <f>I11</f>
        <v>0</v>
      </c>
      <c r="C11" s="173"/>
      <c r="D11" s="175"/>
      <c r="E11" s="8"/>
      <c r="F11" s="168"/>
      <c r="G11" s="152"/>
      <c r="H11" s="170"/>
      <c r="I11" s="152"/>
      <c r="J11" s="183"/>
      <c r="K11" s="180"/>
      <c r="L11" s="180"/>
      <c r="M11" s="181"/>
      <c r="N11" s="11"/>
      <c r="O11" s="27">
        <f>N11-M11</f>
        <v>0</v>
      </c>
      <c r="P11" s="182"/>
    </row>
    <row r="12" spans="1:16">
      <c r="A12" s="12">
        <f>A11+1</f>
        <v>5</v>
      </c>
      <c r="B12" s="8">
        <f>I12</f>
        <v>0</v>
      </c>
      <c r="C12" s="168"/>
      <c r="D12" s="176"/>
      <c r="E12" s="8"/>
      <c r="F12" s="168"/>
      <c r="G12" s="152"/>
      <c r="H12" s="170"/>
      <c r="I12" s="152"/>
      <c r="J12" s="183"/>
      <c r="K12" s="180"/>
      <c r="L12" s="180"/>
      <c r="M12" s="181"/>
      <c r="N12" s="27"/>
      <c r="O12" s="27">
        <f>N12-M12</f>
        <v>0</v>
      </c>
      <c r="P12" s="182"/>
    </row>
    <row r="13" spans="1:16">
      <c r="A13" s="13"/>
      <c r="B13" s="14"/>
      <c r="C13" s="14"/>
      <c r="D13" s="54"/>
      <c r="E13" s="14"/>
      <c r="F13" s="14"/>
      <c r="G13" s="14"/>
      <c r="H13" s="56"/>
      <c r="I13" s="14"/>
      <c r="J13" s="56"/>
      <c r="K13" s="30"/>
      <c r="L13" s="30"/>
      <c r="M13" s="30"/>
      <c r="N13" s="30"/>
      <c r="O13" s="30"/>
      <c r="P13" s="31"/>
    </row>
    <row r="14" spans="1:16">
      <c r="A14" s="57" t="s">
        <v>3</v>
      </c>
      <c r="B14" s="58"/>
      <c r="C14" s="58"/>
      <c r="D14" s="58"/>
      <c r="E14" s="58"/>
      <c r="F14" s="58"/>
      <c r="G14" s="177"/>
      <c r="H14" s="58"/>
      <c r="I14" s="58"/>
      <c r="J14" s="184"/>
      <c r="K14" s="185"/>
      <c r="L14" s="185"/>
      <c r="M14" s="185"/>
      <c r="N14" s="185"/>
      <c r="O14" s="72">
        <f>SUM(O8:O13)</f>
        <v>0</v>
      </c>
      <c r="P14" s="186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Summary!A1" display="SUMMARY"/>
  </hyperlink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zoomScale="70" zoomScaleNormal="70" workbookViewId="0">
      <selection activeCell="O42" sqref="O42"/>
    </sheetView>
  </sheetViews>
  <sheetFormatPr defaultColWidth="9.140625" defaultRowHeight="15"/>
  <cols>
    <col min="1" max="1" width="19.42578125" style="1" customWidth="1"/>
    <col min="2" max="2" width="8.5703125" style="1" customWidth="1"/>
    <col min="3" max="3" width="9.140625" style="1"/>
    <col min="4" max="4" width="10.140625" style="105" customWidth="1"/>
    <col min="5" max="5" width="9.140625" style="1"/>
    <col min="6" max="6" width="10.140625" style="105" customWidth="1"/>
    <col min="7" max="9" width="9.140625" style="1"/>
    <col min="10" max="11" width="15.7109375" style="106" customWidth="1"/>
    <col min="12" max="12" width="15.5703125" style="106" customWidth="1"/>
    <col min="13" max="13" width="14.42578125" style="106" customWidth="1"/>
    <col min="14" max="14" width="17.5703125" style="106" customWidth="1"/>
    <col min="15" max="15" width="14.42578125" style="106" customWidth="1"/>
    <col min="16" max="16" width="13" style="1" customWidth="1"/>
    <col min="17" max="17" width="11.85546875" style="1" customWidth="1"/>
    <col min="18" max="18" width="55.42578125" style="1" customWidth="1"/>
    <col min="19" max="16384" width="9.140625" style="1"/>
  </cols>
  <sheetData>
    <row r="1" spans="1:18">
      <c r="D1" s="107" t="s">
        <v>220</v>
      </c>
      <c r="F1" s="108"/>
      <c r="G1" s="44"/>
      <c r="H1" s="44"/>
      <c r="I1" s="44"/>
      <c r="J1" s="126"/>
      <c r="K1" s="126"/>
      <c r="L1" s="126"/>
      <c r="M1" s="126"/>
      <c r="N1" s="126"/>
      <c r="O1" s="126"/>
      <c r="P1" s="44"/>
      <c r="Q1" s="44"/>
      <c r="R1" s="44"/>
    </row>
    <row r="2" spans="1:18">
      <c r="D2" s="107" t="s">
        <v>229</v>
      </c>
      <c r="F2" s="108"/>
      <c r="G2" s="44"/>
      <c r="H2" s="44"/>
      <c r="I2" s="44"/>
      <c r="J2" s="127" t="s">
        <v>222</v>
      </c>
      <c r="K2" s="127"/>
      <c r="L2" s="128">
        <f>SUM(L8:L23)</f>
        <v>0</v>
      </c>
      <c r="M2" s="128"/>
      <c r="N2" s="128"/>
      <c r="O2" s="128"/>
      <c r="P2" s="44"/>
      <c r="Q2" s="44"/>
      <c r="R2" s="25" t="s">
        <v>130</v>
      </c>
    </row>
    <row r="3" spans="1:18">
      <c r="D3" s="107">
        <f>CERES!C4</f>
        <v>46266</v>
      </c>
      <c r="F3" s="108"/>
      <c r="G3" s="44"/>
      <c r="H3" s="44"/>
      <c r="I3" s="44"/>
      <c r="J3" s="126"/>
      <c r="K3" s="126"/>
      <c r="L3" s="126"/>
      <c r="M3" s="126"/>
      <c r="N3" s="126"/>
      <c r="O3" s="126"/>
      <c r="P3" s="44"/>
      <c r="Q3" s="44"/>
      <c r="R3" s="44"/>
    </row>
    <row r="4" spans="1:18">
      <c r="A4" s="44"/>
      <c r="B4" s="44"/>
      <c r="C4" s="44"/>
      <c r="D4" s="108"/>
      <c r="E4" s="44"/>
      <c r="F4" s="108"/>
      <c r="G4" s="44"/>
      <c r="H4" s="44"/>
      <c r="I4" s="44"/>
      <c r="J4" s="126"/>
      <c r="K4" s="126"/>
      <c r="L4" s="126"/>
      <c r="M4" s="126"/>
      <c r="N4" s="126"/>
      <c r="O4" s="126"/>
      <c r="P4" s="44"/>
      <c r="Q4" s="44"/>
      <c r="R4" s="44"/>
    </row>
    <row r="5" spans="1:18" ht="15" customHeight="1">
      <c r="A5" s="1088" t="s">
        <v>230</v>
      </c>
      <c r="B5" s="1088" t="s">
        <v>225</v>
      </c>
      <c r="C5" s="1088" t="s">
        <v>224</v>
      </c>
      <c r="D5" s="1086" t="s">
        <v>164</v>
      </c>
      <c r="E5" s="1086"/>
      <c r="F5" s="1086"/>
      <c r="G5" s="1086"/>
      <c r="H5" s="1086" t="s">
        <v>166</v>
      </c>
      <c r="I5" s="1086"/>
      <c r="J5" s="1094" t="s">
        <v>135</v>
      </c>
      <c r="K5" s="1095"/>
      <c r="L5" s="1096"/>
      <c r="M5" s="1100" t="s">
        <v>231</v>
      </c>
      <c r="N5" s="1100" t="s">
        <v>232</v>
      </c>
      <c r="O5" s="1100" t="s">
        <v>233</v>
      </c>
      <c r="P5" s="1103" t="s">
        <v>134</v>
      </c>
      <c r="Q5" s="1103" t="s">
        <v>226</v>
      </c>
      <c r="R5" s="1083" t="s">
        <v>138</v>
      </c>
    </row>
    <row r="6" spans="1:18" ht="32.25" customHeight="1">
      <c r="A6" s="1089"/>
      <c r="B6" s="1089"/>
      <c r="C6" s="1089"/>
      <c r="D6" s="1087" t="s">
        <v>227</v>
      </c>
      <c r="E6" s="1087"/>
      <c r="F6" s="1087" t="s">
        <v>133</v>
      </c>
      <c r="G6" s="1087"/>
      <c r="H6" s="1087"/>
      <c r="I6" s="1087"/>
      <c r="J6" s="1097"/>
      <c r="K6" s="1098"/>
      <c r="L6" s="1099"/>
      <c r="M6" s="1101"/>
      <c r="N6" s="1101"/>
      <c r="O6" s="1101"/>
      <c r="P6" s="1104"/>
      <c r="Q6" s="1104"/>
      <c r="R6" s="1084"/>
    </row>
    <row r="7" spans="1:18" ht="15.75" customHeight="1">
      <c r="A7" s="1090"/>
      <c r="B7" s="1090"/>
      <c r="C7" s="1090"/>
      <c r="D7" s="109" t="s">
        <v>109</v>
      </c>
      <c r="E7" s="110" t="s">
        <v>139</v>
      </c>
      <c r="F7" s="109" t="s">
        <v>109</v>
      </c>
      <c r="G7" s="110" t="s">
        <v>139</v>
      </c>
      <c r="H7" s="110" t="s">
        <v>132</v>
      </c>
      <c r="I7" s="110" t="s">
        <v>228</v>
      </c>
      <c r="J7" s="129" t="s">
        <v>132</v>
      </c>
      <c r="K7" s="129" t="s">
        <v>228</v>
      </c>
      <c r="L7" s="129" t="s">
        <v>90</v>
      </c>
      <c r="M7" s="1102"/>
      <c r="N7" s="1102"/>
      <c r="O7" s="1102"/>
      <c r="P7" s="1105"/>
      <c r="Q7" s="1105"/>
      <c r="R7" s="1085"/>
    </row>
    <row r="8" spans="1:18">
      <c r="A8" s="114"/>
      <c r="B8" s="114"/>
      <c r="C8" s="157"/>
      <c r="D8" s="158"/>
      <c r="E8" s="159"/>
      <c r="F8" s="158"/>
      <c r="G8" s="160"/>
      <c r="H8" s="161"/>
      <c r="I8" s="161"/>
      <c r="J8" s="164"/>
      <c r="K8" s="165"/>
      <c r="L8" s="133"/>
      <c r="M8" s="133"/>
      <c r="N8" s="133"/>
      <c r="O8" s="142"/>
      <c r="P8" s="143"/>
      <c r="Q8" s="144"/>
      <c r="R8" s="145"/>
    </row>
    <row r="9" spans="1:18">
      <c r="A9" s="114"/>
      <c r="B9" s="114"/>
      <c r="C9" s="157"/>
      <c r="D9" s="158"/>
      <c r="E9" s="159"/>
      <c r="F9" s="158"/>
      <c r="G9" s="160"/>
      <c r="H9" s="161"/>
      <c r="I9" s="161"/>
      <c r="J9" s="164"/>
      <c r="K9" s="165"/>
      <c r="L9" s="133"/>
      <c r="M9" s="133"/>
      <c r="N9" s="133"/>
      <c r="O9" s="142"/>
      <c r="P9" s="143"/>
      <c r="Q9" s="144"/>
      <c r="R9" s="145"/>
    </row>
    <row r="10" spans="1:18">
      <c r="A10" s="114"/>
      <c r="B10" s="117"/>
      <c r="C10" s="157"/>
      <c r="D10" s="162"/>
      <c r="E10" s="116"/>
      <c r="F10" s="163"/>
      <c r="G10" s="130"/>
      <c r="H10" s="131"/>
      <c r="I10" s="161"/>
      <c r="J10" s="135"/>
      <c r="K10" s="136"/>
      <c r="L10" s="133"/>
      <c r="M10" s="133"/>
      <c r="N10" s="133"/>
      <c r="O10" s="142"/>
      <c r="P10" s="143"/>
      <c r="Q10" s="144"/>
      <c r="R10" s="145"/>
    </row>
    <row r="11" spans="1:18">
      <c r="A11" s="117"/>
      <c r="B11" s="117"/>
      <c r="C11" s="157"/>
      <c r="D11" s="162"/>
      <c r="E11" s="116"/>
      <c r="F11" s="162"/>
      <c r="G11" s="130"/>
      <c r="H11" s="131"/>
      <c r="I11" s="161"/>
      <c r="J11" s="135"/>
      <c r="K11" s="136"/>
      <c r="L11" s="133"/>
      <c r="M11" s="134"/>
      <c r="N11" s="133"/>
      <c r="O11" s="142"/>
      <c r="P11" s="143"/>
      <c r="Q11" s="144"/>
      <c r="R11" s="145"/>
    </row>
    <row r="12" spans="1:18">
      <c r="A12" s="117"/>
      <c r="B12" s="117"/>
      <c r="C12" s="157"/>
      <c r="D12" s="162"/>
      <c r="E12" s="116"/>
      <c r="F12" s="163"/>
      <c r="G12" s="130"/>
      <c r="H12" s="131"/>
      <c r="I12" s="131"/>
      <c r="J12" s="135"/>
      <c r="K12" s="136"/>
      <c r="L12" s="133"/>
      <c r="M12" s="134"/>
      <c r="N12" s="133"/>
      <c r="O12" s="142"/>
      <c r="P12" s="143"/>
      <c r="Q12" s="144"/>
      <c r="R12" s="145"/>
    </row>
    <row r="13" spans="1:18">
      <c r="A13" s="118"/>
      <c r="B13" s="117"/>
      <c r="C13" s="157"/>
      <c r="D13" s="162"/>
      <c r="E13" s="116"/>
      <c r="F13" s="163"/>
      <c r="G13" s="130"/>
      <c r="H13" s="131"/>
      <c r="I13" s="131"/>
      <c r="J13" s="135"/>
      <c r="K13" s="136"/>
      <c r="L13" s="133"/>
      <c r="M13" s="134"/>
      <c r="N13" s="133"/>
      <c r="O13" s="142"/>
      <c r="P13" s="143"/>
      <c r="Q13" s="144"/>
      <c r="R13" s="145"/>
    </row>
    <row r="14" spans="1:18">
      <c r="A14" s="118"/>
      <c r="B14" s="117"/>
      <c r="C14" s="157"/>
      <c r="D14" s="162"/>
      <c r="E14" s="116"/>
      <c r="F14" s="163"/>
      <c r="G14" s="130"/>
      <c r="H14" s="131"/>
      <c r="I14" s="132"/>
      <c r="J14" s="135"/>
      <c r="K14" s="136"/>
      <c r="L14" s="133"/>
      <c r="M14" s="134"/>
      <c r="N14" s="133"/>
      <c r="O14" s="142"/>
      <c r="P14" s="143"/>
      <c r="Q14" s="144"/>
      <c r="R14" s="145"/>
    </row>
    <row r="15" spans="1:18">
      <c r="A15" s="118"/>
      <c r="B15" s="117"/>
      <c r="C15" s="157"/>
      <c r="D15" s="162"/>
      <c r="E15" s="116"/>
      <c r="F15" s="163"/>
      <c r="G15" s="130"/>
      <c r="H15" s="131"/>
      <c r="I15" s="131"/>
      <c r="J15" s="135"/>
      <c r="K15" s="136"/>
      <c r="L15" s="133"/>
      <c r="M15" s="134"/>
      <c r="N15" s="133"/>
      <c r="O15" s="142"/>
      <c r="P15" s="143"/>
      <c r="Q15" s="144"/>
      <c r="R15" s="145"/>
    </row>
    <row r="16" spans="1:18">
      <c r="A16" s="117"/>
      <c r="B16" s="117"/>
      <c r="C16" s="157"/>
      <c r="D16" s="162"/>
      <c r="E16" s="116"/>
      <c r="F16" s="163"/>
      <c r="G16" s="130"/>
      <c r="H16" s="131"/>
      <c r="I16" s="131"/>
      <c r="J16" s="135"/>
      <c r="K16" s="136"/>
      <c r="L16" s="133"/>
      <c r="M16" s="134"/>
      <c r="N16" s="133"/>
      <c r="O16" s="142"/>
      <c r="P16" s="143"/>
      <c r="Q16" s="144"/>
      <c r="R16" s="145"/>
    </row>
    <row r="17" spans="1:18">
      <c r="A17" s="118"/>
      <c r="B17" s="117"/>
      <c r="C17" s="157"/>
      <c r="D17" s="162"/>
      <c r="E17" s="116"/>
      <c r="F17" s="163"/>
      <c r="G17" s="130"/>
      <c r="H17" s="131"/>
      <c r="I17" s="131"/>
      <c r="J17" s="135"/>
      <c r="K17" s="136"/>
      <c r="L17" s="133"/>
      <c r="M17" s="134"/>
      <c r="N17" s="133"/>
      <c r="O17" s="142"/>
      <c r="P17" s="143"/>
      <c r="Q17" s="144"/>
      <c r="R17" s="145"/>
    </row>
    <row r="18" spans="1:18">
      <c r="A18" s="118"/>
      <c r="B18" s="117"/>
      <c r="C18" s="157"/>
      <c r="D18" s="162"/>
      <c r="E18" s="116"/>
      <c r="F18" s="163"/>
      <c r="G18" s="130"/>
      <c r="H18" s="131"/>
      <c r="I18" s="131"/>
      <c r="J18" s="135"/>
      <c r="K18" s="136"/>
      <c r="L18" s="133"/>
      <c r="M18" s="134"/>
      <c r="N18" s="133"/>
      <c r="O18" s="142"/>
      <c r="P18" s="143"/>
      <c r="Q18" s="144"/>
      <c r="R18" s="166"/>
    </row>
    <row r="19" spans="1:18">
      <c r="A19" s="118"/>
      <c r="B19" s="117"/>
      <c r="C19" s="157"/>
      <c r="D19" s="162"/>
      <c r="E19" s="116"/>
      <c r="F19" s="163"/>
      <c r="G19" s="130"/>
      <c r="H19" s="131"/>
      <c r="I19" s="131"/>
      <c r="J19" s="135"/>
      <c r="K19" s="136"/>
      <c r="L19" s="133"/>
      <c r="M19" s="134"/>
      <c r="N19" s="133"/>
      <c r="O19" s="142"/>
      <c r="P19" s="143"/>
      <c r="Q19" s="144"/>
      <c r="R19" s="166"/>
    </row>
    <row r="20" spans="1:18">
      <c r="A20" s="118"/>
      <c r="B20" s="117"/>
      <c r="C20" s="157"/>
      <c r="D20" s="162"/>
      <c r="E20" s="116"/>
      <c r="F20" s="163"/>
      <c r="G20" s="130"/>
      <c r="H20" s="131"/>
      <c r="I20" s="131"/>
      <c r="J20" s="135"/>
      <c r="K20" s="136"/>
      <c r="L20" s="133"/>
      <c r="M20" s="134"/>
      <c r="N20" s="133"/>
      <c r="O20" s="142"/>
      <c r="P20" s="143"/>
      <c r="Q20" s="144"/>
      <c r="R20" s="166"/>
    </row>
    <row r="21" spans="1:18">
      <c r="A21" s="118"/>
      <c r="B21" s="117"/>
      <c r="C21" s="157"/>
      <c r="D21" s="162"/>
      <c r="E21" s="116"/>
      <c r="F21" s="163"/>
      <c r="G21" s="130"/>
      <c r="H21" s="131"/>
      <c r="I21" s="131"/>
      <c r="J21" s="135"/>
      <c r="K21" s="136"/>
      <c r="L21" s="133"/>
      <c r="M21" s="134"/>
      <c r="N21" s="133"/>
      <c r="O21" s="142"/>
      <c r="P21" s="143"/>
      <c r="Q21" s="144"/>
      <c r="R21" s="166"/>
    </row>
    <row r="22" spans="1:18">
      <c r="A22" s="118"/>
      <c r="B22" s="117"/>
      <c r="C22" s="157"/>
      <c r="D22" s="162"/>
      <c r="E22" s="116"/>
      <c r="F22" s="163"/>
      <c r="G22" s="130"/>
      <c r="H22" s="131"/>
      <c r="I22" s="131"/>
      <c r="J22" s="135"/>
      <c r="K22" s="136"/>
      <c r="L22" s="133"/>
      <c r="M22" s="134"/>
      <c r="N22" s="133"/>
      <c r="O22" s="142"/>
      <c r="P22" s="143"/>
      <c r="Q22" s="144"/>
      <c r="R22" s="166"/>
    </row>
    <row r="23" spans="1:18">
      <c r="A23" s="118"/>
      <c r="B23" s="117"/>
      <c r="C23" s="157"/>
      <c r="D23" s="162"/>
      <c r="E23" s="116"/>
      <c r="F23" s="163"/>
      <c r="G23" s="130"/>
      <c r="H23" s="131"/>
      <c r="I23" s="131"/>
      <c r="J23" s="135"/>
      <c r="K23" s="136"/>
      <c r="L23" s="133"/>
      <c r="M23" s="134"/>
      <c r="N23" s="133"/>
      <c r="O23" s="142"/>
      <c r="P23" s="143"/>
      <c r="Q23" s="144"/>
      <c r="R23" s="166"/>
    </row>
    <row r="24" spans="1:18">
      <c r="A24" s="118"/>
      <c r="B24" s="117"/>
      <c r="C24" s="157"/>
      <c r="D24" s="162"/>
      <c r="E24" s="116"/>
      <c r="F24" s="163"/>
      <c r="G24" s="130"/>
      <c r="H24" s="131"/>
      <c r="I24" s="131"/>
      <c r="J24" s="135"/>
      <c r="K24" s="136"/>
      <c r="L24" s="133"/>
      <c r="M24" s="134"/>
      <c r="N24" s="133"/>
      <c r="O24" s="142"/>
      <c r="P24" s="143"/>
      <c r="Q24" s="144"/>
      <c r="R24" s="166"/>
    </row>
    <row r="25" spans="1:18">
      <c r="A25" s="118"/>
      <c r="B25" s="117"/>
      <c r="C25" s="157"/>
      <c r="D25" s="162"/>
      <c r="E25" s="116"/>
      <c r="F25" s="163"/>
      <c r="G25" s="130"/>
      <c r="H25" s="131"/>
      <c r="I25" s="131"/>
      <c r="J25" s="135"/>
      <c r="K25" s="136"/>
      <c r="L25" s="133"/>
      <c r="M25" s="134"/>
      <c r="N25" s="133"/>
      <c r="O25" s="142"/>
      <c r="P25" s="143"/>
      <c r="Q25" s="144"/>
      <c r="R25" s="166"/>
    </row>
    <row r="26" spans="1:18">
      <c r="A26" s="118"/>
      <c r="B26" s="117"/>
      <c r="C26" s="157"/>
      <c r="D26" s="162"/>
      <c r="E26" s="116"/>
      <c r="F26" s="163"/>
      <c r="G26" s="130"/>
      <c r="H26" s="131"/>
      <c r="I26" s="131"/>
      <c r="J26" s="135"/>
      <c r="K26" s="136"/>
      <c r="L26" s="133"/>
      <c r="M26" s="134"/>
      <c r="N26" s="133"/>
      <c r="O26" s="142"/>
      <c r="P26" s="143"/>
      <c r="Q26" s="144"/>
      <c r="R26" s="166"/>
    </row>
    <row r="27" spans="1:18">
      <c r="A27" s="118"/>
      <c r="B27" s="117"/>
      <c r="C27" s="157"/>
      <c r="D27" s="162"/>
      <c r="E27" s="116"/>
      <c r="F27" s="163"/>
      <c r="G27" s="130"/>
      <c r="H27" s="131"/>
      <c r="I27" s="131"/>
      <c r="J27" s="135"/>
      <c r="K27" s="136"/>
      <c r="L27" s="133"/>
      <c r="M27" s="134"/>
      <c r="N27" s="133"/>
      <c r="O27" s="142"/>
      <c r="P27" s="143"/>
      <c r="Q27" s="144"/>
      <c r="R27" s="166"/>
    </row>
    <row r="28" spans="1:18">
      <c r="A28" s="118"/>
      <c r="B28" s="117"/>
      <c r="C28" s="157"/>
      <c r="D28" s="162"/>
      <c r="E28" s="116"/>
      <c r="F28" s="163"/>
      <c r="G28" s="130"/>
      <c r="H28" s="131"/>
      <c r="I28" s="131"/>
      <c r="J28" s="135"/>
      <c r="K28" s="136"/>
      <c r="L28" s="133"/>
      <c r="M28" s="134"/>
      <c r="N28" s="133"/>
      <c r="O28" s="142"/>
      <c r="P28" s="143"/>
      <c r="Q28" s="144"/>
      <c r="R28" s="166"/>
    </row>
    <row r="29" spans="1:18">
      <c r="A29" s="118"/>
      <c r="B29" s="117"/>
      <c r="C29" s="157"/>
      <c r="D29" s="162"/>
      <c r="E29" s="116"/>
      <c r="F29" s="163"/>
      <c r="G29" s="130"/>
      <c r="H29" s="131"/>
      <c r="I29" s="131"/>
      <c r="J29" s="135"/>
      <c r="K29" s="136"/>
      <c r="L29" s="133"/>
      <c r="M29" s="134"/>
      <c r="N29" s="134"/>
      <c r="O29" s="134"/>
      <c r="P29" s="143"/>
      <c r="Q29" s="144"/>
      <c r="R29" s="166"/>
    </row>
    <row r="30" spans="1:18">
      <c r="A30" s="122"/>
      <c r="B30" s="122"/>
      <c r="C30" s="122"/>
      <c r="D30" s="123"/>
      <c r="E30" s="15"/>
      <c r="F30" s="123"/>
      <c r="G30" s="15"/>
      <c r="H30" s="15"/>
      <c r="I30" s="15"/>
      <c r="J30" s="139"/>
      <c r="K30" s="139"/>
      <c r="L30" s="139"/>
      <c r="M30" s="139"/>
      <c r="N30" s="139"/>
      <c r="O30" s="139"/>
      <c r="P30" s="15"/>
      <c r="Q30" s="30"/>
      <c r="R30" s="146"/>
    </row>
    <row r="31" spans="1:18">
      <c r="A31" s="124"/>
      <c r="B31" s="124"/>
      <c r="C31" s="124"/>
      <c r="D31" s="125"/>
      <c r="E31" s="58"/>
      <c r="F31" s="125"/>
      <c r="G31" s="58"/>
      <c r="H31" s="58"/>
      <c r="I31" s="58"/>
      <c r="J31" s="140"/>
      <c r="K31" s="140"/>
      <c r="L31" s="141">
        <f>SUM(L8:L30)</f>
        <v>0</v>
      </c>
      <c r="M31" s="141">
        <f>SUM(M8:M30)</f>
        <v>0</v>
      </c>
      <c r="N31" s="141"/>
      <c r="O31" s="141"/>
      <c r="P31" s="141">
        <f>SUM(P8:P30)</f>
        <v>0</v>
      </c>
      <c r="Q31" s="149"/>
      <c r="R31" s="73"/>
    </row>
  </sheetData>
  <mergeCells count="14">
    <mergeCell ref="D5:G5"/>
    <mergeCell ref="D6:E6"/>
    <mergeCell ref="F6:G6"/>
    <mergeCell ref="A5:A7"/>
    <mergeCell ref="B5:B7"/>
    <mergeCell ref="C5:C7"/>
    <mergeCell ref="R5:R7"/>
    <mergeCell ref="J5:L6"/>
    <mergeCell ref="H5:I6"/>
    <mergeCell ref="M5:M7"/>
    <mergeCell ref="N5:N7"/>
    <mergeCell ref="O5:O7"/>
    <mergeCell ref="P5:P7"/>
    <mergeCell ref="Q5:Q7"/>
  </mergeCells>
  <hyperlinks>
    <hyperlink ref="R2" location="'Summary sales'!A1" display="SUMMARY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85" zoomScaleNormal="85" workbookViewId="0">
      <pane xSplit="4" ySplit="7" topLeftCell="E8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 ht="15.75" thickBot="1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 ht="16.5" thickTop="1" thickBot="1">
      <c r="B2" s="2"/>
      <c r="C2" s="3" t="s">
        <v>378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 ht="15.75" thickTop="1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 ht="15.75" thickBot="1">
      <c r="B4" s="4"/>
      <c r="C4" s="4">
        <f>'Daily Sales'!A2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1396.1892499999958</v>
      </c>
      <c r="L4" s="2"/>
    </row>
    <row r="5" spans="1:12" ht="15.75" thickTop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 ht="15.75" thickBo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 ht="15.75" thickTop="1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38">
        <v>0</v>
      </c>
      <c r="I7" s="869">
        <v>0</v>
      </c>
      <c r="J7" s="237">
        <f t="shared" ref="J7:J37" si="0">I7-H7</f>
        <v>0</v>
      </c>
      <c r="K7" s="657">
        <f t="shared" ref="K7:K37" si="1">J7/24</f>
        <v>0</v>
      </c>
      <c r="L7" s="225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535">
        <f t="shared" ref="H8:H10" si="2">I7</f>
        <v>0</v>
      </c>
      <c r="I8" s="869">
        <v>0</v>
      </c>
      <c r="J8" s="237">
        <f t="shared" si="0"/>
        <v>0</v>
      </c>
      <c r="K8" s="657">
        <f t="shared" si="1"/>
        <v>0</v>
      </c>
      <c r="L8" s="870"/>
    </row>
    <row r="9" spans="1:12">
      <c r="A9" s="12">
        <f t="shared" ref="A9:B24" si="3">A8+1</f>
        <v>3</v>
      </c>
      <c r="B9" s="8">
        <f t="shared" si="3"/>
        <v>46268</v>
      </c>
      <c r="C9" s="8">
        <f t="shared" ref="C9:C37" si="4">B9</f>
        <v>46268</v>
      </c>
      <c r="D9" s="9">
        <v>0.29166666666666702</v>
      </c>
      <c r="E9" s="8">
        <f t="shared" ref="E9:E37" si="5">C9+1</f>
        <v>46269</v>
      </c>
      <c r="F9" s="9">
        <v>0.29166666666666702</v>
      </c>
      <c r="G9" s="10">
        <f t="shared" ref="G9:G37" si="6">IFERROR(((E9-C9)+(F9-D9)),"")</f>
        <v>1</v>
      </c>
      <c r="H9" s="535">
        <f t="shared" si="2"/>
        <v>0</v>
      </c>
      <c r="I9" s="869">
        <v>0</v>
      </c>
      <c r="J9" s="237">
        <f t="shared" si="0"/>
        <v>0</v>
      </c>
      <c r="K9" s="657">
        <f t="shared" si="1"/>
        <v>0</v>
      </c>
      <c r="L9" s="225"/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0.29166666666666702</v>
      </c>
      <c r="E10" s="8">
        <f t="shared" si="5"/>
        <v>46270</v>
      </c>
      <c r="F10" s="9">
        <v>0.29166666666666702</v>
      </c>
      <c r="G10" s="10">
        <f t="shared" si="6"/>
        <v>1</v>
      </c>
      <c r="H10" s="535">
        <f t="shared" si="2"/>
        <v>0</v>
      </c>
      <c r="I10" s="869">
        <v>0</v>
      </c>
      <c r="J10" s="237">
        <f t="shared" si="0"/>
        <v>0</v>
      </c>
      <c r="K10" s="657">
        <f t="shared" si="1"/>
        <v>0</v>
      </c>
      <c r="L10" s="871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0.29166666666666702</v>
      </c>
      <c r="E11" s="8">
        <f t="shared" si="5"/>
        <v>46271</v>
      </c>
      <c r="F11" s="9">
        <v>0.29166666666666702</v>
      </c>
      <c r="G11" s="10">
        <f t="shared" si="6"/>
        <v>1</v>
      </c>
      <c r="H11" s="535">
        <f t="shared" ref="H11" si="7">I10</f>
        <v>0</v>
      </c>
      <c r="I11" s="869">
        <v>0</v>
      </c>
      <c r="J11" s="237">
        <f t="shared" ref="J11" si="8">I11-H11</f>
        <v>0</v>
      </c>
      <c r="K11" s="657">
        <f t="shared" ref="K11" si="9">J11/24</f>
        <v>0</v>
      </c>
      <c r="L11" s="871"/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0.29166666666666702</v>
      </c>
      <c r="E12" s="8">
        <f t="shared" si="5"/>
        <v>46272</v>
      </c>
      <c r="F12" s="9">
        <v>0.29166666666666702</v>
      </c>
      <c r="G12" s="10">
        <f t="shared" si="6"/>
        <v>1</v>
      </c>
      <c r="H12" s="872">
        <v>1317061.43</v>
      </c>
      <c r="I12" s="869">
        <v>1320037.307</v>
      </c>
      <c r="J12" s="237">
        <f t="shared" ref="J12:J22" si="10">I12-H12</f>
        <v>2975.877000000095</v>
      </c>
      <c r="K12" s="657">
        <f t="shared" ref="K12:K22" si="11">J12/24</f>
        <v>123.99487500000396</v>
      </c>
      <c r="L12" s="895" t="s">
        <v>457</v>
      </c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0.29166666666666702</v>
      </c>
      <c r="E13" s="8">
        <f t="shared" si="5"/>
        <v>46273</v>
      </c>
      <c r="F13" s="9">
        <v>0.29166666666666702</v>
      </c>
      <c r="G13" s="10">
        <f t="shared" si="6"/>
        <v>1</v>
      </c>
      <c r="H13" s="869">
        <f>I12</f>
        <v>1320037.307</v>
      </c>
      <c r="I13" s="869">
        <v>1327347.4569999999</v>
      </c>
      <c r="J13" s="237">
        <f t="shared" si="10"/>
        <v>7310.1499999999069</v>
      </c>
      <c r="K13" s="657">
        <f t="shared" si="11"/>
        <v>304.58958333332947</v>
      </c>
      <c r="L13" s="870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0.29166666666666702</v>
      </c>
      <c r="E14" s="8">
        <f t="shared" si="5"/>
        <v>46274</v>
      </c>
      <c r="F14" s="9">
        <v>0.29166666666666702</v>
      </c>
      <c r="G14" s="10">
        <f t="shared" si="6"/>
        <v>1</v>
      </c>
      <c r="H14" s="869">
        <f t="shared" ref="H14:H32" si="12">I13</f>
        <v>1327347.4569999999</v>
      </c>
      <c r="I14" s="869">
        <v>1330794.666</v>
      </c>
      <c r="J14" s="237">
        <f t="shared" si="10"/>
        <v>3447.2090000000317</v>
      </c>
      <c r="K14" s="657">
        <f t="shared" si="11"/>
        <v>143.63370833333465</v>
      </c>
      <c r="L14" s="870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0.29166666666666702</v>
      </c>
      <c r="E15" s="8">
        <f t="shared" si="5"/>
        <v>46275</v>
      </c>
      <c r="F15" s="9">
        <v>0.29166666666666702</v>
      </c>
      <c r="G15" s="10">
        <f t="shared" si="6"/>
        <v>1</v>
      </c>
      <c r="H15" s="869">
        <f t="shared" si="12"/>
        <v>1330794.666</v>
      </c>
      <c r="I15" s="869">
        <v>1338977.7080000001</v>
      </c>
      <c r="J15" s="237">
        <f t="shared" si="10"/>
        <v>8183.0420000001322</v>
      </c>
      <c r="K15" s="657">
        <f t="shared" si="11"/>
        <v>340.96008333333884</v>
      </c>
      <c r="L15" s="225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0.29166666666666702</v>
      </c>
      <c r="E16" s="8">
        <f t="shared" si="5"/>
        <v>46276</v>
      </c>
      <c r="F16" s="9">
        <v>0.29166666666666702</v>
      </c>
      <c r="G16" s="10">
        <f t="shared" si="6"/>
        <v>1</v>
      </c>
      <c r="H16" s="869">
        <f t="shared" si="12"/>
        <v>1338977.7080000001</v>
      </c>
      <c r="I16" s="869">
        <v>1363377.8019999999</v>
      </c>
      <c r="J16" s="237">
        <f t="shared" si="10"/>
        <v>24400.093999999808</v>
      </c>
      <c r="K16" s="657">
        <f t="shared" si="11"/>
        <v>1016.6705833333253</v>
      </c>
      <c r="L16" s="225"/>
    </row>
    <row r="17" spans="1:12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0.29166666666666702</v>
      </c>
      <c r="E17" s="8">
        <f t="shared" si="5"/>
        <v>46277</v>
      </c>
      <c r="F17" s="9">
        <v>0.29166666666666702</v>
      </c>
      <c r="G17" s="10">
        <f t="shared" si="6"/>
        <v>1</v>
      </c>
      <c r="H17" s="869">
        <f t="shared" si="12"/>
        <v>1363377.8019999999</v>
      </c>
      <c r="I17" s="38">
        <v>1394621.111</v>
      </c>
      <c r="J17" s="11">
        <f t="shared" si="10"/>
        <v>31243.309000000125</v>
      </c>
      <c r="K17" s="27">
        <f t="shared" si="11"/>
        <v>1301.8045416666719</v>
      </c>
      <c r="L17" s="856"/>
    </row>
    <row r="18" spans="1:12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0.29166666666666702</v>
      </c>
      <c r="E18" s="8">
        <f t="shared" si="5"/>
        <v>46278</v>
      </c>
      <c r="F18" s="9">
        <v>0.29166666666666702</v>
      </c>
      <c r="G18" s="10">
        <f t="shared" si="6"/>
        <v>1</v>
      </c>
      <c r="H18" s="869">
        <f t="shared" si="12"/>
        <v>1394621.111</v>
      </c>
      <c r="I18" s="38">
        <v>1428129.6529999999</v>
      </c>
      <c r="J18" s="11">
        <f t="shared" si="10"/>
        <v>33508.541999999899</v>
      </c>
      <c r="K18" s="27">
        <f t="shared" si="11"/>
        <v>1396.1892499999958</v>
      </c>
      <c r="L18" s="28"/>
    </row>
    <row r="19" spans="1:12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0.29166666666666702</v>
      </c>
      <c r="E19" s="8">
        <f t="shared" si="5"/>
        <v>46279</v>
      </c>
      <c r="F19" s="9">
        <v>0.29166666666666702</v>
      </c>
      <c r="G19" s="10">
        <f t="shared" si="6"/>
        <v>1</v>
      </c>
      <c r="H19" s="869">
        <f t="shared" si="12"/>
        <v>1428129.6529999999</v>
      </c>
      <c r="I19" s="38">
        <v>1457870.622</v>
      </c>
      <c r="J19" s="11">
        <f t="shared" si="10"/>
        <v>29740.969000000041</v>
      </c>
      <c r="K19" s="27">
        <f t="shared" si="11"/>
        <v>1239.2070416666684</v>
      </c>
      <c r="L19" s="648"/>
    </row>
    <row r="20" spans="1:12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0.29166666666666702</v>
      </c>
      <c r="E20" s="8">
        <f t="shared" si="5"/>
        <v>46280</v>
      </c>
      <c r="F20" s="9">
        <v>0.29166666666666702</v>
      </c>
      <c r="G20" s="10">
        <f t="shared" si="6"/>
        <v>1</v>
      </c>
      <c r="H20" s="869">
        <f t="shared" si="12"/>
        <v>1457870.622</v>
      </c>
      <c r="I20" s="38">
        <v>1485167.7919999999</v>
      </c>
      <c r="J20" s="11">
        <f t="shared" si="10"/>
        <v>27297.169999999925</v>
      </c>
      <c r="K20" s="27">
        <f t="shared" si="11"/>
        <v>1137.3820833333302</v>
      </c>
      <c r="L20" s="28"/>
    </row>
    <row r="21" spans="1:12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v>0.29166666666666702</v>
      </c>
      <c r="E21" s="8">
        <f t="shared" si="5"/>
        <v>46281</v>
      </c>
      <c r="F21" s="9">
        <v>0.29166666666666702</v>
      </c>
      <c r="G21" s="10">
        <f t="shared" si="6"/>
        <v>1</v>
      </c>
      <c r="H21" s="869">
        <f t="shared" si="12"/>
        <v>1485167.7919999999</v>
      </c>
      <c r="I21" s="38">
        <v>1514524.4129999999</v>
      </c>
      <c r="J21" s="11">
        <f t="shared" si="10"/>
        <v>29356.621000000043</v>
      </c>
      <c r="K21" s="27">
        <f t="shared" si="11"/>
        <v>1223.1925416666684</v>
      </c>
      <c r="L21" s="28"/>
    </row>
    <row r="22" spans="1:12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v>0.29166666666666702</v>
      </c>
      <c r="E22" s="8">
        <f t="shared" si="5"/>
        <v>46282</v>
      </c>
      <c r="F22" s="9">
        <v>0.29166666666666702</v>
      </c>
      <c r="G22" s="10">
        <f t="shared" si="6"/>
        <v>1</v>
      </c>
      <c r="H22" s="869">
        <f t="shared" si="12"/>
        <v>1514524.4129999999</v>
      </c>
      <c r="I22" s="38">
        <v>1542654.3219999999</v>
      </c>
      <c r="J22" s="11">
        <f t="shared" si="10"/>
        <v>28129.908999999985</v>
      </c>
      <c r="K22" s="27">
        <f t="shared" si="11"/>
        <v>1172.079541666666</v>
      </c>
      <c r="L22" s="698"/>
    </row>
    <row r="23" spans="1:12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v>0.29166666666666702</v>
      </c>
      <c r="E23" s="8">
        <f t="shared" si="5"/>
        <v>46283</v>
      </c>
      <c r="F23" s="9">
        <v>0.29166666666666702</v>
      </c>
      <c r="G23" s="10">
        <f t="shared" si="6"/>
        <v>1</v>
      </c>
      <c r="H23" s="869">
        <f t="shared" si="12"/>
        <v>1542654.3219999999</v>
      </c>
      <c r="I23" s="38">
        <v>1572435.098</v>
      </c>
      <c r="J23" s="11">
        <f t="shared" si="0"/>
        <v>29780.776000000071</v>
      </c>
      <c r="K23" s="27">
        <f t="shared" si="1"/>
        <v>1240.8656666666695</v>
      </c>
      <c r="L23" s="757"/>
    </row>
    <row r="24" spans="1:12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v>0.29166666666666702</v>
      </c>
      <c r="E24" s="8">
        <f t="shared" si="5"/>
        <v>46284</v>
      </c>
      <c r="F24" s="9">
        <v>0.29166666666666702</v>
      </c>
      <c r="G24" s="10">
        <f t="shared" si="6"/>
        <v>1</v>
      </c>
      <c r="H24" s="869">
        <f t="shared" si="12"/>
        <v>1572435.098</v>
      </c>
      <c r="I24" s="38">
        <v>1602549.16</v>
      </c>
      <c r="J24" s="11">
        <f t="shared" si="0"/>
        <v>30114.061999999918</v>
      </c>
      <c r="K24" s="27">
        <f t="shared" si="1"/>
        <v>1254.75258333333</v>
      </c>
      <c r="L24" s="528"/>
    </row>
    <row r="25" spans="1:12">
      <c r="A25" s="12">
        <f t="shared" ref="A25:B37" si="13">A24+1</f>
        <v>19</v>
      </c>
      <c r="B25" s="8">
        <f>B24+1</f>
        <v>46284</v>
      </c>
      <c r="C25" s="8">
        <f t="shared" si="4"/>
        <v>46284</v>
      </c>
      <c r="D25" s="9">
        <v>0.29166666666666702</v>
      </c>
      <c r="E25" s="8">
        <f t="shared" si="5"/>
        <v>46285</v>
      </c>
      <c r="F25" s="9">
        <v>0.29166666666666702</v>
      </c>
      <c r="G25" s="10">
        <f t="shared" si="6"/>
        <v>1</v>
      </c>
      <c r="H25" s="869">
        <f t="shared" si="12"/>
        <v>1602549.16</v>
      </c>
      <c r="I25" s="38">
        <v>1633809.757</v>
      </c>
      <c r="J25" s="11">
        <f t="shared" si="0"/>
        <v>31260.597000000067</v>
      </c>
      <c r="K25" s="27">
        <f t="shared" si="1"/>
        <v>1302.5248750000028</v>
      </c>
      <c r="L25" s="28"/>
    </row>
    <row r="26" spans="1:12">
      <c r="A26" s="12">
        <f t="shared" si="13"/>
        <v>20</v>
      </c>
      <c r="B26" s="8">
        <f>B25+1</f>
        <v>46285</v>
      </c>
      <c r="C26" s="8">
        <f t="shared" si="4"/>
        <v>46285</v>
      </c>
      <c r="D26" s="9">
        <v>0.29166666666666702</v>
      </c>
      <c r="E26" s="8">
        <f t="shared" si="5"/>
        <v>46286</v>
      </c>
      <c r="F26" s="9">
        <v>0.29166666666666702</v>
      </c>
      <c r="G26" s="10">
        <f t="shared" si="6"/>
        <v>1</v>
      </c>
      <c r="H26" s="869">
        <f t="shared" si="12"/>
        <v>1633809.757</v>
      </c>
      <c r="I26" s="38">
        <v>1665408.567</v>
      </c>
      <c r="J26" s="11">
        <f t="shared" si="0"/>
        <v>31598.810000000056</v>
      </c>
      <c r="K26" s="27">
        <f t="shared" si="1"/>
        <v>1316.6170833333356</v>
      </c>
      <c r="L26" s="28"/>
    </row>
    <row r="27" spans="1:12">
      <c r="A27" s="12">
        <f t="shared" si="13"/>
        <v>21</v>
      </c>
      <c r="B27" s="8">
        <f>B26+1</f>
        <v>46286</v>
      </c>
      <c r="C27" s="8">
        <f t="shared" si="4"/>
        <v>46286</v>
      </c>
      <c r="D27" s="9">
        <v>0.29166666666666702</v>
      </c>
      <c r="E27" s="8">
        <f t="shared" si="5"/>
        <v>46287</v>
      </c>
      <c r="F27" s="9">
        <v>0.29166666666666702</v>
      </c>
      <c r="G27" s="10">
        <f t="shared" si="6"/>
        <v>1</v>
      </c>
      <c r="H27" s="869">
        <f t="shared" si="12"/>
        <v>1665408.567</v>
      </c>
      <c r="I27" s="38">
        <v>1696903.0730000001</v>
      </c>
      <c r="J27" s="11">
        <f t="shared" si="0"/>
        <v>31494.506000000052</v>
      </c>
      <c r="K27" s="27">
        <f t="shared" si="1"/>
        <v>1312.2710833333356</v>
      </c>
      <c r="L27" s="28"/>
    </row>
    <row r="28" spans="1:12">
      <c r="A28" s="12">
        <f t="shared" si="13"/>
        <v>22</v>
      </c>
      <c r="B28" s="8">
        <f t="shared" si="13"/>
        <v>46287</v>
      </c>
      <c r="C28" s="8">
        <f t="shared" si="4"/>
        <v>46287</v>
      </c>
      <c r="D28" s="9">
        <v>0.29166666666666702</v>
      </c>
      <c r="E28" s="8">
        <f t="shared" si="5"/>
        <v>46288</v>
      </c>
      <c r="F28" s="9">
        <v>0.29166666666666702</v>
      </c>
      <c r="G28" s="10">
        <f t="shared" si="6"/>
        <v>1</v>
      </c>
      <c r="H28" s="869">
        <f t="shared" si="12"/>
        <v>1696903.0730000001</v>
      </c>
      <c r="I28" s="38">
        <v>1728895.0889999999</v>
      </c>
      <c r="J28" s="11">
        <f t="shared" si="0"/>
        <v>31992.015999999829</v>
      </c>
      <c r="K28" s="27">
        <f t="shared" si="1"/>
        <v>1333.0006666666595</v>
      </c>
      <c r="L28" s="757"/>
    </row>
    <row r="29" spans="1:12">
      <c r="A29" s="12">
        <f t="shared" si="13"/>
        <v>23</v>
      </c>
      <c r="B29" s="8">
        <f t="shared" si="13"/>
        <v>46288</v>
      </c>
      <c r="C29" s="8">
        <f t="shared" si="4"/>
        <v>46288</v>
      </c>
      <c r="D29" s="9">
        <v>0.29166666666666702</v>
      </c>
      <c r="E29" s="8">
        <f t="shared" si="5"/>
        <v>46289</v>
      </c>
      <c r="F29" s="9">
        <v>0.29166666666666702</v>
      </c>
      <c r="G29" s="10">
        <f t="shared" si="6"/>
        <v>1</v>
      </c>
      <c r="H29" s="869">
        <f t="shared" si="12"/>
        <v>1728895.0889999999</v>
      </c>
      <c r="I29" s="38">
        <v>1757739.291</v>
      </c>
      <c r="J29" s="11">
        <f t="shared" si="0"/>
        <v>28844.202000000048</v>
      </c>
      <c r="K29" s="27">
        <f t="shared" si="1"/>
        <v>1201.8417500000021</v>
      </c>
      <c r="L29" s="757"/>
    </row>
    <row r="30" spans="1:12">
      <c r="A30" s="12">
        <f t="shared" si="13"/>
        <v>24</v>
      </c>
      <c r="B30" s="8">
        <f t="shared" si="13"/>
        <v>46289</v>
      </c>
      <c r="C30" s="8">
        <f t="shared" si="4"/>
        <v>46289</v>
      </c>
      <c r="D30" s="9">
        <v>0.29166666666666702</v>
      </c>
      <c r="E30" s="8">
        <f t="shared" si="5"/>
        <v>46290</v>
      </c>
      <c r="F30" s="9">
        <v>0.29166666666666702</v>
      </c>
      <c r="G30" s="10">
        <f t="shared" si="6"/>
        <v>1</v>
      </c>
      <c r="H30" s="869">
        <f t="shared" si="12"/>
        <v>1757739.291</v>
      </c>
      <c r="I30" s="38">
        <v>1767880.405</v>
      </c>
      <c r="J30" s="11">
        <f t="shared" si="0"/>
        <v>10141.11400000006</v>
      </c>
      <c r="K30" s="27">
        <f t="shared" si="1"/>
        <v>422.54641666666913</v>
      </c>
      <c r="L30" s="667"/>
    </row>
    <row r="31" spans="1:12">
      <c r="A31" s="12">
        <f t="shared" si="13"/>
        <v>25</v>
      </c>
      <c r="B31" s="8">
        <f t="shared" si="13"/>
        <v>46290</v>
      </c>
      <c r="C31" s="8">
        <f t="shared" si="4"/>
        <v>46290</v>
      </c>
      <c r="D31" s="9">
        <v>0.29166666666666702</v>
      </c>
      <c r="E31" s="8">
        <f t="shared" si="5"/>
        <v>46291</v>
      </c>
      <c r="F31" s="9">
        <v>0.29166666666666702</v>
      </c>
      <c r="G31" s="10">
        <f t="shared" si="6"/>
        <v>1</v>
      </c>
      <c r="H31" s="869">
        <f t="shared" si="12"/>
        <v>1767880.405</v>
      </c>
      <c r="I31" s="38">
        <v>1774458.2309999999</v>
      </c>
      <c r="J31" s="11">
        <f t="shared" si="0"/>
        <v>6577.8259999998845</v>
      </c>
      <c r="K31" s="27">
        <f t="shared" si="1"/>
        <v>274.07608333332854</v>
      </c>
      <c r="L31" s="28"/>
    </row>
    <row r="32" spans="1:12">
      <c r="A32" s="12">
        <f t="shared" si="13"/>
        <v>26</v>
      </c>
      <c r="B32" s="8">
        <f t="shared" si="13"/>
        <v>46291</v>
      </c>
      <c r="C32" s="8">
        <f t="shared" si="4"/>
        <v>46291</v>
      </c>
      <c r="D32" s="9">
        <v>0.29166666666666702</v>
      </c>
      <c r="E32" s="8">
        <f t="shared" si="5"/>
        <v>46292</v>
      </c>
      <c r="F32" s="9">
        <v>0.29166666666666702</v>
      </c>
      <c r="G32" s="10">
        <f t="shared" si="6"/>
        <v>1</v>
      </c>
      <c r="H32" s="869">
        <f t="shared" si="12"/>
        <v>1774458.2309999999</v>
      </c>
      <c r="I32" s="38">
        <v>1788377.3</v>
      </c>
      <c r="J32" s="11">
        <f t="shared" si="0"/>
        <v>13919.069000000134</v>
      </c>
      <c r="K32" s="27">
        <f t="shared" si="1"/>
        <v>579.96120833333896</v>
      </c>
      <c r="L32" s="757"/>
    </row>
    <row r="33" spans="1:12">
      <c r="A33" s="12">
        <f t="shared" si="13"/>
        <v>27</v>
      </c>
      <c r="B33" s="8">
        <f t="shared" si="13"/>
        <v>46292</v>
      </c>
      <c r="C33" s="8">
        <f t="shared" si="4"/>
        <v>46292</v>
      </c>
      <c r="D33" s="9">
        <v>0.29166666666666702</v>
      </c>
      <c r="E33" s="8">
        <f t="shared" si="5"/>
        <v>46293</v>
      </c>
      <c r="F33" s="9">
        <v>0.29166666666666702</v>
      </c>
      <c r="G33" s="10">
        <f t="shared" si="6"/>
        <v>1</v>
      </c>
      <c r="H33" s="535"/>
      <c r="I33" s="38"/>
      <c r="J33" s="11">
        <f t="shared" si="0"/>
        <v>0</v>
      </c>
      <c r="K33" s="27">
        <f t="shared" si="1"/>
        <v>0</v>
      </c>
      <c r="L33" s="28"/>
    </row>
    <row r="34" spans="1:12">
      <c r="A34" s="12">
        <f t="shared" si="13"/>
        <v>28</v>
      </c>
      <c r="B34" s="8">
        <f t="shared" si="13"/>
        <v>46293</v>
      </c>
      <c r="C34" s="8">
        <f t="shared" si="4"/>
        <v>46293</v>
      </c>
      <c r="D34" s="9">
        <v>0.29166666666666702</v>
      </c>
      <c r="E34" s="8">
        <f t="shared" si="5"/>
        <v>46294</v>
      </c>
      <c r="F34" s="9">
        <v>0.29166666666666702</v>
      </c>
      <c r="G34" s="10">
        <f t="shared" si="6"/>
        <v>1</v>
      </c>
      <c r="H34" s="535"/>
      <c r="I34" s="38"/>
      <c r="J34" s="11">
        <f t="shared" si="0"/>
        <v>0</v>
      </c>
      <c r="K34" s="27">
        <f t="shared" si="1"/>
        <v>0</v>
      </c>
      <c r="L34" s="28"/>
    </row>
    <row r="35" spans="1:12">
      <c r="A35" s="12">
        <f t="shared" si="13"/>
        <v>29</v>
      </c>
      <c r="B35" s="8">
        <f t="shared" si="13"/>
        <v>46294</v>
      </c>
      <c r="C35" s="8">
        <f t="shared" si="4"/>
        <v>46294</v>
      </c>
      <c r="D35" s="9">
        <v>0.29166666666666702</v>
      </c>
      <c r="E35" s="8">
        <f t="shared" si="5"/>
        <v>46295</v>
      </c>
      <c r="F35" s="9">
        <v>0.29166666666666702</v>
      </c>
      <c r="G35" s="10">
        <f t="shared" si="6"/>
        <v>1</v>
      </c>
      <c r="H35" s="535"/>
      <c r="I35" s="38"/>
      <c r="J35" s="11">
        <f t="shared" si="0"/>
        <v>0</v>
      </c>
      <c r="K35" s="27">
        <f t="shared" si="1"/>
        <v>0</v>
      </c>
      <c r="L35" s="28"/>
    </row>
    <row r="36" spans="1:12">
      <c r="A36" s="12">
        <f t="shared" si="13"/>
        <v>30</v>
      </c>
      <c r="B36" s="8">
        <f t="shared" si="13"/>
        <v>46295</v>
      </c>
      <c r="C36" s="8">
        <f t="shared" si="4"/>
        <v>46295</v>
      </c>
      <c r="D36" s="9">
        <v>0.29166666666666702</v>
      </c>
      <c r="E36" s="8">
        <f t="shared" si="5"/>
        <v>46296</v>
      </c>
      <c r="F36" s="9">
        <v>0.29166666666666702</v>
      </c>
      <c r="G36" s="10">
        <f t="shared" si="6"/>
        <v>1</v>
      </c>
      <c r="H36" s="535"/>
      <c r="I36" s="38"/>
      <c r="J36" s="11">
        <f t="shared" si="0"/>
        <v>0</v>
      </c>
      <c r="K36" s="27">
        <f t="shared" si="1"/>
        <v>0</v>
      </c>
      <c r="L36" s="28"/>
    </row>
    <row r="37" spans="1:12">
      <c r="A37" s="12">
        <f t="shared" si="13"/>
        <v>31</v>
      </c>
      <c r="B37" s="8">
        <f t="shared" si="13"/>
        <v>46296</v>
      </c>
      <c r="C37" s="8">
        <f t="shared" si="4"/>
        <v>46296</v>
      </c>
      <c r="D37" s="9">
        <v>0.29166666666666702</v>
      </c>
      <c r="E37" s="8">
        <f t="shared" si="5"/>
        <v>46297</v>
      </c>
      <c r="F37" s="9">
        <v>0.29166666666666702</v>
      </c>
      <c r="G37" s="10">
        <f t="shared" si="6"/>
        <v>1</v>
      </c>
      <c r="H37" s="535"/>
      <c r="I37" s="38"/>
      <c r="J37" s="11">
        <f t="shared" si="0"/>
        <v>0</v>
      </c>
      <c r="K37" s="27">
        <f t="shared" si="1"/>
        <v>0</v>
      </c>
      <c r="L37" s="28"/>
    </row>
    <row r="38" spans="1:12" ht="15.75" thickBot="1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 ht="15.75" thickTop="1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471315.87000000011</v>
      </c>
      <c r="K39" s="32">
        <f>AVERAGE(K7:K38)</f>
        <v>633.48907258064526</v>
      </c>
      <c r="L39" s="33"/>
    </row>
    <row r="40" spans="1:12" ht="15.75" thickBot="1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30.166146313364059</v>
      </c>
      <c r="L40" s="34"/>
    </row>
    <row r="41" spans="1:12" ht="15.75" thickTop="1"/>
  </sheetData>
  <mergeCells count="9">
    <mergeCell ref="H5:I5"/>
    <mergeCell ref="J5:J6"/>
    <mergeCell ref="K5:K6"/>
    <mergeCell ref="L5:L6"/>
    <mergeCell ref="A5:A6"/>
    <mergeCell ref="B5:B6"/>
    <mergeCell ref="C5:D5"/>
    <mergeCell ref="E5:F5"/>
    <mergeCell ref="G5:G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showGridLines="0" zoomScale="85" zoomScaleNormal="85" workbookViewId="0">
      <selection activeCell="C8" sqref="C8:N13"/>
    </sheetView>
  </sheetViews>
  <sheetFormatPr defaultColWidth="9.140625" defaultRowHeight="15"/>
  <cols>
    <col min="1" max="1" width="8.7109375" style="1" customWidth="1"/>
    <col min="2" max="2" width="9.140625" style="1"/>
    <col min="3" max="3" width="21.28515625" style="1" customWidth="1"/>
    <col min="4" max="4" width="10.42578125" style="1" customWidth="1"/>
    <col min="5" max="5" width="13.5703125" style="105" customWidth="1"/>
    <col min="6" max="6" width="9.140625" style="1"/>
    <col min="7" max="7" width="10.140625" style="105" customWidth="1"/>
    <col min="8" max="10" width="9.140625" style="1"/>
    <col min="11" max="12" width="15.7109375" style="106" customWidth="1"/>
    <col min="13" max="13" width="15.5703125" style="106" customWidth="1"/>
    <col min="14" max="14" width="14.42578125" style="106" customWidth="1"/>
    <col min="15" max="15" width="17.5703125" style="106" customWidth="1"/>
    <col min="16" max="16" width="14.42578125" style="106" customWidth="1"/>
    <col min="17" max="17" width="13" style="1" customWidth="1"/>
    <col min="18" max="18" width="11.85546875" style="1" customWidth="1"/>
    <col min="19" max="19" width="55.42578125" style="1" customWidth="1"/>
    <col min="20" max="16384" width="9.140625" style="1"/>
  </cols>
  <sheetData>
    <row r="1" spans="1:19" ht="15.75" thickBot="1">
      <c r="E1" s="107" t="s">
        <v>220</v>
      </c>
      <c r="G1" s="108"/>
      <c r="H1" s="44"/>
      <c r="I1" s="44"/>
      <c r="J1" s="44"/>
      <c r="K1" s="126"/>
      <c r="L1" s="126"/>
      <c r="M1" s="126"/>
      <c r="N1" s="126"/>
      <c r="O1" s="126"/>
      <c r="P1" s="126"/>
      <c r="Q1" s="44"/>
      <c r="R1" s="44"/>
      <c r="S1" s="44"/>
    </row>
    <row r="2" spans="1:19" ht="16.5" thickTop="1" thickBot="1">
      <c r="E2" s="107" t="s">
        <v>234</v>
      </c>
      <c r="G2" s="108"/>
      <c r="H2" s="44"/>
      <c r="I2" s="44"/>
      <c r="J2" s="44"/>
      <c r="K2" s="127" t="s">
        <v>222</v>
      </c>
      <c r="L2" s="127"/>
      <c r="M2" s="128">
        <f>SUM(M8:M12)</f>
        <v>0</v>
      </c>
      <c r="N2" s="128"/>
      <c r="O2" s="128"/>
      <c r="P2" s="128"/>
      <c r="Q2" s="44"/>
      <c r="R2" s="44"/>
      <c r="S2" s="25" t="s">
        <v>130</v>
      </c>
    </row>
    <row r="3" spans="1:19" ht="15.75" thickTop="1">
      <c r="E3" s="107">
        <f>CERES!C4</f>
        <v>46266</v>
      </c>
      <c r="G3" s="108"/>
      <c r="H3" s="44"/>
      <c r="I3" s="44"/>
      <c r="J3" s="44"/>
      <c r="K3" s="126"/>
      <c r="L3" s="126"/>
      <c r="M3" s="126"/>
      <c r="N3" s="126"/>
      <c r="O3" s="126"/>
      <c r="P3" s="126"/>
      <c r="Q3" s="44"/>
      <c r="R3" s="44"/>
      <c r="S3" s="44"/>
    </row>
    <row r="4" spans="1:19" ht="15.75" thickBot="1">
      <c r="A4" s="44"/>
      <c r="B4" s="44"/>
      <c r="C4" s="44"/>
      <c r="D4" s="44"/>
      <c r="E4" s="108"/>
      <c r="F4" s="44"/>
      <c r="G4" s="108"/>
      <c r="H4" s="44"/>
      <c r="I4" s="44"/>
      <c r="J4" s="44"/>
      <c r="K4" s="126"/>
      <c r="L4" s="126"/>
      <c r="M4" s="126"/>
      <c r="N4" s="126"/>
      <c r="O4" s="126"/>
      <c r="P4" s="126"/>
      <c r="Q4" s="44"/>
      <c r="R4" s="44"/>
      <c r="S4" s="44"/>
    </row>
    <row r="5" spans="1:19" ht="15" customHeight="1" thickTop="1">
      <c r="A5" s="1088" t="s">
        <v>223</v>
      </c>
      <c r="B5" s="1088" t="s">
        <v>224</v>
      </c>
      <c r="C5" s="1088" t="s">
        <v>230</v>
      </c>
      <c r="D5" s="1088" t="s">
        <v>225</v>
      </c>
      <c r="E5" s="1086" t="s">
        <v>164</v>
      </c>
      <c r="F5" s="1086"/>
      <c r="G5" s="1086"/>
      <c r="H5" s="1086"/>
      <c r="I5" s="1086" t="s">
        <v>166</v>
      </c>
      <c r="J5" s="1086"/>
      <c r="K5" s="1094" t="s">
        <v>135</v>
      </c>
      <c r="L5" s="1095"/>
      <c r="M5" s="1096"/>
      <c r="N5" s="1100" t="s">
        <v>231</v>
      </c>
      <c r="O5" s="1100" t="s">
        <v>232</v>
      </c>
      <c r="P5" s="1100" t="s">
        <v>233</v>
      </c>
      <c r="Q5" s="1103" t="s">
        <v>134</v>
      </c>
      <c r="R5" s="1103" t="s">
        <v>226</v>
      </c>
      <c r="S5" s="1083" t="s">
        <v>138</v>
      </c>
    </row>
    <row r="6" spans="1:19" ht="32.25" customHeight="1">
      <c r="A6" s="1089"/>
      <c r="B6" s="1089"/>
      <c r="C6" s="1089"/>
      <c r="D6" s="1089"/>
      <c r="E6" s="1087" t="s">
        <v>227</v>
      </c>
      <c r="F6" s="1087"/>
      <c r="G6" s="1087" t="s">
        <v>133</v>
      </c>
      <c r="H6" s="1087"/>
      <c r="I6" s="1087"/>
      <c r="J6" s="1087"/>
      <c r="K6" s="1097"/>
      <c r="L6" s="1098"/>
      <c r="M6" s="1099"/>
      <c r="N6" s="1101"/>
      <c r="O6" s="1101"/>
      <c r="P6" s="1101"/>
      <c r="Q6" s="1104"/>
      <c r="R6" s="1104"/>
      <c r="S6" s="1084"/>
    </row>
    <row r="7" spans="1:19" ht="15.75" customHeight="1" thickBot="1">
      <c r="A7" s="1090"/>
      <c r="B7" s="1090"/>
      <c r="C7" s="1090"/>
      <c r="D7" s="1090"/>
      <c r="E7" s="109" t="s">
        <v>109</v>
      </c>
      <c r="F7" s="110" t="s">
        <v>139</v>
      </c>
      <c r="G7" s="109" t="s">
        <v>109</v>
      </c>
      <c r="H7" s="110" t="s">
        <v>139</v>
      </c>
      <c r="I7" s="110" t="s">
        <v>132</v>
      </c>
      <c r="J7" s="110" t="s">
        <v>228</v>
      </c>
      <c r="K7" s="129" t="s">
        <v>132</v>
      </c>
      <c r="L7" s="129" t="s">
        <v>228</v>
      </c>
      <c r="M7" s="129" t="s">
        <v>90</v>
      </c>
      <c r="N7" s="1102"/>
      <c r="O7" s="1102"/>
      <c r="P7" s="1102"/>
      <c r="Q7" s="1105"/>
      <c r="R7" s="1105"/>
      <c r="S7" s="1085"/>
    </row>
    <row r="8" spans="1:19" ht="15.75" thickTop="1">
      <c r="A8" s="111">
        <v>1</v>
      </c>
      <c r="B8" s="112">
        <f t="shared" ref="B8:B12" si="0">G8</f>
        <v>0</v>
      </c>
      <c r="C8" s="113"/>
      <c r="D8" s="117"/>
      <c r="E8" s="115"/>
      <c r="F8" s="116"/>
      <c r="G8" s="115"/>
      <c r="H8" s="130"/>
      <c r="I8" s="131"/>
      <c r="J8" s="131"/>
      <c r="K8" s="135"/>
      <c r="L8" s="136"/>
      <c r="M8" s="133"/>
      <c r="N8" s="134"/>
      <c r="O8" s="133">
        <f t="shared" ref="O8:O24" si="1">N8-M8</f>
        <v>0</v>
      </c>
      <c r="P8" s="142" t="e">
        <f t="shared" ref="P8" si="2">N8/M8</f>
        <v>#DIV/0!</v>
      </c>
      <c r="Q8" s="143">
        <f t="shared" ref="Q8" si="3">(G8-E8)+(H8-F8)</f>
        <v>0</v>
      </c>
      <c r="R8" s="144" t="e">
        <f t="shared" ref="R8" si="4">M8/Q8/24</f>
        <v>#DIV/0!</v>
      </c>
      <c r="S8" s="145"/>
    </row>
    <row r="9" spans="1:19">
      <c r="A9" s="111">
        <f>A8+1</f>
        <v>2</v>
      </c>
      <c r="B9" s="112">
        <f t="shared" si="0"/>
        <v>0</v>
      </c>
      <c r="C9" s="113"/>
      <c r="D9" s="117"/>
      <c r="E9" s="115"/>
      <c r="F9" s="116"/>
      <c r="G9" s="115"/>
      <c r="H9" s="137"/>
      <c r="I9" s="131"/>
      <c r="J9" s="131"/>
      <c r="K9" s="135"/>
      <c r="L9" s="136"/>
      <c r="M9" s="133"/>
      <c r="N9" s="134"/>
      <c r="O9" s="133">
        <f t="shared" si="1"/>
        <v>0</v>
      </c>
      <c r="P9" s="142" t="e">
        <f t="shared" ref="P9" si="5">N9/M9</f>
        <v>#DIV/0!</v>
      </c>
      <c r="Q9" s="143">
        <f t="shared" ref="Q9" si="6">(G9-E9)+(H9-F9)</f>
        <v>0</v>
      </c>
      <c r="R9" s="144" t="e">
        <f t="shared" ref="R9" si="7">M9/Q9/24</f>
        <v>#DIV/0!</v>
      </c>
      <c r="S9" s="145"/>
    </row>
    <row r="10" spans="1:19">
      <c r="A10" s="111">
        <f t="shared" ref="A10:A53" si="8">A9+1</f>
        <v>3</v>
      </c>
      <c r="B10" s="112">
        <f t="shared" si="0"/>
        <v>0</v>
      </c>
      <c r="C10" s="113"/>
      <c r="D10" s="117"/>
      <c r="E10" s="115"/>
      <c r="F10" s="116"/>
      <c r="G10" s="115"/>
      <c r="H10" s="137"/>
      <c r="I10" s="131"/>
      <c r="J10" s="131"/>
      <c r="K10" s="135"/>
      <c r="L10" s="136"/>
      <c r="M10" s="133"/>
      <c r="N10" s="134"/>
      <c r="O10" s="133">
        <f t="shared" si="1"/>
        <v>0</v>
      </c>
      <c r="P10" s="142" t="e">
        <f t="shared" ref="P10" si="9">N10/M10</f>
        <v>#DIV/0!</v>
      </c>
      <c r="Q10" s="143">
        <f t="shared" ref="Q10" si="10">(G10-E10)+(H10-F10)</f>
        <v>0</v>
      </c>
      <c r="R10" s="144" t="e">
        <f t="shared" ref="R10" si="11">M10/Q10/24</f>
        <v>#DIV/0!</v>
      </c>
      <c r="S10" s="145"/>
    </row>
    <row r="11" spans="1:19">
      <c r="A11" s="111">
        <f t="shared" si="8"/>
        <v>4</v>
      </c>
      <c r="B11" s="112">
        <f t="shared" si="0"/>
        <v>0</v>
      </c>
      <c r="C11" s="119"/>
      <c r="D11" s="120"/>
      <c r="E11" s="115"/>
      <c r="F11" s="116"/>
      <c r="G11" s="115"/>
      <c r="H11" s="137"/>
      <c r="I11" s="131"/>
      <c r="J11" s="131"/>
      <c r="K11" s="132"/>
      <c r="L11" s="131"/>
      <c r="M11" s="133"/>
      <c r="N11" s="134"/>
      <c r="O11" s="133">
        <f t="shared" si="1"/>
        <v>0</v>
      </c>
      <c r="P11" s="142" t="e">
        <f t="shared" ref="P11" si="12">N11/M11</f>
        <v>#DIV/0!</v>
      </c>
      <c r="Q11" s="143">
        <f t="shared" ref="Q11" si="13">(G11-E11)+(H11-F11)</f>
        <v>0</v>
      </c>
      <c r="R11" s="144" t="e">
        <f t="shared" ref="R11" si="14">M11/Q11/24</f>
        <v>#DIV/0!</v>
      </c>
      <c r="S11" s="145"/>
    </row>
    <row r="12" spans="1:19">
      <c r="A12" s="111">
        <f t="shared" si="8"/>
        <v>5</v>
      </c>
      <c r="B12" s="112">
        <f t="shared" si="0"/>
        <v>0</v>
      </c>
      <c r="C12" s="119"/>
      <c r="D12" s="120"/>
      <c r="E12" s="115"/>
      <c r="F12" s="116"/>
      <c r="G12" s="115"/>
      <c r="H12" s="137"/>
      <c r="I12" s="131"/>
      <c r="J12" s="131"/>
      <c r="K12" s="135"/>
      <c r="L12" s="136"/>
      <c r="M12" s="133"/>
      <c r="N12" s="134"/>
      <c r="O12" s="133">
        <f t="shared" si="1"/>
        <v>0</v>
      </c>
      <c r="P12" s="142" t="e">
        <f t="shared" ref="P12" si="15">N12/M12</f>
        <v>#DIV/0!</v>
      </c>
      <c r="Q12" s="143">
        <f t="shared" ref="Q12" si="16">(G12-E12)+(H12-F12)</f>
        <v>0</v>
      </c>
      <c r="R12" s="144" t="e">
        <f t="shared" ref="R12" si="17">M12/Q12/24</f>
        <v>#DIV/0!</v>
      </c>
      <c r="S12" s="145"/>
    </row>
    <row r="13" spans="1:19">
      <c r="A13" s="111">
        <f t="shared" si="8"/>
        <v>6</v>
      </c>
      <c r="B13" s="112">
        <f t="shared" ref="B13:B24" si="18">G13</f>
        <v>0</v>
      </c>
      <c r="C13" s="119"/>
      <c r="D13" s="120"/>
      <c r="E13" s="115"/>
      <c r="F13" s="116"/>
      <c r="G13" s="115"/>
      <c r="H13" s="137"/>
      <c r="I13" s="131"/>
      <c r="J13" s="131"/>
      <c r="K13" s="135"/>
      <c r="L13" s="136"/>
      <c r="M13" s="133"/>
      <c r="N13" s="134"/>
      <c r="O13" s="133">
        <f t="shared" si="1"/>
        <v>0</v>
      </c>
      <c r="P13" s="142" t="e">
        <f t="shared" ref="P13:P22" si="19">N13/M13</f>
        <v>#DIV/0!</v>
      </c>
      <c r="Q13" s="143">
        <f t="shared" ref="Q13:Q22" si="20">(G13-E13)+(H13-F13)</f>
        <v>0</v>
      </c>
      <c r="R13" s="144" t="e">
        <f t="shared" ref="R13:R22" si="21">M13/Q13/24</f>
        <v>#DIV/0!</v>
      </c>
      <c r="S13" s="145"/>
    </row>
    <row r="14" spans="1:19">
      <c r="A14" s="111">
        <f t="shared" si="8"/>
        <v>7</v>
      </c>
      <c r="B14" s="112">
        <f t="shared" si="18"/>
        <v>0</v>
      </c>
      <c r="C14" s="119"/>
      <c r="D14" s="120"/>
      <c r="E14" s="115"/>
      <c r="F14" s="116"/>
      <c r="G14" s="115"/>
      <c r="H14" s="137"/>
      <c r="I14" s="131"/>
      <c r="J14" s="131"/>
      <c r="K14" s="135"/>
      <c r="L14" s="136"/>
      <c r="M14" s="133"/>
      <c r="N14" s="134"/>
      <c r="O14" s="133">
        <f t="shared" si="1"/>
        <v>0</v>
      </c>
      <c r="P14" s="142" t="e">
        <f t="shared" si="19"/>
        <v>#DIV/0!</v>
      </c>
      <c r="Q14" s="143">
        <f t="shared" si="20"/>
        <v>0</v>
      </c>
      <c r="R14" s="144" t="e">
        <f t="shared" si="21"/>
        <v>#DIV/0!</v>
      </c>
      <c r="S14" s="145"/>
    </row>
    <row r="15" spans="1:19">
      <c r="A15" s="111">
        <f t="shared" si="8"/>
        <v>8</v>
      </c>
      <c r="B15" s="112">
        <f t="shared" si="18"/>
        <v>0</v>
      </c>
      <c r="C15" s="119"/>
      <c r="D15" s="120"/>
      <c r="E15" s="115"/>
      <c r="F15" s="116"/>
      <c r="G15" s="115"/>
      <c r="H15" s="137"/>
      <c r="I15" s="131"/>
      <c r="J15" s="131"/>
      <c r="K15" s="135"/>
      <c r="L15" s="136"/>
      <c r="M15" s="133"/>
      <c r="N15" s="134"/>
      <c r="O15" s="133">
        <f t="shared" si="1"/>
        <v>0</v>
      </c>
      <c r="P15" s="142" t="e">
        <f t="shared" si="19"/>
        <v>#DIV/0!</v>
      </c>
      <c r="Q15" s="143">
        <f t="shared" si="20"/>
        <v>0</v>
      </c>
      <c r="R15" s="144" t="e">
        <f t="shared" si="21"/>
        <v>#DIV/0!</v>
      </c>
      <c r="S15" s="145"/>
    </row>
    <row r="16" spans="1:19">
      <c r="A16" s="111">
        <f t="shared" si="8"/>
        <v>9</v>
      </c>
      <c r="B16" s="112">
        <f t="shared" si="18"/>
        <v>0</v>
      </c>
      <c r="C16" s="119"/>
      <c r="D16" s="120"/>
      <c r="E16" s="115"/>
      <c r="F16" s="116"/>
      <c r="G16" s="115"/>
      <c r="H16" s="137"/>
      <c r="I16" s="131"/>
      <c r="J16" s="131"/>
      <c r="K16" s="132"/>
      <c r="L16" s="131"/>
      <c r="M16" s="133"/>
      <c r="N16" s="134"/>
      <c r="O16" s="133">
        <f t="shared" si="1"/>
        <v>0</v>
      </c>
      <c r="P16" s="142" t="e">
        <f t="shared" si="19"/>
        <v>#DIV/0!</v>
      </c>
      <c r="Q16" s="143">
        <f t="shared" si="20"/>
        <v>0</v>
      </c>
      <c r="R16" s="144" t="e">
        <f t="shared" si="21"/>
        <v>#DIV/0!</v>
      </c>
      <c r="S16" s="145"/>
    </row>
    <row r="17" spans="1:19">
      <c r="A17" s="111">
        <f t="shared" si="8"/>
        <v>10</v>
      </c>
      <c r="B17" s="112">
        <f t="shared" si="18"/>
        <v>0</v>
      </c>
      <c r="C17" s="119"/>
      <c r="D17" s="120"/>
      <c r="E17" s="115"/>
      <c r="F17" s="116"/>
      <c r="G17" s="115"/>
      <c r="H17" s="137"/>
      <c r="I17" s="131"/>
      <c r="J17" s="131"/>
      <c r="K17" s="132"/>
      <c r="L17" s="131"/>
      <c r="M17" s="133"/>
      <c r="N17" s="134"/>
      <c r="O17" s="133">
        <f t="shared" si="1"/>
        <v>0</v>
      </c>
      <c r="P17" s="142" t="e">
        <f t="shared" si="19"/>
        <v>#DIV/0!</v>
      </c>
      <c r="Q17" s="143">
        <f t="shared" si="20"/>
        <v>0</v>
      </c>
      <c r="R17" s="144" t="e">
        <f t="shared" si="21"/>
        <v>#DIV/0!</v>
      </c>
      <c r="S17" s="145"/>
    </row>
    <row r="18" spans="1:19">
      <c r="A18" s="111">
        <f t="shared" si="8"/>
        <v>11</v>
      </c>
      <c r="B18" s="112">
        <f t="shared" si="18"/>
        <v>0</v>
      </c>
      <c r="C18" s="119"/>
      <c r="D18" s="120"/>
      <c r="E18" s="115"/>
      <c r="F18" s="116"/>
      <c r="G18" s="115"/>
      <c r="H18" s="137"/>
      <c r="I18" s="131"/>
      <c r="J18" s="131"/>
      <c r="K18" s="132"/>
      <c r="L18" s="131"/>
      <c r="M18" s="133"/>
      <c r="N18" s="134"/>
      <c r="O18" s="133">
        <f t="shared" si="1"/>
        <v>0</v>
      </c>
      <c r="P18" s="142" t="e">
        <f t="shared" si="19"/>
        <v>#DIV/0!</v>
      </c>
      <c r="Q18" s="143">
        <f t="shared" si="20"/>
        <v>0</v>
      </c>
      <c r="R18" s="144" t="e">
        <f t="shared" si="21"/>
        <v>#DIV/0!</v>
      </c>
      <c r="S18" s="145"/>
    </row>
    <row r="19" spans="1:19">
      <c r="A19" s="111">
        <f t="shared" si="8"/>
        <v>12</v>
      </c>
      <c r="B19" s="112">
        <f t="shared" si="18"/>
        <v>0</v>
      </c>
      <c r="C19" s="119"/>
      <c r="D19" s="120"/>
      <c r="E19" s="115"/>
      <c r="F19" s="116"/>
      <c r="G19" s="115"/>
      <c r="H19" s="137"/>
      <c r="I19" s="131"/>
      <c r="J19" s="131"/>
      <c r="K19" s="132"/>
      <c r="L19" s="131"/>
      <c r="M19" s="133"/>
      <c r="N19" s="134"/>
      <c r="O19" s="133">
        <f t="shared" si="1"/>
        <v>0</v>
      </c>
      <c r="P19" s="142" t="e">
        <f t="shared" si="19"/>
        <v>#DIV/0!</v>
      </c>
      <c r="Q19" s="143">
        <f t="shared" si="20"/>
        <v>0</v>
      </c>
      <c r="R19" s="144" t="e">
        <f t="shared" si="21"/>
        <v>#DIV/0!</v>
      </c>
      <c r="S19" s="145"/>
    </row>
    <row r="20" spans="1:19">
      <c r="A20" s="111">
        <f t="shared" si="8"/>
        <v>13</v>
      </c>
      <c r="B20" s="112">
        <f t="shared" si="18"/>
        <v>0</v>
      </c>
      <c r="C20" s="119"/>
      <c r="D20" s="120"/>
      <c r="E20" s="115"/>
      <c r="F20" s="116"/>
      <c r="G20" s="115"/>
      <c r="H20" s="137"/>
      <c r="I20" s="131"/>
      <c r="J20" s="131"/>
      <c r="K20" s="132"/>
      <c r="L20" s="131"/>
      <c r="M20" s="133"/>
      <c r="N20" s="134"/>
      <c r="O20" s="133">
        <f t="shared" si="1"/>
        <v>0</v>
      </c>
      <c r="P20" s="142" t="e">
        <f t="shared" si="19"/>
        <v>#DIV/0!</v>
      </c>
      <c r="Q20" s="143">
        <f t="shared" si="20"/>
        <v>0</v>
      </c>
      <c r="R20" s="144" t="e">
        <f t="shared" si="21"/>
        <v>#DIV/0!</v>
      </c>
      <c r="S20" s="145"/>
    </row>
    <row r="21" spans="1:19">
      <c r="A21" s="111">
        <f t="shared" si="8"/>
        <v>14</v>
      </c>
      <c r="B21" s="112">
        <f t="shared" si="18"/>
        <v>0</v>
      </c>
      <c r="C21" s="119"/>
      <c r="D21" s="120"/>
      <c r="E21" s="115"/>
      <c r="F21" s="116"/>
      <c r="G21" s="115"/>
      <c r="H21" s="137"/>
      <c r="I21" s="131"/>
      <c r="J21" s="131"/>
      <c r="K21" s="132"/>
      <c r="L21" s="131"/>
      <c r="M21" s="133"/>
      <c r="N21" s="134"/>
      <c r="O21" s="133">
        <f t="shared" si="1"/>
        <v>0</v>
      </c>
      <c r="P21" s="142" t="e">
        <f t="shared" si="19"/>
        <v>#DIV/0!</v>
      </c>
      <c r="Q21" s="143">
        <f t="shared" si="20"/>
        <v>0</v>
      </c>
      <c r="R21" s="144" t="e">
        <f t="shared" si="21"/>
        <v>#DIV/0!</v>
      </c>
      <c r="S21" s="145"/>
    </row>
    <row r="22" spans="1:19">
      <c r="A22" s="111">
        <f t="shared" si="8"/>
        <v>15</v>
      </c>
      <c r="B22" s="112">
        <f t="shared" si="18"/>
        <v>0</v>
      </c>
      <c r="C22" s="119"/>
      <c r="D22" s="121"/>
      <c r="E22" s="115"/>
      <c r="F22" s="116"/>
      <c r="G22" s="115"/>
      <c r="H22" s="137"/>
      <c r="I22" s="131"/>
      <c r="J22" s="131"/>
      <c r="K22" s="132"/>
      <c r="L22" s="131"/>
      <c r="M22" s="133"/>
      <c r="N22" s="134"/>
      <c r="O22" s="133">
        <f t="shared" si="1"/>
        <v>0</v>
      </c>
      <c r="P22" s="142" t="e">
        <f t="shared" si="19"/>
        <v>#DIV/0!</v>
      </c>
      <c r="Q22" s="143">
        <f t="shared" si="20"/>
        <v>0</v>
      </c>
      <c r="R22" s="144" t="e">
        <f t="shared" si="21"/>
        <v>#DIV/0!</v>
      </c>
      <c r="S22" s="145"/>
    </row>
    <row r="23" spans="1:19">
      <c r="A23" s="111">
        <f t="shared" si="8"/>
        <v>16</v>
      </c>
      <c r="B23" s="112">
        <f t="shared" si="18"/>
        <v>0</v>
      </c>
      <c r="C23" s="119"/>
      <c r="D23" s="120"/>
      <c r="E23" s="115"/>
      <c r="F23" s="116"/>
      <c r="G23" s="115"/>
      <c r="H23" s="137"/>
      <c r="I23" s="131"/>
      <c r="J23" s="131"/>
      <c r="K23" s="132"/>
      <c r="L23" s="131"/>
      <c r="M23" s="133"/>
      <c r="N23" s="134"/>
      <c r="O23" s="133">
        <f t="shared" si="1"/>
        <v>0</v>
      </c>
      <c r="P23" s="142" t="e">
        <f t="shared" ref="P23" si="22">N23/M23</f>
        <v>#DIV/0!</v>
      </c>
      <c r="Q23" s="143">
        <f t="shared" ref="Q23" si="23">(G23-E23)+(H23-F23)</f>
        <v>0</v>
      </c>
      <c r="R23" s="144" t="e">
        <f t="shared" ref="R23" si="24">M23/Q23/24</f>
        <v>#DIV/0!</v>
      </c>
      <c r="S23" s="145"/>
    </row>
    <row r="24" spans="1:19">
      <c r="A24" s="111">
        <f t="shared" si="8"/>
        <v>17</v>
      </c>
      <c r="B24" s="112">
        <f t="shared" si="18"/>
        <v>0</v>
      </c>
      <c r="C24" s="119"/>
      <c r="D24" s="120"/>
      <c r="E24" s="115"/>
      <c r="F24" s="116"/>
      <c r="G24" s="115"/>
      <c r="H24" s="137"/>
      <c r="I24" s="131"/>
      <c r="J24" s="131"/>
      <c r="K24" s="135"/>
      <c r="L24" s="136"/>
      <c r="M24" s="133"/>
      <c r="N24" s="134"/>
      <c r="O24" s="133">
        <f t="shared" si="1"/>
        <v>0</v>
      </c>
      <c r="P24" s="142" t="e">
        <f t="shared" ref="P24:P25" si="25">N24/M24</f>
        <v>#DIV/0!</v>
      </c>
      <c r="Q24" s="143">
        <f t="shared" ref="Q24:Q25" si="26">(G24-E24)+(H24-F24)</f>
        <v>0</v>
      </c>
      <c r="R24" s="144" t="e">
        <f t="shared" ref="R24:R25" si="27">M24/Q24/24</f>
        <v>#DIV/0!</v>
      </c>
      <c r="S24" s="145"/>
    </row>
    <row r="25" spans="1:19">
      <c r="A25" s="111">
        <f t="shared" si="8"/>
        <v>18</v>
      </c>
      <c r="B25" s="112">
        <f t="shared" ref="B25:B35" si="28">G25</f>
        <v>0</v>
      </c>
      <c r="C25" s="119"/>
      <c r="D25" s="120"/>
      <c r="E25" s="115"/>
      <c r="F25" s="116"/>
      <c r="G25" s="115"/>
      <c r="H25" s="137"/>
      <c r="I25" s="131"/>
      <c r="J25" s="131"/>
      <c r="K25" s="132"/>
      <c r="L25" s="131"/>
      <c r="M25" s="133"/>
      <c r="N25" s="134"/>
      <c r="O25" s="133">
        <f t="shared" ref="O25" si="29">N25-M25</f>
        <v>0</v>
      </c>
      <c r="P25" s="142" t="e">
        <f t="shared" si="25"/>
        <v>#DIV/0!</v>
      </c>
      <c r="Q25" s="143">
        <f t="shared" si="26"/>
        <v>0</v>
      </c>
      <c r="R25" s="144" t="e">
        <f t="shared" si="27"/>
        <v>#DIV/0!</v>
      </c>
      <c r="S25" s="145"/>
    </row>
    <row r="26" spans="1:19">
      <c r="A26" s="111">
        <f t="shared" si="8"/>
        <v>19</v>
      </c>
      <c r="B26" s="112">
        <f t="shared" si="28"/>
        <v>0</v>
      </c>
      <c r="C26" s="119"/>
      <c r="D26" s="121"/>
      <c r="E26" s="115"/>
      <c r="F26" s="116"/>
      <c r="G26" s="115"/>
      <c r="H26" s="137"/>
      <c r="I26" s="131"/>
      <c r="J26" s="131"/>
      <c r="K26" s="132"/>
      <c r="L26" s="131"/>
      <c r="M26" s="133"/>
      <c r="N26" s="134"/>
      <c r="O26" s="133">
        <f t="shared" ref="O26:O34" si="30">N26-M26</f>
        <v>0</v>
      </c>
      <c r="P26" s="142" t="e">
        <f t="shared" ref="P26:P34" si="31">N26/M26</f>
        <v>#DIV/0!</v>
      </c>
      <c r="Q26" s="143">
        <f t="shared" ref="Q26:Q34" si="32">(G26-E26)+(H26-F26)</f>
        <v>0</v>
      </c>
      <c r="R26" s="144" t="e">
        <f t="shared" ref="R26:R34" si="33">M26/Q26/24</f>
        <v>#DIV/0!</v>
      </c>
      <c r="S26" s="145"/>
    </row>
    <row r="27" spans="1:19">
      <c r="A27" s="111">
        <f t="shared" si="8"/>
        <v>20</v>
      </c>
      <c r="B27" s="112">
        <f t="shared" si="28"/>
        <v>0</v>
      </c>
      <c r="C27" s="119"/>
      <c r="D27" s="120"/>
      <c r="E27" s="115"/>
      <c r="F27" s="116"/>
      <c r="G27" s="115"/>
      <c r="H27" s="137"/>
      <c r="I27" s="131"/>
      <c r="J27" s="131"/>
      <c r="K27" s="132"/>
      <c r="L27" s="131"/>
      <c r="M27" s="133"/>
      <c r="N27" s="134"/>
      <c r="O27" s="133">
        <f t="shared" si="30"/>
        <v>0</v>
      </c>
      <c r="P27" s="142" t="e">
        <f t="shared" si="31"/>
        <v>#DIV/0!</v>
      </c>
      <c r="Q27" s="143">
        <f t="shared" si="32"/>
        <v>0</v>
      </c>
      <c r="R27" s="144" t="e">
        <f t="shared" si="33"/>
        <v>#DIV/0!</v>
      </c>
      <c r="S27" s="145"/>
    </row>
    <row r="28" spans="1:19">
      <c r="A28" s="111">
        <f t="shared" si="8"/>
        <v>21</v>
      </c>
      <c r="B28" s="112">
        <f t="shared" si="28"/>
        <v>0</v>
      </c>
      <c r="C28" s="119"/>
      <c r="D28" s="120"/>
      <c r="E28" s="115"/>
      <c r="F28" s="116"/>
      <c r="G28" s="115"/>
      <c r="H28" s="137"/>
      <c r="I28" s="131"/>
      <c r="J28" s="131"/>
      <c r="K28" s="135"/>
      <c r="L28" s="136"/>
      <c r="M28" s="133"/>
      <c r="N28" s="134"/>
      <c r="O28" s="133">
        <f t="shared" ref="O28" si="34">N28-M28</f>
        <v>0</v>
      </c>
      <c r="P28" s="142" t="e">
        <f t="shared" ref="P28" si="35">N28/M28</f>
        <v>#DIV/0!</v>
      </c>
      <c r="Q28" s="143">
        <f t="shared" ref="Q28" si="36">(G28-E28)+(H28-F28)</f>
        <v>0</v>
      </c>
      <c r="R28" s="144" t="e">
        <f t="shared" ref="R28" si="37">M28/Q28/24</f>
        <v>#DIV/0!</v>
      </c>
      <c r="S28" s="145"/>
    </row>
    <row r="29" spans="1:19">
      <c r="A29" s="111">
        <f t="shared" si="8"/>
        <v>22</v>
      </c>
      <c r="B29" s="112">
        <f t="shared" si="28"/>
        <v>0</v>
      </c>
      <c r="C29" s="119"/>
      <c r="D29" s="120"/>
      <c r="E29" s="115"/>
      <c r="F29" s="116"/>
      <c r="G29" s="115"/>
      <c r="H29" s="137"/>
      <c r="I29" s="131"/>
      <c r="J29" s="131"/>
      <c r="K29" s="138"/>
      <c r="L29" s="131"/>
      <c r="M29" s="133"/>
      <c r="N29" s="134"/>
      <c r="O29" s="133">
        <f t="shared" si="30"/>
        <v>0</v>
      </c>
      <c r="P29" s="142" t="e">
        <f t="shared" si="31"/>
        <v>#DIV/0!</v>
      </c>
      <c r="Q29" s="143">
        <f t="shared" si="32"/>
        <v>0</v>
      </c>
      <c r="R29" s="144" t="e">
        <f t="shared" si="33"/>
        <v>#DIV/0!</v>
      </c>
      <c r="S29" s="145"/>
    </row>
    <row r="30" spans="1:19">
      <c r="A30" s="111">
        <f t="shared" si="8"/>
        <v>23</v>
      </c>
      <c r="B30" s="112">
        <f t="shared" si="28"/>
        <v>0</v>
      </c>
      <c r="C30" s="119"/>
      <c r="D30" s="120"/>
      <c r="E30" s="115"/>
      <c r="F30" s="116"/>
      <c r="G30" s="115"/>
      <c r="H30" s="137"/>
      <c r="I30" s="131"/>
      <c r="J30" s="131"/>
      <c r="K30" s="138"/>
      <c r="L30" s="131"/>
      <c r="M30" s="133"/>
      <c r="N30" s="134"/>
      <c r="O30" s="133">
        <f t="shared" ref="O30:O33" si="38">N30-M30</f>
        <v>0</v>
      </c>
      <c r="P30" s="142" t="e">
        <f t="shared" ref="P30:P33" si="39">N30/M30</f>
        <v>#DIV/0!</v>
      </c>
      <c r="Q30" s="143">
        <f t="shared" ref="Q30:Q33" si="40">(G30-E30)+(H30-F30)</f>
        <v>0</v>
      </c>
      <c r="R30" s="144" t="e">
        <f t="shared" ref="R30:R33" si="41">M30/Q30/24</f>
        <v>#DIV/0!</v>
      </c>
      <c r="S30" s="145"/>
    </row>
    <row r="31" spans="1:19">
      <c r="A31" s="111">
        <f t="shared" si="8"/>
        <v>24</v>
      </c>
      <c r="B31" s="112">
        <f t="shared" si="28"/>
        <v>0</v>
      </c>
      <c r="C31" s="119"/>
      <c r="D31" s="120"/>
      <c r="E31" s="115"/>
      <c r="F31" s="116"/>
      <c r="G31" s="115"/>
      <c r="H31" s="137"/>
      <c r="I31" s="131"/>
      <c r="J31" s="131"/>
      <c r="K31" s="138"/>
      <c r="L31" s="131"/>
      <c r="M31" s="133"/>
      <c r="N31" s="134"/>
      <c r="O31" s="133">
        <f t="shared" si="38"/>
        <v>0</v>
      </c>
      <c r="P31" s="142" t="e">
        <f t="shared" si="39"/>
        <v>#DIV/0!</v>
      </c>
      <c r="Q31" s="143">
        <f t="shared" si="40"/>
        <v>0</v>
      </c>
      <c r="R31" s="144" t="e">
        <f t="shared" si="41"/>
        <v>#DIV/0!</v>
      </c>
      <c r="S31" s="145"/>
    </row>
    <row r="32" spans="1:19">
      <c r="A32" s="111">
        <f t="shared" si="8"/>
        <v>25</v>
      </c>
      <c r="B32" s="112">
        <f t="shared" si="28"/>
        <v>0</v>
      </c>
      <c r="C32" s="119"/>
      <c r="D32" s="120"/>
      <c r="E32" s="115"/>
      <c r="F32" s="116"/>
      <c r="G32" s="115"/>
      <c r="H32" s="137"/>
      <c r="I32" s="131"/>
      <c r="J32" s="131"/>
      <c r="K32" s="135"/>
      <c r="L32" s="136"/>
      <c r="M32" s="133"/>
      <c r="N32" s="134"/>
      <c r="O32" s="133">
        <f t="shared" si="38"/>
        <v>0</v>
      </c>
      <c r="P32" s="142" t="e">
        <f t="shared" si="39"/>
        <v>#DIV/0!</v>
      </c>
      <c r="Q32" s="143">
        <f t="shared" si="40"/>
        <v>0</v>
      </c>
      <c r="R32" s="144" t="e">
        <f t="shared" si="41"/>
        <v>#DIV/0!</v>
      </c>
      <c r="S32" s="145"/>
    </row>
    <row r="33" spans="1:19">
      <c r="A33" s="111">
        <f t="shared" si="8"/>
        <v>26</v>
      </c>
      <c r="B33" s="112">
        <f t="shared" si="28"/>
        <v>0</v>
      </c>
      <c r="C33" s="119"/>
      <c r="D33" s="120"/>
      <c r="E33" s="115"/>
      <c r="F33" s="116"/>
      <c r="G33" s="115"/>
      <c r="H33" s="137"/>
      <c r="I33" s="131"/>
      <c r="J33" s="131"/>
      <c r="K33" s="135"/>
      <c r="L33" s="136"/>
      <c r="M33" s="133"/>
      <c r="N33" s="134"/>
      <c r="O33" s="133">
        <f t="shared" si="38"/>
        <v>0</v>
      </c>
      <c r="P33" s="142" t="e">
        <f t="shared" si="39"/>
        <v>#DIV/0!</v>
      </c>
      <c r="Q33" s="143">
        <f t="shared" si="40"/>
        <v>0</v>
      </c>
      <c r="R33" s="144" t="e">
        <f t="shared" si="41"/>
        <v>#DIV/0!</v>
      </c>
      <c r="S33" s="145"/>
    </row>
    <row r="34" spans="1:19">
      <c r="A34" s="111">
        <f t="shared" si="8"/>
        <v>27</v>
      </c>
      <c r="B34" s="112">
        <f t="shared" si="28"/>
        <v>0</v>
      </c>
      <c r="C34" s="119"/>
      <c r="D34" s="120"/>
      <c r="E34" s="115"/>
      <c r="F34" s="116"/>
      <c r="G34" s="115"/>
      <c r="H34" s="137"/>
      <c r="I34" s="131"/>
      <c r="J34" s="131"/>
      <c r="K34" s="135"/>
      <c r="L34" s="136"/>
      <c r="M34" s="133"/>
      <c r="N34" s="134"/>
      <c r="O34" s="133">
        <f t="shared" si="30"/>
        <v>0</v>
      </c>
      <c r="P34" s="142" t="e">
        <f t="shared" si="31"/>
        <v>#DIV/0!</v>
      </c>
      <c r="Q34" s="143">
        <f t="shared" si="32"/>
        <v>0</v>
      </c>
      <c r="R34" s="144" t="e">
        <f t="shared" si="33"/>
        <v>#DIV/0!</v>
      </c>
      <c r="S34" s="145"/>
    </row>
    <row r="35" spans="1:19">
      <c r="A35" s="111">
        <f t="shared" si="8"/>
        <v>28</v>
      </c>
      <c r="B35" s="112">
        <f t="shared" si="28"/>
        <v>0</v>
      </c>
      <c r="C35" s="119"/>
      <c r="D35" s="120"/>
      <c r="E35" s="115"/>
      <c r="F35" s="116"/>
      <c r="G35" s="115"/>
      <c r="H35" s="137"/>
      <c r="I35" s="131"/>
      <c r="J35" s="131"/>
      <c r="K35" s="135"/>
      <c r="L35" s="136"/>
      <c r="M35" s="133"/>
      <c r="N35" s="134"/>
      <c r="O35" s="133">
        <f t="shared" ref="O35:O41" si="42">N35-M35</f>
        <v>0</v>
      </c>
      <c r="P35" s="142" t="e">
        <f t="shared" ref="P35:P41" si="43">N35/M35</f>
        <v>#DIV/0!</v>
      </c>
      <c r="Q35" s="143">
        <f t="shared" ref="Q35:Q41" si="44">(G35-E35)+(H35-F35)</f>
        <v>0</v>
      </c>
      <c r="R35" s="144" t="e">
        <f t="shared" ref="R35:R41" si="45">M35/Q35/24</f>
        <v>#DIV/0!</v>
      </c>
      <c r="S35" s="145"/>
    </row>
    <row r="36" spans="1:19">
      <c r="A36" s="111">
        <f t="shared" si="8"/>
        <v>29</v>
      </c>
      <c r="B36" s="112">
        <f t="shared" ref="B36:B41" si="46">G36</f>
        <v>0</v>
      </c>
      <c r="C36" s="119"/>
      <c r="D36" s="120"/>
      <c r="E36" s="115"/>
      <c r="F36" s="116"/>
      <c r="G36" s="115"/>
      <c r="H36" s="137"/>
      <c r="I36" s="131"/>
      <c r="J36" s="131"/>
      <c r="K36" s="135"/>
      <c r="L36" s="136"/>
      <c r="M36" s="133"/>
      <c r="N36" s="134"/>
      <c r="O36" s="133">
        <f t="shared" si="42"/>
        <v>0</v>
      </c>
      <c r="P36" s="142" t="e">
        <f t="shared" si="43"/>
        <v>#DIV/0!</v>
      </c>
      <c r="Q36" s="143">
        <f t="shared" si="44"/>
        <v>0</v>
      </c>
      <c r="R36" s="144" t="e">
        <f t="shared" si="45"/>
        <v>#DIV/0!</v>
      </c>
      <c r="S36" s="145"/>
    </row>
    <row r="37" spans="1:19">
      <c r="A37" s="111">
        <f t="shared" si="8"/>
        <v>30</v>
      </c>
      <c r="B37" s="112">
        <f t="shared" si="46"/>
        <v>0</v>
      </c>
      <c r="C37" s="119"/>
      <c r="D37" s="120"/>
      <c r="E37" s="115"/>
      <c r="F37" s="116"/>
      <c r="G37" s="115"/>
      <c r="H37" s="137"/>
      <c r="I37" s="131"/>
      <c r="J37" s="131"/>
      <c r="K37" s="135"/>
      <c r="L37" s="136"/>
      <c r="M37" s="133"/>
      <c r="N37" s="134"/>
      <c r="O37" s="133">
        <f t="shared" si="42"/>
        <v>0</v>
      </c>
      <c r="P37" s="142" t="e">
        <f t="shared" si="43"/>
        <v>#DIV/0!</v>
      </c>
      <c r="Q37" s="143">
        <f t="shared" si="44"/>
        <v>0</v>
      </c>
      <c r="R37" s="144" t="e">
        <f t="shared" si="45"/>
        <v>#DIV/0!</v>
      </c>
      <c r="S37" s="145"/>
    </row>
    <row r="38" spans="1:19">
      <c r="A38" s="111">
        <f t="shared" si="8"/>
        <v>31</v>
      </c>
      <c r="B38" s="112">
        <f t="shared" si="46"/>
        <v>0</v>
      </c>
      <c r="C38" s="119"/>
      <c r="D38" s="120"/>
      <c r="E38" s="115"/>
      <c r="F38" s="116"/>
      <c r="G38" s="115"/>
      <c r="H38" s="137"/>
      <c r="I38" s="131"/>
      <c r="J38" s="131"/>
      <c r="K38" s="135"/>
      <c r="L38" s="136"/>
      <c r="M38" s="133"/>
      <c r="N38" s="134"/>
      <c r="O38" s="133">
        <f t="shared" si="42"/>
        <v>0</v>
      </c>
      <c r="P38" s="142" t="e">
        <f t="shared" si="43"/>
        <v>#DIV/0!</v>
      </c>
      <c r="Q38" s="143">
        <f t="shared" si="44"/>
        <v>0</v>
      </c>
      <c r="R38" s="144" t="e">
        <f t="shared" si="45"/>
        <v>#DIV/0!</v>
      </c>
      <c r="S38" s="145"/>
    </row>
    <row r="39" spans="1:19">
      <c r="A39" s="111">
        <f t="shared" si="8"/>
        <v>32</v>
      </c>
      <c r="B39" s="112">
        <f t="shared" si="46"/>
        <v>0</v>
      </c>
      <c r="C39" s="119"/>
      <c r="D39" s="120"/>
      <c r="E39" s="115"/>
      <c r="F39" s="116"/>
      <c r="G39" s="115"/>
      <c r="H39" s="137"/>
      <c r="I39" s="131"/>
      <c r="J39" s="131"/>
      <c r="K39" s="135"/>
      <c r="L39" s="136"/>
      <c r="M39" s="133"/>
      <c r="N39" s="134"/>
      <c r="O39" s="133">
        <f t="shared" si="42"/>
        <v>0</v>
      </c>
      <c r="P39" s="142" t="e">
        <f t="shared" si="43"/>
        <v>#DIV/0!</v>
      </c>
      <c r="Q39" s="143">
        <f t="shared" si="44"/>
        <v>0</v>
      </c>
      <c r="R39" s="144" t="e">
        <f t="shared" si="45"/>
        <v>#DIV/0!</v>
      </c>
      <c r="S39" s="145"/>
    </row>
    <row r="40" spans="1:19">
      <c r="A40" s="111">
        <f t="shared" si="8"/>
        <v>33</v>
      </c>
      <c r="B40" s="112">
        <f t="shared" si="46"/>
        <v>0</v>
      </c>
      <c r="C40" s="119"/>
      <c r="D40" s="120"/>
      <c r="E40" s="115"/>
      <c r="F40" s="116"/>
      <c r="G40" s="115"/>
      <c r="H40" s="137"/>
      <c r="I40" s="131"/>
      <c r="J40" s="131"/>
      <c r="K40" s="135"/>
      <c r="L40" s="136"/>
      <c r="M40" s="133"/>
      <c r="N40" s="134"/>
      <c r="O40" s="133">
        <f t="shared" si="42"/>
        <v>0</v>
      </c>
      <c r="P40" s="142" t="e">
        <f t="shared" si="43"/>
        <v>#DIV/0!</v>
      </c>
      <c r="Q40" s="143">
        <f t="shared" si="44"/>
        <v>0</v>
      </c>
      <c r="R40" s="144" t="e">
        <f t="shared" si="45"/>
        <v>#DIV/0!</v>
      </c>
      <c r="S40" s="145"/>
    </row>
    <row r="41" spans="1:19">
      <c r="A41" s="111">
        <f t="shared" si="8"/>
        <v>34</v>
      </c>
      <c r="B41" s="112">
        <f t="shared" si="46"/>
        <v>0</v>
      </c>
      <c r="C41" s="119"/>
      <c r="D41" s="120"/>
      <c r="E41" s="115"/>
      <c r="F41" s="116"/>
      <c r="G41" s="115"/>
      <c r="H41" s="137"/>
      <c r="I41" s="131"/>
      <c r="J41" s="131"/>
      <c r="K41" s="135"/>
      <c r="L41" s="136"/>
      <c r="M41" s="133"/>
      <c r="N41" s="134"/>
      <c r="O41" s="133">
        <f t="shared" si="42"/>
        <v>0</v>
      </c>
      <c r="P41" s="142" t="e">
        <f t="shared" si="43"/>
        <v>#DIV/0!</v>
      </c>
      <c r="Q41" s="143">
        <f t="shared" si="44"/>
        <v>0</v>
      </c>
      <c r="R41" s="144" t="e">
        <f t="shared" si="45"/>
        <v>#DIV/0!</v>
      </c>
      <c r="S41" s="145"/>
    </row>
    <row r="42" spans="1:19">
      <c r="A42" s="111">
        <f t="shared" si="8"/>
        <v>35</v>
      </c>
      <c r="B42" s="112">
        <f t="shared" ref="B42:B53" si="47">G42</f>
        <v>0</v>
      </c>
      <c r="C42" s="119"/>
      <c r="D42" s="120"/>
      <c r="E42" s="115"/>
      <c r="F42" s="116"/>
      <c r="G42" s="115"/>
      <c r="H42" s="137"/>
      <c r="I42" s="131"/>
      <c r="J42" s="131"/>
      <c r="K42" s="135"/>
      <c r="L42" s="136"/>
      <c r="M42" s="133"/>
      <c r="N42" s="134"/>
      <c r="O42" s="133">
        <f t="shared" ref="O42:O53" si="48">N42-M42</f>
        <v>0</v>
      </c>
      <c r="P42" s="142" t="e">
        <f t="shared" ref="P42:P53" si="49">N42/M42</f>
        <v>#DIV/0!</v>
      </c>
      <c r="Q42" s="143">
        <f t="shared" ref="Q42:Q53" si="50">(G42-E42)+(H42-F42)</f>
        <v>0</v>
      </c>
      <c r="R42" s="144" t="e">
        <f t="shared" ref="R42:R53" si="51">M42/Q42/24</f>
        <v>#DIV/0!</v>
      </c>
      <c r="S42" s="145"/>
    </row>
    <row r="43" spans="1:19">
      <c r="A43" s="111">
        <f t="shared" si="8"/>
        <v>36</v>
      </c>
      <c r="B43" s="112">
        <f t="shared" si="47"/>
        <v>0</v>
      </c>
      <c r="C43" s="119"/>
      <c r="D43" s="120"/>
      <c r="E43" s="115"/>
      <c r="F43" s="116"/>
      <c r="G43" s="115"/>
      <c r="H43" s="137"/>
      <c r="I43" s="131"/>
      <c r="J43" s="131"/>
      <c r="K43" s="135"/>
      <c r="L43" s="136"/>
      <c r="M43" s="133"/>
      <c r="N43" s="134"/>
      <c r="O43" s="133">
        <f t="shared" si="48"/>
        <v>0</v>
      </c>
      <c r="P43" s="142" t="e">
        <f t="shared" si="49"/>
        <v>#DIV/0!</v>
      </c>
      <c r="Q43" s="143">
        <f t="shared" si="50"/>
        <v>0</v>
      </c>
      <c r="R43" s="144" t="e">
        <f t="shared" si="51"/>
        <v>#DIV/0!</v>
      </c>
      <c r="S43" s="145"/>
    </row>
    <row r="44" spans="1:19">
      <c r="A44" s="111">
        <f t="shared" si="8"/>
        <v>37</v>
      </c>
      <c r="B44" s="112">
        <f t="shared" si="47"/>
        <v>0</v>
      </c>
      <c r="C44" s="119"/>
      <c r="D44" s="120"/>
      <c r="E44" s="115"/>
      <c r="F44" s="116"/>
      <c r="G44" s="115"/>
      <c r="H44" s="137"/>
      <c r="I44" s="131"/>
      <c r="J44" s="131"/>
      <c r="K44" s="135"/>
      <c r="L44" s="136"/>
      <c r="M44" s="133"/>
      <c r="N44" s="134"/>
      <c r="O44" s="133">
        <f t="shared" si="48"/>
        <v>0</v>
      </c>
      <c r="P44" s="142" t="e">
        <f t="shared" si="49"/>
        <v>#DIV/0!</v>
      </c>
      <c r="Q44" s="143">
        <f t="shared" si="50"/>
        <v>0</v>
      </c>
      <c r="R44" s="144" t="e">
        <f t="shared" si="51"/>
        <v>#DIV/0!</v>
      </c>
      <c r="S44" s="145"/>
    </row>
    <row r="45" spans="1:19">
      <c r="A45" s="111">
        <f t="shared" si="8"/>
        <v>38</v>
      </c>
      <c r="B45" s="112">
        <f t="shared" si="47"/>
        <v>0</v>
      </c>
      <c r="C45" s="119"/>
      <c r="D45" s="120"/>
      <c r="E45" s="115"/>
      <c r="F45" s="116"/>
      <c r="G45" s="115"/>
      <c r="H45" s="137"/>
      <c r="I45" s="131"/>
      <c r="J45" s="131"/>
      <c r="K45" s="135"/>
      <c r="L45" s="136"/>
      <c r="M45" s="133"/>
      <c r="N45" s="134"/>
      <c r="O45" s="133">
        <f t="shared" si="48"/>
        <v>0</v>
      </c>
      <c r="P45" s="142" t="e">
        <f t="shared" si="49"/>
        <v>#DIV/0!</v>
      </c>
      <c r="Q45" s="143">
        <f t="shared" si="50"/>
        <v>0</v>
      </c>
      <c r="R45" s="144" t="e">
        <f t="shared" si="51"/>
        <v>#DIV/0!</v>
      </c>
      <c r="S45" s="145"/>
    </row>
    <row r="46" spans="1:19">
      <c r="A46" s="111">
        <f t="shared" si="8"/>
        <v>39</v>
      </c>
      <c r="B46" s="112">
        <f t="shared" si="47"/>
        <v>0</v>
      </c>
      <c r="C46" s="119"/>
      <c r="D46" s="120"/>
      <c r="E46" s="115"/>
      <c r="F46" s="116"/>
      <c r="G46" s="115"/>
      <c r="H46" s="137"/>
      <c r="I46" s="131"/>
      <c r="J46" s="131"/>
      <c r="K46" s="135"/>
      <c r="L46" s="136"/>
      <c r="M46" s="133"/>
      <c r="N46" s="134"/>
      <c r="O46" s="133">
        <f t="shared" si="48"/>
        <v>0</v>
      </c>
      <c r="P46" s="142" t="e">
        <f t="shared" si="49"/>
        <v>#DIV/0!</v>
      </c>
      <c r="Q46" s="143">
        <f t="shared" si="50"/>
        <v>0</v>
      </c>
      <c r="R46" s="144" t="e">
        <f t="shared" si="51"/>
        <v>#DIV/0!</v>
      </c>
      <c r="S46" s="145"/>
    </row>
    <row r="47" spans="1:19">
      <c r="A47" s="111">
        <f t="shared" si="8"/>
        <v>40</v>
      </c>
      <c r="B47" s="112">
        <f t="shared" si="47"/>
        <v>0</v>
      </c>
      <c r="C47" s="119"/>
      <c r="D47" s="120"/>
      <c r="E47" s="115"/>
      <c r="F47" s="116"/>
      <c r="G47" s="115"/>
      <c r="H47" s="137"/>
      <c r="I47" s="131"/>
      <c r="J47" s="131"/>
      <c r="K47" s="135"/>
      <c r="L47" s="136"/>
      <c r="M47" s="133"/>
      <c r="N47" s="134"/>
      <c r="O47" s="133">
        <f t="shared" si="48"/>
        <v>0</v>
      </c>
      <c r="P47" s="142" t="e">
        <f t="shared" si="49"/>
        <v>#DIV/0!</v>
      </c>
      <c r="Q47" s="143">
        <f t="shared" si="50"/>
        <v>0</v>
      </c>
      <c r="R47" s="144" t="e">
        <f t="shared" si="51"/>
        <v>#DIV/0!</v>
      </c>
      <c r="S47" s="145"/>
    </row>
    <row r="48" spans="1:19">
      <c r="A48" s="111">
        <f t="shared" si="8"/>
        <v>41</v>
      </c>
      <c r="B48" s="112">
        <f t="shared" si="47"/>
        <v>0</v>
      </c>
      <c r="C48" s="119"/>
      <c r="D48" s="120"/>
      <c r="E48" s="115"/>
      <c r="F48" s="116"/>
      <c r="G48" s="115"/>
      <c r="H48" s="137"/>
      <c r="I48" s="131"/>
      <c r="J48" s="131"/>
      <c r="K48" s="135"/>
      <c r="L48" s="136"/>
      <c r="M48" s="133"/>
      <c r="N48" s="134"/>
      <c r="O48" s="133">
        <f t="shared" si="48"/>
        <v>0</v>
      </c>
      <c r="P48" s="142" t="e">
        <f t="shared" si="49"/>
        <v>#DIV/0!</v>
      </c>
      <c r="Q48" s="143">
        <f t="shared" si="50"/>
        <v>0</v>
      </c>
      <c r="R48" s="144" t="e">
        <f t="shared" si="51"/>
        <v>#DIV/0!</v>
      </c>
      <c r="S48" s="145"/>
    </row>
    <row r="49" spans="1:19">
      <c r="A49" s="111">
        <f t="shared" si="8"/>
        <v>42</v>
      </c>
      <c r="B49" s="112">
        <f t="shared" si="47"/>
        <v>0</v>
      </c>
      <c r="C49" s="119"/>
      <c r="D49" s="120"/>
      <c r="E49" s="115"/>
      <c r="F49" s="116"/>
      <c r="G49" s="115"/>
      <c r="H49" s="137"/>
      <c r="I49" s="131"/>
      <c r="J49" s="131"/>
      <c r="K49" s="135"/>
      <c r="L49" s="136"/>
      <c r="M49" s="133"/>
      <c r="N49" s="134"/>
      <c r="O49" s="133">
        <f t="shared" si="48"/>
        <v>0</v>
      </c>
      <c r="P49" s="142" t="e">
        <f t="shared" si="49"/>
        <v>#DIV/0!</v>
      </c>
      <c r="Q49" s="143">
        <f t="shared" si="50"/>
        <v>0</v>
      </c>
      <c r="R49" s="144" t="e">
        <f t="shared" si="51"/>
        <v>#DIV/0!</v>
      </c>
      <c r="S49" s="145"/>
    </row>
    <row r="50" spans="1:19">
      <c r="A50" s="111">
        <f t="shared" si="8"/>
        <v>43</v>
      </c>
      <c r="B50" s="112">
        <f t="shared" si="47"/>
        <v>0</v>
      </c>
      <c r="C50" s="119"/>
      <c r="D50" s="120"/>
      <c r="E50" s="115"/>
      <c r="F50" s="116"/>
      <c r="G50" s="115"/>
      <c r="H50" s="137"/>
      <c r="I50" s="131"/>
      <c r="J50" s="131"/>
      <c r="K50" s="135"/>
      <c r="L50" s="136"/>
      <c r="M50" s="133"/>
      <c r="N50" s="134"/>
      <c r="O50" s="133">
        <f t="shared" si="48"/>
        <v>0</v>
      </c>
      <c r="P50" s="142" t="e">
        <f t="shared" si="49"/>
        <v>#DIV/0!</v>
      </c>
      <c r="Q50" s="143">
        <f t="shared" si="50"/>
        <v>0</v>
      </c>
      <c r="R50" s="144" t="e">
        <f t="shared" si="51"/>
        <v>#DIV/0!</v>
      </c>
      <c r="S50" s="145"/>
    </row>
    <row r="51" spans="1:19">
      <c r="A51" s="111">
        <f t="shared" si="8"/>
        <v>44</v>
      </c>
      <c r="B51" s="112">
        <f t="shared" si="47"/>
        <v>0</v>
      </c>
      <c r="C51" s="119"/>
      <c r="D51" s="120"/>
      <c r="E51" s="115"/>
      <c r="F51" s="116"/>
      <c r="G51" s="115"/>
      <c r="H51" s="137"/>
      <c r="I51" s="131"/>
      <c r="J51" s="131"/>
      <c r="K51" s="135"/>
      <c r="L51" s="136"/>
      <c r="M51" s="133"/>
      <c r="N51" s="134"/>
      <c r="O51" s="133">
        <f t="shared" si="48"/>
        <v>0</v>
      </c>
      <c r="P51" s="142" t="e">
        <f t="shared" si="49"/>
        <v>#DIV/0!</v>
      </c>
      <c r="Q51" s="143">
        <f t="shared" si="50"/>
        <v>0</v>
      </c>
      <c r="R51" s="144" t="e">
        <f t="shared" si="51"/>
        <v>#DIV/0!</v>
      </c>
      <c r="S51" s="145"/>
    </row>
    <row r="52" spans="1:19">
      <c r="A52" s="111">
        <f t="shared" si="8"/>
        <v>45</v>
      </c>
      <c r="B52" s="112">
        <f t="shared" si="47"/>
        <v>0</v>
      </c>
      <c r="C52" s="119"/>
      <c r="D52" s="120"/>
      <c r="E52" s="115"/>
      <c r="F52" s="116"/>
      <c r="G52" s="115"/>
      <c r="H52" s="137"/>
      <c r="I52" s="131"/>
      <c r="J52" s="131"/>
      <c r="K52" s="135"/>
      <c r="L52" s="136"/>
      <c r="M52" s="133"/>
      <c r="N52" s="134"/>
      <c r="O52" s="133">
        <f t="shared" si="48"/>
        <v>0</v>
      </c>
      <c r="P52" s="142" t="e">
        <f t="shared" si="49"/>
        <v>#DIV/0!</v>
      </c>
      <c r="Q52" s="143">
        <f t="shared" si="50"/>
        <v>0</v>
      </c>
      <c r="R52" s="144" t="e">
        <f t="shared" si="51"/>
        <v>#DIV/0!</v>
      </c>
      <c r="S52" s="145"/>
    </row>
    <row r="53" spans="1:19">
      <c r="A53" s="111">
        <f t="shared" si="8"/>
        <v>46</v>
      </c>
      <c r="B53" s="112">
        <f t="shared" si="47"/>
        <v>0</v>
      </c>
      <c r="C53" s="119"/>
      <c r="D53" s="120"/>
      <c r="E53" s="115"/>
      <c r="F53" s="116"/>
      <c r="G53" s="115"/>
      <c r="H53" s="137"/>
      <c r="I53" s="131"/>
      <c r="J53" s="131"/>
      <c r="K53" s="135"/>
      <c r="L53" s="136"/>
      <c r="M53" s="133"/>
      <c r="N53" s="134"/>
      <c r="O53" s="133">
        <f t="shared" si="48"/>
        <v>0</v>
      </c>
      <c r="P53" s="142" t="e">
        <f t="shared" si="49"/>
        <v>#DIV/0!</v>
      </c>
      <c r="Q53" s="143">
        <f t="shared" si="50"/>
        <v>0</v>
      </c>
      <c r="R53" s="144" t="e">
        <f t="shared" si="51"/>
        <v>#DIV/0!</v>
      </c>
      <c r="S53" s="145"/>
    </row>
    <row r="54" spans="1:19" ht="15.75" thickBot="1">
      <c r="A54" s="122"/>
      <c r="B54" s="122"/>
      <c r="C54" s="122"/>
      <c r="D54" s="122"/>
      <c r="E54" s="123"/>
      <c r="F54" s="15"/>
      <c r="G54" s="123"/>
      <c r="H54" s="15"/>
      <c r="I54" s="15"/>
      <c r="J54" s="15"/>
      <c r="K54" s="139"/>
      <c r="L54" s="139"/>
      <c r="M54" s="139"/>
      <c r="N54" s="139"/>
      <c r="O54" s="139"/>
      <c r="P54" s="139"/>
      <c r="Q54" s="15"/>
      <c r="R54" s="30"/>
      <c r="S54" s="146"/>
    </row>
    <row r="55" spans="1:19" ht="16.5" thickTop="1" thickBot="1">
      <c r="A55" s="124"/>
      <c r="B55" s="124"/>
      <c r="C55" s="124"/>
      <c r="D55" s="124"/>
      <c r="E55" s="125"/>
      <c r="F55" s="58"/>
      <c r="G55" s="125"/>
      <c r="H55" s="58"/>
      <c r="I55" s="58"/>
      <c r="J55" s="58"/>
      <c r="K55" s="140"/>
      <c r="L55" s="140"/>
      <c r="M55" s="141">
        <f>SUM(M8:M54)</f>
        <v>0</v>
      </c>
      <c r="N55" s="141">
        <f>SUM(N8:N54)</f>
        <v>0</v>
      </c>
      <c r="O55" s="141">
        <f>SUM(O8:O54)</f>
        <v>0</v>
      </c>
      <c r="P55" s="147" t="e">
        <f>AVERAGE(P8:P54)</f>
        <v>#DIV/0!</v>
      </c>
      <c r="Q55" s="148">
        <f>SUM(Q8:Q54)</f>
        <v>0</v>
      </c>
      <c r="R55" s="149"/>
      <c r="S55" s="73"/>
    </row>
  </sheetData>
  <mergeCells count="15">
    <mergeCell ref="E5:H5"/>
    <mergeCell ref="E6:F6"/>
    <mergeCell ref="G6:H6"/>
    <mergeCell ref="A5:A7"/>
    <mergeCell ref="B5:B7"/>
    <mergeCell ref="C5:C7"/>
    <mergeCell ref="D5:D7"/>
    <mergeCell ref="S5:S7"/>
    <mergeCell ref="I5:J6"/>
    <mergeCell ref="K5:M6"/>
    <mergeCell ref="N5:N7"/>
    <mergeCell ref="O5:O7"/>
    <mergeCell ref="P5:P7"/>
    <mergeCell ref="Q5:Q7"/>
    <mergeCell ref="R5:R7"/>
  </mergeCells>
  <hyperlinks>
    <hyperlink ref="S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selection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235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300.15583333333296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38">
        <v>1987842.26</v>
      </c>
      <c r="I7" s="535">
        <v>1988508.58</v>
      </c>
      <c r="J7" s="11">
        <f t="shared" ref="J7:J8" si="0">I7-H7</f>
        <v>666.32000000006519</v>
      </c>
      <c r="K7" s="27">
        <f t="shared" ref="K7:K8" si="1">J7/24</f>
        <v>27.76333333333605</v>
      </c>
      <c r="L7" s="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535">
        <f t="shared" ref="H8:H32" si="2">I7</f>
        <v>1988508.58</v>
      </c>
      <c r="I8" s="38">
        <v>1992470.95</v>
      </c>
      <c r="J8" s="11">
        <f t="shared" si="0"/>
        <v>3962.3699999998789</v>
      </c>
      <c r="K8" s="27">
        <f t="shared" si="1"/>
        <v>165.09874999999496</v>
      </c>
      <c r="L8" s="698"/>
    </row>
    <row r="9" spans="1:12">
      <c r="A9" s="12">
        <f t="shared" ref="A9:B24" si="3">A8+1</f>
        <v>3</v>
      </c>
      <c r="B9" s="8">
        <f t="shared" si="3"/>
        <v>46268</v>
      </c>
      <c r="C9" s="8">
        <f t="shared" ref="C9:C34" si="4">B9</f>
        <v>46268</v>
      </c>
      <c r="D9" s="9">
        <v>0.29166666666666702</v>
      </c>
      <c r="E9" s="8">
        <f t="shared" ref="E9:E34" si="5">C9+1</f>
        <v>46269</v>
      </c>
      <c r="F9" s="9">
        <v>0.29166666666666702</v>
      </c>
      <c r="G9" s="10">
        <f t="shared" ref="G9:G34" si="6">IFERROR(((E9-C9)+(F9-D9)),"")</f>
        <v>1</v>
      </c>
      <c r="H9" s="535">
        <f t="shared" si="2"/>
        <v>1992470.95</v>
      </c>
      <c r="I9" s="38">
        <v>1994678.12</v>
      </c>
      <c r="J9" s="11">
        <f t="shared" ref="J9" si="7">I9-H9</f>
        <v>2207.1700000001583</v>
      </c>
      <c r="K9" s="27">
        <f t="shared" ref="K9" si="8">J9/24</f>
        <v>91.965416666673264</v>
      </c>
      <c r="L9" s="28"/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0.29166666666666702</v>
      </c>
      <c r="E10" s="8">
        <f t="shared" si="5"/>
        <v>46270</v>
      </c>
      <c r="F10" s="9">
        <v>0.29166666666666702</v>
      </c>
      <c r="G10" s="10">
        <f t="shared" si="6"/>
        <v>1</v>
      </c>
      <c r="H10" s="535">
        <f t="shared" si="2"/>
        <v>1994678.12</v>
      </c>
      <c r="I10" s="38">
        <v>1997693.1</v>
      </c>
      <c r="J10" s="11">
        <f t="shared" ref="J10" si="9">I10-H10</f>
        <v>3014.9799999999814</v>
      </c>
      <c r="K10" s="27">
        <f t="shared" ref="K10" si="10">J10/24</f>
        <v>125.62416666666589</v>
      </c>
      <c r="L10" s="528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0.29166666666666702</v>
      </c>
      <c r="E11" s="8">
        <f t="shared" si="5"/>
        <v>46271</v>
      </c>
      <c r="F11" s="9">
        <v>0.29166666666666702</v>
      </c>
      <c r="G11" s="10">
        <f t="shared" si="6"/>
        <v>1</v>
      </c>
      <c r="H11" s="535">
        <f t="shared" si="2"/>
        <v>1997693.1</v>
      </c>
      <c r="I11" s="38">
        <v>1997693.1</v>
      </c>
      <c r="J11" s="11">
        <f t="shared" ref="J11" si="11">I11-H11</f>
        <v>0</v>
      </c>
      <c r="K11" s="27">
        <f t="shared" ref="K11" si="12">J11/24</f>
        <v>0</v>
      </c>
      <c r="L11" s="881" t="s">
        <v>152</v>
      </c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0.29166666666666702</v>
      </c>
      <c r="E12" s="8">
        <f t="shared" si="5"/>
        <v>46272</v>
      </c>
      <c r="F12" s="9">
        <v>0.29166666666666702</v>
      </c>
      <c r="G12" s="10">
        <f t="shared" si="6"/>
        <v>1</v>
      </c>
      <c r="H12" s="535">
        <f t="shared" si="2"/>
        <v>1997693.1</v>
      </c>
      <c r="I12" s="38">
        <v>1997693.1</v>
      </c>
      <c r="J12" s="11">
        <f t="shared" ref="J12" si="13">I12-H12</f>
        <v>0</v>
      </c>
      <c r="K12" s="27">
        <f t="shared" ref="K12" si="14">J12/24</f>
        <v>0</v>
      </c>
      <c r="L12" s="881" t="s">
        <v>152</v>
      </c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0.29166666666666702</v>
      </c>
      <c r="E13" s="8">
        <f t="shared" si="5"/>
        <v>46273</v>
      </c>
      <c r="F13" s="9">
        <v>0.29166666666666702</v>
      </c>
      <c r="G13" s="10">
        <f t="shared" si="6"/>
        <v>1</v>
      </c>
      <c r="H13" s="535">
        <f t="shared" si="2"/>
        <v>1997693.1</v>
      </c>
      <c r="I13" s="38">
        <v>2001428.31</v>
      </c>
      <c r="J13" s="11">
        <f t="shared" ref="J13" si="15">I13-H13</f>
        <v>3735.2099999999627</v>
      </c>
      <c r="K13" s="27">
        <f t="shared" ref="K13" si="16">J13/24</f>
        <v>155.63374999999846</v>
      </c>
      <c r="L13" s="698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0.29166666666666702</v>
      </c>
      <c r="E14" s="8">
        <f t="shared" si="5"/>
        <v>46274</v>
      </c>
      <c r="F14" s="9">
        <v>0.29166666666666702</v>
      </c>
      <c r="G14" s="10">
        <f t="shared" si="6"/>
        <v>1</v>
      </c>
      <c r="H14" s="535">
        <f t="shared" si="2"/>
        <v>2001428.31</v>
      </c>
      <c r="I14" s="38">
        <v>2003514.73</v>
      </c>
      <c r="J14" s="11">
        <f t="shared" ref="J14" si="17">I14-H14</f>
        <v>2086.4199999999255</v>
      </c>
      <c r="K14" s="27">
        <f t="shared" ref="K14" si="18">J14/24</f>
        <v>86.934166666663558</v>
      </c>
      <c r="L14" s="28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0.29166666666666702</v>
      </c>
      <c r="E15" s="8">
        <f t="shared" si="5"/>
        <v>46275</v>
      </c>
      <c r="F15" s="9">
        <v>0.29166666666666702</v>
      </c>
      <c r="G15" s="10">
        <f t="shared" si="6"/>
        <v>1</v>
      </c>
      <c r="H15" s="535">
        <f t="shared" si="2"/>
        <v>2003514.73</v>
      </c>
      <c r="I15" s="38">
        <v>2006067.4</v>
      </c>
      <c r="J15" s="11">
        <f t="shared" ref="J15" si="19">I15-H15</f>
        <v>2552.6699999999255</v>
      </c>
      <c r="K15" s="27">
        <f t="shared" ref="K15" si="20">J15/24</f>
        <v>106.3612499999969</v>
      </c>
      <c r="L15" s="28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0.29166666666666702</v>
      </c>
      <c r="E16" s="8">
        <f t="shared" si="5"/>
        <v>46276</v>
      </c>
      <c r="F16" s="9">
        <v>0.29166666666666702</v>
      </c>
      <c r="G16" s="10">
        <f t="shared" si="6"/>
        <v>1</v>
      </c>
      <c r="H16" s="535">
        <f t="shared" si="2"/>
        <v>2006067.4</v>
      </c>
      <c r="I16" s="38">
        <v>2006067.4</v>
      </c>
      <c r="J16" s="11">
        <f t="shared" ref="J16" si="21">I16-H16</f>
        <v>0</v>
      </c>
      <c r="K16" s="27">
        <f t="shared" ref="K16" si="22">J16/24</f>
        <v>0</v>
      </c>
      <c r="L16" s="881" t="s">
        <v>152</v>
      </c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0.29166666666666702</v>
      </c>
      <c r="E17" s="8">
        <f t="shared" si="5"/>
        <v>46277</v>
      </c>
      <c r="F17" s="9">
        <v>0.29166666666666702</v>
      </c>
      <c r="G17" s="10">
        <f t="shared" si="6"/>
        <v>1</v>
      </c>
      <c r="H17" s="535">
        <f t="shared" si="2"/>
        <v>2006067.4</v>
      </c>
      <c r="I17" s="38">
        <v>2008774.7</v>
      </c>
      <c r="J17" s="11">
        <f t="shared" ref="J17" si="23">I17-H17</f>
        <v>2707.3000000000466</v>
      </c>
      <c r="K17" s="27">
        <f t="shared" ref="K17" si="24">J17/24</f>
        <v>112.80416666666861</v>
      </c>
      <c r="L17" s="28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0.29166666666666702</v>
      </c>
      <c r="E18" s="8">
        <f t="shared" si="5"/>
        <v>46278</v>
      </c>
      <c r="F18" s="9">
        <v>0.29166666666666702</v>
      </c>
      <c r="G18" s="10">
        <f t="shared" si="6"/>
        <v>1</v>
      </c>
      <c r="H18" s="535">
        <f t="shared" si="2"/>
        <v>2008774.7</v>
      </c>
      <c r="I18" s="38">
        <v>2008910.11</v>
      </c>
      <c r="J18" s="11">
        <f t="shared" ref="J18" si="25">I18-H18</f>
        <v>135.41000000014901</v>
      </c>
      <c r="K18" s="27">
        <f t="shared" ref="K18:K34" si="26">J18/24</f>
        <v>5.6420833333395422</v>
      </c>
      <c r="L18" s="648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0.29166666666666702</v>
      </c>
      <c r="E19" s="8">
        <f t="shared" si="5"/>
        <v>46279</v>
      </c>
      <c r="F19" s="9">
        <v>0.29166666666666702</v>
      </c>
      <c r="G19" s="10">
        <f t="shared" si="6"/>
        <v>1</v>
      </c>
      <c r="H19" s="535">
        <f t="shared" si="2"/>
        <v>2008910.11</v>
      </c>
      <c r="I19" s="38">
        <v>2008987.31</v>
      </c>
      <c r="J19" s="11">
        <f t="shared" ref="J19" si="27">I19-H19</f>
        <v>77.199999999953434</v>
      </c>
      <c r="K19" s="27">
        <f t="shared" si="26"/>
        <v>3.2166666666647266</v>
      </c>
      <c r="L19" s="28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0.29166666666666702</v>
      </c>
      <c r="E20" s="8">
        <f t="shared" si="5"/>
        <v>46280</v>
      </c>
      <c r="F20" s="9">
        <v>0.29166666666666702</v>
      </c>
      <c r="G20" s="10">
        <f t="shared" si="6"/>
        <v>1</v>
      </c>
      <c r="H20" s="535">
        <f t="shared" si="2"/>
        <v>2008987.31</v>
      </c>
      <c r="I20" s="38">
        <v>2011361.91</v>
      </c>
      <c r="J20" s="11">
        <f t="shared" ref="J20" si="28">I20-H20</f>
        <v>2374.5999999998603</v>
      </c>
      <c r="K20" s="27">
        <f t="shared" si="26"/>
        <v>98.941666666660851</v>
      </c>
      <c r="L20" s="28"/>
    </row>
    <row r="21" spans="1:14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v>0.29166666666666702</v>
      </c>
      <c r="E21" s="8">
        <f t="shared" si="5"/>
        <v>46281</v>
      </c>
      <c r="F21" s="9">
        <v>0.29166666666666702</v>
      </c>
      <c r="G21" s="10">
        <f t="shared" si="6"/>
        <v>1</v>
      </c>
      <c r="H21" s="535">
        <f t="shared" si="2"/>
        <v>2011361.91</v>
      </c>
      <c r="I21" s="38">
        <v>2014214.06</v>
      </c>
      <c r="J21" s="11">
        <f t="shared" ref="J21:J27" si="29">I21-H21</f>
        <v>2852.1500000001397</v>
      </c>
      <c r="K21" s="27">
        <f t="shared" si="26"/>
        <v>118.83958333333915</v>
      </c>
      <c r="L21" s="698"/>
    </row>
    <row r="22" spans="1:14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v>0.29166666666666702</v>
      </c>
      <c r="E22" s="8">
        <f t="shared" si="5"/>
        <v>46282</v>
      </c>
      <c r="F22" s="9">
        <v>0.29166666666666702</v>
      </c>
      <c r="G22" s="10">
        <f t="shared" si="6"/>
        <v>1</v>
      </c>
      <c r="H22" s="535">
        <f t="shared" si="2"/>
        <v>2014214.06</v>
      </c>
      <c r="I22" s="38">
        <v>2015845.2</v>
      </c>
      <c r="J22" s="11">
        <f t="shared" ref="J22:J24" si="30">I22-H22</f>
        <v>1631.1399999998976</v>
      </c>
      <c r="K22" s="27">
        <f t="shared" si="26"/>
        <v>67.964166666662393</v>
      </c>
      <c r="L22" s="757"/>
    </row>
    <row r="23" spans="1:14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v>0.29166666666666702</v>
      </c>
      <c r="E23" s="8">
        <f t="shared" si="5"/>
        <v>46283</v>
      </c>
      <c r="F23" s="9">
        <v>0.29166666666666702</v>
      </c>
      <c r="G23" s="10">
        <f t="shared" si="6"/>
        <v>1</v>
      </c>
      <c r="H23" s="535">
        <f t="shared" si="2"/>
        <v>2015845.2</v>
      </c>
      <c r="I23" s="38">
        <v>2015845.2</v>
      </c>
      <c r="J23" s="11">
        <f t="shared" si="30"/>
        <v>0</v>
      </c>
      <c r="K23" s="27">
        <f t="shared" si="26"/>
        <v>0</v>
      </c>
      <c r="L23" s="881" t="s">
        <v>152</v>
      </c>
    </row>
    <row r="24" spans="1:14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v>0.29166666666666702</v>
      </c>
      <c r="E24" s="8">
        <f t="shared" si="5"/>
        <v>46284</v>
      </c>
      <c r="F24" s="9">
        <v>0.29166666666666702</v>
      </c>
      <c r="G24" s="10">
        <f t="shared" si="6"/>
        <v>1</v>
      </c>
      <c r="H24" s="535">
        <f t="shared" si="2"/>
        <v>2015845.2</v>
      </c>
      <c r="I24" s="38">
        <v>2023048.94</v>
      </c>
      <c r="J24" s="11">
        <f t="shared" si="30"/>
        <v>7203.7399999999907</v>
      </c>
      <c r="K24" s="27">
        <f t="shared" si="26"/>
        <v>300.15583333333296</v>
      </c>
      <c r="L24" s="528"/>
    </row>
    <row r="25" spans="1:14">
      <c r="A25" s="12">
        <f t="shared" ref="A25:B34" si="31">A24+1</f>
        <v>19</v>
      </c>
      <c r="B25" s="8">
        <f>B24+1</f>
        <v>46284</v>
      </c>
      <c r="C25" s="8">
        <f t="shared" si="4"/>
        <v>46284</v>
      </c>
      <c r="D25" s="9">
        <v>0.29166666666666702</v>
      </c>
      <c r="E25" s="8">
        <f t="shared" si="5"/>
        <v>46285</v>
      </c>
      <c r="F25" s="9">
        <v>0.29166666666666702</v>
      </c>
      <c r="G25" s="10">
        <f t="shared" si="6"/>
        <v>1</v>
      </c>
      <c r="H25" s="535">
        <f t="shared" si="2"/>
        <v>2023048.94</v>
      </c>
      <c r="I25" s="38">
        <v>2023048.94</v>
      </c>
      <c r="J25" s="11">
        <f t="shared" si="29"/>
        <v>0</v>
      </c>
      <c r="K25" s="27">
        <f t="shared" si="26"/>
        <v>0</v>
      </c>
      <c r="L25" s="881" t="s">
        <v>152</v>
      </c>
    </row>
    <row r="26" spans="1:14">
      <c r="A26" s="12">
        <f t="shared" si="31"/>
        <v>20</v>
      </c>
      <c r="B26" s="8">
        <f>B25+1</f>
        <v>46285</v>
      </c>
      <c r="C26" s="8">
        <f t="shared" si="4"/>
        <v>46285</v>
      </c>
      <c r="D26" s="9">
        <v>0.29166666666666702</v>
      </c>
      <c r="E26" s="8">
        <f t="shared" si="5"/>
        <v>46286</v>
      </c>
      <c r="F26" s="9">
        <v>0.29166666666666702</v>
      </c>
      <c r="G26" s="10">
        <f t="shared" si="6"/>
        <v>1</v>
      </c>
      <c r="H26" s="535">
        <f t="shared" si="2"/>
        <v>2023048.94</v>
      </c>
      <c r="I26" s="38">
        <v>2023048.94</v>
      </c>
      <c r="J26" s="11">
        <f t="shared" si="29"/>
        <v>0</v>
      </c>
      <c r="K26" s="27">
        <f t="shared" si="26"/>
        <v>0</v>
      </c>
      <c r="L26" s="881" t="s">
        <v>152</v>
      </c>
    </row>
    <row r="27" spans="1:14">
      <c r="A27" s="12">
        <f t="shared" si="31"/>
        <v>21</v>
      </c>
      <c r="B27" s="8">
        <f>B26+1</f>
        <v>46286</v>
      </c>
      <c r="C27" s="8">
        <f t="shared" si="4"/>
        <v>46286</v>
      </c>
      <c r="D27" s="9">
        <v>0.29166666666666702</v>
      </c>
      <c r="E27" s="8">
        <f t="shared" si="5"/>
        <v>46287</v>
      </c>
      <c r="F27" s="9">
        <v>0.29166666666666702</v>
      </c>
      <c r="G27" s="10">
        <f t="shared" si="6"/>
        <v>1</v>
      </c>
      <c r="H27" s="535">
        <f t="shared" si="2"/>
        <v>2023048.94</v>
      </c>
      <c r="I27" s="38">
        <v>2025861.82</v>
      </c>
      <c r="J27" s="11">
        <f t="shared" si="29"/>
        <v>2812.8800000001211</v>
      </c>
      <c r="K27" s="27">
        <f t="shared" si="26"/>
        <v>117.20333333333838</v>
      </c>
      <c r="L27" s="28"/>
    </row>
    <row r="28" spans="1:14">
      <c r="A28" s="12">
        <f t="shared" si="31"/>
        <v>22</v>
      </c>
      <c r="B28" s="8">
        <f t="shared" si="31"/>
        <v>46287</v>
      </c>
      <c r="C28" s="8">
        <f t="shared" si="4"/>
        <v>46287</v>
      </c>
      <c r="D28" s="9">
        <v>0.29166666666666702</v>
      </c>
      <c r="E28" s="8">
        <f t="shared" si="5"/>
        <v>46288</v>
      </c>
      <c r="F28" s="9">
        <v>0.29166666666666702</v>
      </c>
      <c r="G28" s="10">
        <f t="shared" si="6"/>
        <v>1</v>
      </c>
      <c r="H28" s="535">
        <f t="shared" si="2"/>
        <v>2025861.82</v>
      </c>
      <c r="I28" s="38">
        <v>2028479.88</v>
      </c>
      <c r="J28" s="11">
        <f t="shared" ref="J28" si="32">I28-H28</f>
        <v>2618.059999999823</v>
      </c>
      <c r="K28" s="27">
        <f t="shared" si="26"/>
        <v>109.08583333332597</v>
      </c>
      <c r="L28" s="757"/>
    </row>
    <row r="29" spans="1:14">
      <c r="A29" s="12">
        <f t="shared" si="31"/>
        <v>23</v>
      </c>
      <c r="B29" s="8">
        <f t="shared" si="31"/>
        <v>46288</v>
      </c>
      <c r="C29" s="8">
        <f t="shared" si="4"/>
        <v>46288</v>
      </c>
      <c r="D29" s="9">
        <v>0.29166666666666702</v>
      </c>
      <c r="E29" s="8">
        <f t="shared" si="5"/>
        <v>46289</v>
      </c>
      <c r="F29" s="9">
        <v>0.29166666666666702</v>
      </c>
      <c r="G29" s="10">
        <f t="shared" si="6"/>
        <v>1</v>
      </c>
      <c r="H29" s="535">
        <f t="shared" si="2"/>
        <v>2028479.88</v>
      </c>
      <c r="I29" s="38">
        <v>2031402.12</v>
      </c>
      <c r="J29" s="11">
        <f t="shared" ref="J29" si="33">I29-H29</f>
        <v>2922.2400000002235</v>
      </c>
      <c r="K29" s="27">
        <f t="shared" si="26"/>
        <v>121.76000000000931</v>
      </c>
      <c r="L29" s="757"/>
    </row>
    <row r="30" spans="1:14">
      <c r="A30" s="12">
        <f t="shared" si="31"/>
        <v>24</v>
      </c>
      <c r="B30" s="8">
        <f t="shared" si="31"/>
        <v>46289</v>
      </c>
      <c r="C30" s="8">
        <f t="shared" si="4"/>
        <v>46289</v>
      </c>
      <c r="D30" s="9">
        <v>0.29166666666666702</v>
      </c>
      <c r="E30" s="8">
        <f t="shared" si="5"/>
        <v>46290</v>
      </c>
      <c r="F30" s="9">
        <v>0.29166666666666702</v>
      </c>
      <c r="G30" s="10">
        <f t="shared" si="6"/>
        <v>1</v>
      </c>
      <c r="H30" s="535">
        <f t="shared" si="2"/>
        <v>2031402.12</v>
      </c>
      <c r="I30" s="38">
        <v>2034460.4</v>
      </c>
      <c r="J30" s="11">
        <f t="shared" ref="J30:J33" si="34">I30-H30</f>
        <v>3058.2799999997951</v>
      </c>
      <c r="K30" s="27">
        <f t="shared" si="26"/>
        <v>127.4283333333248</v>
      </c>
      <c r="L30" s="667"/>
    </row>
    <row r="31" spans="1:14">
      <c r="A31" s="12">
        <f t="shared" si="31"/>
        <v>25</v>
      </c>
      <c r="B31" s="8">
        <f t="shared" si="31"/>
        <v>46290</v>
      </c>
      <c r="C31" s="8">
        <f t="shared" si="4"/>
        <v>46290</v>
      </c>
      <c r="D31" s="9">
        <v>0.29166666666666702</v>
      </c>
      <c r="E31" s="8">
        <f t="shared" si="5"/>
        <v>46291</v>
      </c>
      <c r="F31" s="9">
        <v>0.29166666666666702</v>
      </c>
      <c r="G31" s="10">
        <f t="shared" si="6"/>
        <v>1</v>
      </c>
      <c r="H31" s="535">
        <f t="shared" si="2"/>
        <v>2034460.4</v>
      </c>
      <c r="I31" s="38">
        <v>2035812.04</v>
      </c>
      <c r="J31" s="11">
        <f t="shared" si="34"/>
        <v>1351.6400000001304</v>
      </c>
      <c r="K31" s="27">
        <f t="shared" si="26"/>
        <v>56.318333333338764</v>
      </c>
      <c r="L31" s="28"/>
    </row>
    <row r="32" spans="1:14">
      <c r="A32" s="12">
        <f t="shared" si="31"/>
        <v>26</v>
      </c>
      <c r="B32" s="8">
        <f t="shared" si="31"/>
        <v>46291</v>
      </c>
      <c r="C32" s="8">
        <f t="shared" si="4"/>
        <v>46291</v>
      </c>
      <c r="D32" s="9">
        <v>0.29166666666666702</v>
      </c>
      <c r="E32" s="8">
        <f t="shared" si="5"/>
        <v>46292</v>
      </c>
      <c r="F32" s="9">
        <v>0.29166666666666702</v>
      </c>
      <c r="G32" s="10">
        <f t="shared" si="6"/>
        <v>1</v>
      </c>
      <c r="H32" s="535">
        <f t="shared" si="2"/>
        <v>2035812.04</v>
      </c>
      <c r="I32" s="38">
        <v>2037156.91</v>
      </c>
      <c r="J32" s="11">
        <f t="shared" si="34"/>
        <v>1344.8699999998789</v>
      </c>
      <c r="K32" s="27">
        <f t="shared" si="26"/>
        <v>56.036249999994958</v>
      </c>
      <c r="L32" s="757"/>
    </row>
    <row r="33" spans="1:12">
      <c r="A33" s="12">
        <f t="shared" si="31"/>
        <v>27</v>
      </c>
      <c r="B33" s="8">
        <f t="shared" si="31"/>
        <v>46292</v>
      </c>
      <c r="C33" s="8">
        <f t="shared" si="4"/>
        <v>46292</v>
      </c>
      <c r="D33" s="9">
        <v>0.29166666666666702</v>
      </c>
      <c r="E33" s="8">
        <f t="shared" si="5"/>
        <v>46293</v>
      </c>
      <c r="F33" s="9">
        <v>0.29166666666666702</v>
      </c>
      <c r="G33" s="10">
        <f t="shared" si="6"/>
        <v>1</v>
      </c>
      <c r="H33" s="535"/>
      <c r="I33" s="38"/>
      <c r="J33" s="11">
        <f t="shared" si="34"/>
        <v>0</v>
      </c>
      <c r="K33" s="27">
        <f t="shared" si="26"/>
        <v>0</v>
      </c>
      <c r="L33" s="28"/>
    </row>
    <row r="34" spans="1:12">
      <c r="A34" s="12">
        <f t="shared" si="31"/>
        <v>28</v>
      </c>
      <c r="B34" s="8">
        <f t="shared" si="31"/>
        <v>46293</v>
      </c>
      <c r="C34" s="8">
        <f t="shared" si="4"/>
        <v>46293</v>
      </c>
      <c r="D34" s="9">
        <v>0.29166666666666702</v>
      </c>
      <c r="E34" s="8">
        <f t="shared" si="5"/>
        <v>46294</v>
      </c>
      <c r="F34" s="9">
        <v>0.29166666666666702</v>
      </c>
      <c r="G34" s="10">
        <f t="shared" si="6"/>
        <v>1</v>
      </c>
      <c r="H34" s="535"/>
      <c r="I34" s="38"/>
      <c r="J34" s="11">
        <f t="shared" ref="J34" si="35">I34-H34</f>
        <v>0</v>
      </c>
      <c r="K34" s="27">
        <f t="shared" si="26"/>
        <v>0</v>
      </c>
      <c r="L34" s="28"/>
    </row>
    <row r="35" spans="1:12">
      <c r="A35" s="12">
        <f t="shared" ref="A35:B35" si="36">A34+1</f>
        <v>29</v>
      </c>
      <c r="B35" s="8">
        <f t="shared" si="36"/>
        <v>46294</v>
      </c>
      <c r="C35" s="8">
        <f t="shared" ref="C35:C37" si="37">B35</f>
        <v>46294</v>
      </c>
      <c r="D35" s="9">
        <v>0.29166666666666702</v>
      </c>
      <c r="E35" s="8">
        <f t="shared" ref="E35:E37" si="38">C35+1</f>
        <v>46295</v>
      </c>
      <c r="F35" s="9">
        <v>0.29166666666666702</v>
      </c>
      <c r="G35" s="10">
        <f t="shared" ref="G35:G37" si="39">IFERROR(((E35-C35)+(F35-D35)),"")</f>
        <v>1</v>
      </c>
      <c r="H35" s="535"/>
      <c r="I35" s="38"/>
      <c r="J35" s="11">
        <f t="shared" ref="J35:J37" si="40">I35-H35</f>
        <v>0</v>
      </c>
      <c r="K35" s="27">
        <f t="shared" ref="K35:K37" si="41">J35/24</f>
        <v>0</v>
      </c>
      <c r="L35" s="28"/>
    </row>
    <row r="36" spans="1:12">
      <c r="A36" s="12">
        <f t="shared" ref="A36:B36" si="42">A35+1</f>
        <v>30</v>
      </c>
      <c r="B36" s="8">
        <f t="shared" si="42"/>
        <v>46295</v>
      </c>
      <c r="C36" s="8">
        <f t="shared" si="37"/>
        <v>46295</v>
      </c>
      <c r="D36" s="9">
        <v>0.29166666666666702</v>
      </c>
      <c r="E36" s="8">
        <f t="shared" si="38"/>
        <v>46296</v>
      </c>
      <c r="F36" s="9">
        <v>0.29166666666666702</v>
      </c>
      <c r="G36" s="10">
        <f t="shared" si="39"/>
        <v>1</v>
      </c>
      <c r="H36" s="535"/>
      <c r="I36" s="38"/>
      <c r="J36" s="11">
        <f t="shared" si="40"/>
        <v>0</v>
      </c>
      <c r="K36" s="27">
        <f t="shared" si="41"/>
        <v>0</v>
      </c>
      <c r="L36" s="28"/>
    </row>
    <row r="37" spans="1:12">
      <c r="A37" s="12">
        <f t="shared" ref="A37:B37" si="43">A36+1</f>
        <v>31</v>
      </c>
      <c r="B37" s="8">
        <f t="shared" si="43"/>
        <v>46296</v>
      </c>
      <c r="C37" s="8">
        <f t="shared" si="37"/>
        <v>46296</v>
      </c>
      <c r="D37" s="9">
        <v>0.29166666666666702</v>
      </c>
      <c r="E37" s="8">
        <f t="shared" si="38"/>
        <v>46297</v>
      </c>
      <c r="F37" s="9">
        <v>0.29166666666666702</v>
      </c>
      <c r="G37" s="10">
        <f t="shared" si="39"/>
        <v>1</v>
      </c>
      <c r="H37" s="535"/>
      <c r="I37" s="38"/>
      <c r="J37" s="11">
        <f t="shared" si="40"/>
        <v>0</v>
      </c>
      <c r="K37" s="27">
        <f t="shared" si="41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49314.649999999907</v>
      </c>
      <c r="K39" s="32">
        <f>AVERAGE(K7:K38)</f>
        <v>66.283131720429992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3.3141565860214994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236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105.96249999999903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>
      <c r="A7" s="6">
        <v>1</v>
      </c>
      <c r="B7" s="7">
        <f>C7</f>
        <v>46266</v>
      </c>
      <c r="C7" s="8">
        <f>C4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769">
        <v>932957.84</v>
      </c>
      <c r="I7" s="38">
        <v>932957.84</v>
      </c>
      <c r="J7" s="11">
        <f t="shared" ref="J7" si="0">I7-H7</f>
        <v>0</v>
      </c>
      <c r="K7" s="27">
        <f t="shared" ref="K7" si="1">J7/24</f>
        <v>0</v>
      </c>
      <c r="L7" s="696"/>
    </row>
    <row r="8" spans="1:12">
      <c r="A8" s="12">
        <f>A7+1</f>
        <v>2</v>
      </c>
      <c r="B8" s="8">
        <f t="shared" ref="B8:B34" si="2">C8</f>
        <v>46267</v>
      </c>
      <c r="C8" s="8">
        <f>E7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38">
        <f t="shared" ref="H8:H32" si="3">I7</f>
        <v>932957.84</v>
      </c>
      <c r="I8" s="38">
        <v>932957.84</v>
      </c>
      <c r="J8" s="11">
        <f t="shared" ref="J8" si="4">I8-H8</f>
        <v>0</v>
      </c>
      <c r="K8" s="27">
        <f t="shared" ref="K8" si="5">J8/24</f>
        <v>0</v>
      </c>
      <c r="L8" s="696"/>
    </row>
    <row r="9" spans="1:12">
      <c r="A9" s="12">
        <f t="shared" ref="A9:A24" si="6">A8+1</f>
        <v>3</v>
      </c>
      <c r="B9" s="8">
        <f t="shared" si="2"/>
        <v>46268</v>
      </c>
      <c r="C9" s="8">
        <f t="shared" ref="C9:C34" si="7">E8</f>
        <v>46268</v>
      </c>
      <c r="D9" s="9">
        <v>0.29166666666666702</v>
      </c>
      <c r="E9" s="8">
        <f t="shared" ref="E9:E34" si="8">C9+1</f>
        <v>46269</v>
      </c>
      <c r="F9" s="9">
        <v>0.29166666666666702</v>
      </c>
      <c r="G9" s="10">
        <f t="shared" ref="G9:G34" si="9">IFERROR(((E9-C9)+(F9-D9)),"")</f>
        <v>1</v>
      </c>
      <c r="H9" s="38">
        <f t="shared" si="3"/>
        <v>932957.84</v>
      </c>
      <c r="I9" s="822">
        <v>935500.72</v>
      </c>
      <c r="J9" s="11">
        <f t="shared" ref="J9" si="10">I9-H9</f>
        <v>2542.8800000000047</v>
      </c>
      <c r="K9" s="27">
        <f t="shared" ref="K9" si="11">J9/24</f>
        <v>105.95333333333353</v>
      </c>
      <c r="L9" s="696"/>
    </row>
    <row r="10" spans="1:12">
      <c r="A10" s="12">
        <f t="shared" si="6"/>
        <v>4</v>
      </c>
      <c r="B10" s="8">
        <f t="shared" si="2"/>
        <v>46269</v>
      </c>
      <c r="C10" s="8">
        <f t="shared" si="7"/>
        <v>46269</v>
      </c>
      <c r="D10" s="9">
        <v>0.29166666666666702</v>
      </c>
      <c r="E10" s="8">
        <f t="shared" si="8"/>
        <v>46270</v>
      </c>
      <c r="F10" s="9">
        <v>0.29166666666666702</v>
      </c>
      <c r="G10" s="10">
        <f t="shared" si="9"/>
        <v>1</v>
      </c>
      <c r="H10" s="38">
        <f t="shared" si="3"/>
        <v>935500.72</v>
      </c>
      <c r="I10" s="830">
        <v>937459.16</v>
      </c>
      <c r="J10" s="11">
        <f t="shared" ref="J10" si="12">I10-H10</f>
        <v>1958.4400000000605</v>
      </c>
      <c r="K10" s="27">
        <f t="shared" ref="K10" si="13">J10/24</f>
        <v>81.601666666669189</v>
      </c>
      <c r="L10" s="696"/>
    </row>
    <row r="11" spans="1:12">
      <c r="A11" s="12">
        <f t="shared" si="6"/>
        <v>5</v>
      </c>
      <c r="B11" s="8">
        <f t="shared" si="2"/>
        <v>46270</v>
      </c>
      <c r="C11" s="8">
        <f t="shared" si="7"/>
        <v>46270</v>
      </c>
      <c r="D11" s="9">
        <v>0.29166666666666702</v>
      </c>
      <c r="E11" s="8">
        <f t="shared" si="8"/>
        <v>46271</v>
      </c>
      <c r="F11" s="9">
        <v>0.29166666666666702</v>
      </c>
      <c r="G11" s="10">
        <f t="shared" si="9"/>
        <v>1</v>
      </c>
      <c r="H11" s="38">
        <f t="shared" si="3"/>
        <v>937459.16</v>
      </c>
      <c r="I11" s="38">
        <v>938230.69</v>
      </c>
      <c r="J11" s="11">
        <f t="shared" ref="J11" si="14">I11-H11</f>
        <v>771.52999999991152</v>
      </c>
      <c r="K11" s="27">
        <f t="shared" ref="K11" si="15">J11/24</f>
        <v>32.147083333329647</v>
      </c>
      <c r="L11" s="696"/>
    </row>
    <row r="12" spans="1:12">
      <c r="A12" s="12">
        <f t="shared" si="6"/>
        <v>6</v>
      </c>
      <c r="B12" s="8">
        <f t="shared" si="2"/>
        <v>46271</v>
      </c>
      <c r="C12" s="8">
        <f t="shared" si="7"/>
        <v>46271</v>
      </c>
      <c r="D12" s="9">
        <v>0.29166666666666702</v>
      </c>
      <c r="E12" s="8">
        <f t="shared" si="8"/>
        <v>46272</v>
      </c>
      <c r="F12" s="9">
        <v>0.29166666666666702</v>
      </c>
      <c r="G12" s="10">
        <f t="shared" si="9"/>
        <v>1</v>
      </c>
      <c r="H12" s="38">
        <f t="shared" si="3"/>
        <v>938230.69</v>
      </c>
      <c r="I12" s="38">
        <v>938230.69</v>
      </c>
      <c r="J12" s="11">
        <f t="shared" ref="J12" si="16">I12-H12</f>
        <v>0</v>
      </c>
      <c r="K12" s="27">
        <f t="shared" ref="K12" si="17">J12/24</f>
        <v>0</v>
      </c>
      <c r="L12" s="841" t="s">
        <v>350</v>
      </c>
    </row>
    <row r="13" spans="1:12">
      <c r="A13" s="12">
        <f t="shared" si="6"/>
        <v>7</v>
      </c>
      <c r="B13" s="8">
        <f t="shared" si="2"/>
        <v>46272</v>
      </c>
      <c r="C13" s="8">
        <f t="shared" si="7"/>
        <v>46272</v>
      </c>
      <c r="D13" s="9">
        <v>0.29166666666666702</v>
      </c>
      <c r="E13" s="8">
        <f t="shared" si="8"/>
        <v>46273</v>
      </c>
      <c r="F13" s="9">
        <v>0.29166666666666702</v>
      </c>
      <c r="G13" s="10">
        <f t="shared" si="9"/>
        <v>1</v>
      </c>
      <c r="H13" s="38">
        <f t="shared" si="3"/>
        <v>938230.69</v>
      </c>
      <c r="I13" s="38">
        <v>938230.69</v>
      </c>
      <c r="J13" s="11">
        <f t="shared" ref="J13" si="18">I13-H13</f>
        <v>0</v>
      </c>
      <c r="K13" s="27">
        <f t="shared" ref="K13" si="19">J13/24</f>
        <v>0</v>
      </c>
      <c r="L13" s="841" t="s">
        <v>350</v>
      </c>
    </row>
    <row r="14" spans="1:12">
      <c r="A14" s="12">
        <f t="shared" si="6"/>
        <v>8</v>
      </c>
      <c r="B14" s="8">
        <f t="shared" si="2"/>
        <v>46273</v>
      </c>
      <c r="C14" s="8">
        <f t="shared" si="7"/>
        <v>46273</v>
      </c>
      <c r="D14" s="9">
        <v>0.29166666666666702</v>
      </c>
      <c r="E14" s="8">
        <f t="shared" si="8"/>
        <v>46274</v>
      </c>
      <c r="F14" s="9">
        <v>0.29166666666666702</v>
      </c>
      <c r="G14" s="10">
        <f t="shared" si="9"/>
        <v>1</v>
      </c>
      <c r="H14" s="38">
        <f t="shared" si="3"/>
        <v>938230.69</v>
      </c>
      <c r="I14" s="38">
        <v>938921.02</v>
      </c>
      <c r="J14" s="11">
        <f t="shared" ref="J14" si="20">I14-H14</f>
        <v>690.33000000007451</v>
      </c>
      <c r="K14" s="27">
        <f t="shared" ref="K14" si="21">J14/24</f>
        <v>28.763750000003103</v>
      </c>
      <c r="L14" s="647"/>
    </row>
    <row r="15" spans="1:12">
      <c r="A15" s="12">
        <f t="shared" si="6"/>
        <v>9</v>
      </c>
      <c r="B15" s="8">
        <f t="shared" si="2"/>
        <v>46274</v>
      </c>
      <c r="C15" s="8">
        <f t="shared" si="7"/>
        <v>46274</v>
      </c>
      <c r="D15" s="9">
        <v>0.29166666666666702</v>
      </c>
      <c r="E15" s="8">
        <f t="shared" si="8"/>
        <v>46275</v>
      </c>
      <c r="F15" s="9">
        <v>0.29166666666666702</v>
      </c>
      <c r="G15" s="10">
        <f t="shared" si="9"/>
        <v>1</v>
      </c>
      <c r="H15" s="38">
        <f t="shared" si="3"/>
        <v>938921.02</v>
      </c>
      <c r="I15" s="38">
        <v>939962.99</v>
      </c>
      <c r="J15" s="11">
        <f t="shared" ref="J15" si="22">I15-H15</f>
        <v>1041.9699999999721</v>
      </c>
      <c r="K15" s="27">
        <f t="shared" ref="K15" si="23">J15/24</f>
        <v>43.4154166666655</v>
      </c>
      <c r="L15" s="647"/>
    </row>
    <row r="16" spans="1:12">
      <c r="A16" s="12">
        <f t="shared" si="6"/>
        <v>10</v>
      </c>
      <c r="B16" s="8">
        <f t="shared" si="2"/>
        <v>46275</v>
      </c>
      <c r="C16" s="8">
        <f t="shared" si="7"/>
        <v>46275</v>
      </c>
      <c r="D16" s="9">
        <v>0.29166666666666702</v>
      </c>
      <c r="E16" s="8">
        <f t="shared" si="8"/>
        <v>46276</v>
      </c>
      <c r="F16" s="9">
        <v>0.29166666666666702</v>
      </c>
      <c r="G16" s="10">
        <f t="shared" si="9"/>
        <v>1</v>
      </c>
      <c r="H16" s="38">
        <f t="shared" si="3"/>
        <v>939962.99</v>
      </c>
      <c r="I16" s="38">
        <v>941297.41</v>
      </c>
      <c r="J16" s="11">
        <f t="shared" ref="J16" si="24">I16-H16</f>
        <v>1334.4200000000419</v>
      </c>
      <c r="K16" s="27">
        <f t="shared" ref="K16" si="25">J16/24</f>
        <v>55.600833333335082</v>
      </c>
      <c r="L16" s="647"/>
    </row>
    <row r="17" spans="1:14">
      <c r="A17" s="12">
        <f t="shared" si="6"/>
        <v>11</v>
      </c>
      <c r="B17" s="8">
        <f t="shared" si="2"/>
        <v>46276</v>
      </c>
      <c r="C17" s="8">
        <f t="shared" si="7"/>
        <v>46276</v>
      </c>
      <c r="D17" s="9">
        <v>0.29166666666666702</v>
      </c>
      <c r="E17" s="8">
        <f t="shared" si="8"/>
        <v>46277</v>
      </c>
      <c r="F17" s="9">
        <v>0.29166666666666702</v>
      </c>
      <c r="G17" s="10">
        <f t="shared" si="9"/>
        <v>1</v>
      </c>
      <c r="H17" s="38">
        <f t="shared" si="3"/>
        <v>941297.41</v>
      </c>
      <c r="I17" s="38">
        <v>943568.62</v>
      </c>
      <c r="J17" s="11">
        <f t="shared" ref="J17" si="26">I17-H17</f>
        <v>2271.2099999999627</v>
      </c>
      <c r="K17" s="27">
        <f t="shared" ref="K17" si="27">J17/24</f>
        <v>94.633749999998443</v>
      </c>
      <c r="L17" s="647"/>
    </row>
    <row r="18" spans="1:14">
      <c r="A18" s="12">
        <f t="shared" si="6"/>
        <v>12</v>
      </c>
      <c r="B18" s="8">
        <f t="shared" si="2"/>
        <v>46277</v>
      </c>
      <c r="C18" s="8">
        <f t="shared" si="7"/>
        <v>46277</v>
      </c>
      <c r="D18" s="9">
        <v>0.29166666666666702</v>
      </c>
      <c r="E18" s="8">
        <f t="shared" si="8"/>
        <v>46278</v>
      </c>
      <c r="F18" s="9">
        <v>0.29166666666666702</v>
      </c>
      <c r="G18" s="10">
        <f t="shared" si="9"/>
        <v>1</v>
      </c>
      <c r="H18" s="38">
        <f t="shared" si="3"/>
        <v>943568.62</v>
      </c>
      <c r="I18" s="38">
        <v>944187.07</v>
      </c>
      <c r="J18" s="11">
        <f t="shared" ref="J18" si="28">I18-H18</f>
        <v>618.44999999995343</v>
      </c>
      <c r="K18" s="27">
        <f t="shared" ref="K18" si="29">J18/24</f>
        <v>25.768749999998061</v>
      </c>
      <c r="L18" s="696"/>
      <c r="N18" s="29"/>
    </row>
    <row r="19" spans="1:14">
      <c r="A19" s="12">
        <f t="shared" si="6"/>
        <v>13</v>
      </c>
      <c r="B19" s="8">
        <f t="shared" si="2"/>
        <v>46278</v>
      </c>
      <c r="C19" s="8">
        <f t="shared" si="7"/>
        <v>46278</v>
      </c>
      <c r="D19" s="9">
        <v>0.29166666666666702</v>
      </c>
      <c r="E19" s="8">
        <f t="shared" si="8"/>
        <v>46279</v>
      </c>
      <c r="F19" s="9">
        <v>0.29166666666666702</v>
      </c>
      <c r="G19" s="10">
        <f t="shared" si="9"/>
        <v>1</v>
      </c>
      <c r="H19" s="38">
        <f t="shared" si="3"/>
        <v>944187.07</v>
      </c>
      <c r="I19" s="38">
        <v>944187.07</v>
      </c>
      <c r="J19" s="11">
        <f t="shared" ref="J19" si="30">I19-H19</f>
        <v>0</v>
      </c>
      <c r="K19" s="27">
        <f t="shared" ref="K19" si="31">J19/24</f>
        <v>0</v>
      </c>
      <c r="L19" s="861" t="s">
        <v>152</v>
      </c>
    </row>
    <row r="20" spans="1:14">
      <c r="A20" s="12">
        <f t="shared" si="6"/>
        <v>14</v>
      </c>
      <c r="B20" s="8">
        <f t="shared" si="2"/>
        <v>46279</v>
      </c>
      <c r="C20" s="8">
        <f t="shared" si="7"/>
        <v>46279</v>
      </c>
      <c r="D20" s="9">
        <v>0.29166666666666702</v>
      </c>
      <c r="E20" s="8">
        <f t="shared" si="8"/>
        <v>46280</v>
      </c>
      <c r="F20" s="9">
        <v>0.29166666666666702</v>
      </c>
      <c r="G20" s="10">
        <f t="shared" si="9"/>
        <v>1</v>
      </c>
      <c r="H20" s="38">
        <f t="shared" si="3"/>
        <v>944187.07</v>
      </c>
      <c r="I20" s="38">
        <v>944187.07</v>
      </c>
      <c r="J20" s="11">
        <f t="shared" ref="J20" si="32">I20-H20</f>
        <v>0</v>
      </c>
      <c r="K20" s="27">
        <f t="shared" ref="K20" si="33">J20/24</f>
        <v>0</v>
      </c>
      <c r="L20" s="861" t="s">
        <v>152</v>
      </c>
    </row>
    <row r="21" spans="1:14">
      <c r="A21" s="12">
        <f t="shared" si="6"/>
        <v>15</v>
      </c>
      <c r="B21" s="8">
        <f t="shared" si="2"/>
        <v>46280</v>
      </c>
      <c r="C21" s="8">
        <f t="shared" si="7"/>
        <v>46280</v>
      </c>
      <c r="D21" s="9">
        <v>0.29166666666666702</v>
      </c>
      <c r="E21" s="8">
        <f t="shared" si="8"/>
        <v>46281</v>
      </c>
      <c r="F21" s="9">
        <v>0.29166666666666702</v>
      </c>
      <c r="G21" s="10">
        <f t="shared" si="9"/>
        <v>1</v>
      </c>
      <c r="H21" s="38">
        <f t="shared" si="3"/>
        <v>944187.07</v>
      </c>
      <c r="I21" s="38">
        <v>945188.91</v>
      </c>
      <c r="J21" s="11">
        <f t="shared" ref="J21" si="34">I21-H21</f>
        <v>1001.8400000000838</v>
      </c>
      <c r="K21" s="27">
        <f t="shared" ref="K21" si="35">J21/24</f>
        <v>41.743333333336828</v>
      </c>
      <c r="L21" s="696"/>
    </row>
    <row r="22" spans="1:14">
      <c r="A22" s="12">
        <f t="shared" si="6"/>
        <v>16</v>
      </c>
      <c r="B22" s="8">
        <f t="shared" si="2"/>
        <v>46281</v>
      </c>
      <c r="C22" s="8">
        <f t="shared" si="7"/>
        <v>46281</v>
      </c>
      <c r="D22" s="9">
        <v>0.29166666666666702</v>
      </c>
      <c r="E22" s="8">
        <f t="shared" si="8"/>
        <v>46282</v>
      </c>
      <c r="F22" s="9">
        <v>0.29166666666666702</v>
      </c>
      <c r="G22" s="10">
        <f t="shared" si="9"/>
        <v>1</v>
      </c>
      <c r="H22" s="38">
        <f t="shared" si="3"/>
        <v>945188.91</v>
      </c>
      <c r="I22" s="38">
        <v>947073.49</v>
      </c>
      <c r="J22" s="11">
        <f t="shared" ref="J22" si="36">I22-H22</f>
        <v>1884.5799999999581</v>
      </c>
      <c r="K22" s="27">
        <f t="shared" ref="K22" si="37">J22/24</f>
        <v>78.524166666664925</v>
      </c>
      <c r="L22" s="696"/>
    </row>
    <row r="23" spans="1:14">
      <c r="A23" s="12">
        <f t="shared" si="6"/>
        <v>17</v>
      </c>
      <c r="B23" s="8">
        <f t="shared" si="2"/>
        <v>46282</v>
      </c>
      <c r="C23" s="8">
        <f t="shared" si="7"/>
        <v>46282</v>
      </c>
      <c r="D23" s="9">
        <v>0.29166666666666702</v>
      </c>
      <c r="E23" s="8">
        <f t="shared" si="8"/>
        <v>46283</v>
      </c>
      <c r="F23" s="9">
        <v>0.29166666666666702</v>
      </c>
      <c r="G23" s="10">
        <f t="shared" si="9"/>
        <v>1</v>
      </c>
      <c r="H23" s="38">
        <f t="shared" si="3"/>
        <v>947073.49</v>
      </c>
      <c r="I23" s="38">
        <v>947073.49</v>
      </c>
      <c r="J23" s="11">
        <f t="shared" ref="J23" si="38">I23-H23</f>
        <v>0</v>
      </c>
      <c r="K23" s="27">
        <f t="shared" ref="K23" si="39">J23/24</f>
        <v>0</v>
      </c>
      <c r="L23" s="861" t="s">
        <v>152</v>
      </c>
    </row>
    <row r="24" spans="1:14">
      <c r="A24" s="12">
        <f t="shared" si="6"/>
        <v>18</v>
      </c>
      <c r="B24" s="8">
        <f t="shared" si="2"/>
        <v>46283</v>
      </c>
      <c r="C24" s="8">
        <f t="shared" si="7"/>
        <v>46283</v>
      </c>
      <c r="D24" s="9">
        <v>0.29166666666666702</v>
      </c>
      <c r="E24" s="8">
        <f t="shared" si="8"/>
        <v>46284</v>
      </c>
      <c r="F24" s="9">
        <v>0.29166666666666702</v>
      </c>
      <c r="G24" s="10">
        <f t="shared" si="9"/>
        <v>1</v>
      </c>
      <c r="H24" s="38">
        <f t="shared" si="3"/>
        <v>947073.49</v>
      </c>
      <c r="I24" s="38">
        <v>949589.77</v>
      </c>
      <c r="J24" s="11">
        <f t="shared" ref="J24" si="40">I24-H24</f>
        <v>2516.2800000000279</v>
      </c>
      <c r="K24" s="27">
        <f t="shared" ref="K24" si="41">J24/24</f>
        <v>104.84500000000116</v>
      </c>
      <c r="L24" s="696"/>
    </row>
    <row r="25" spans="1:14">
      <c r="A25" s="12">
        <f t="shared" ref="A25:A36" si="42">A24+1</f>
        <v>19</v>
      </c>
      <c r="B25" s="8">
        <f t="shared" si="2"/>
        <v>46284</v>
      </c>
      <c r="C25" s="8">
        <f t="shared" si="7"/>
        <v>46284</v>
      </c>
      <c r="D25" s="9">
        <v>0.29166666666666702</v>
      </c>
      <c r="E25" s="8">
        <f t="shared" si="8"/>
        <v>46285</v>
      </c>
      <c r="F25" s="9">
        <v>0.29166666666666702</v>
      </c>
      <c r="G25" s="10">
        <f t="shared" si="9"/>
        <v>1</v>
      </c>
      <c r="H25" s="38">
        <f t="shared" si="3"/>
        <v>949589.77</v>
      </c>
      <c r="I25" s="38">
        <v>949589.77</v>
      </c>
      <c r="J25" s="11">
        <f t="shared" ref="J25" si="43">I25-H25</f>
        <v>0</v>
      </c>
      <c r="K25" s="27">
        <f t="shared" ref="K25" si="44">J25/24</f>
        <v>0</v>
      </c>
      <c r="L25" s="861" t="s">
        <v>152</v>
      </c>
    </row>
    <row r="26" spans="1:14">
      <c r="A26" s="12">
        <f t="shared" si="42"/>
        <v>20</v>
      </c>
      <c r="B26" s="8">
        <f t="shared" si="2"/>
        <v>46285</v>
      </c>
      <c r="C26" s="8">
        <f t="shared" si="7"/>
        <v>46285</v>
      </c>
      <c r="D26" s="9">
        <v>0.70833333333333304</v>
      </c>
      <c r="E26" s="8">
        <f t="shared" si="8"/>
        <v>46286</v>
      </c>
      <c r="F26" s="9">
        <v>0.29166666666666702</v>
      </c>
      <c r="G26" s="10">
        <f t="shared" si="9"/>
        <v>0.58333333333333393</v>
      </c>
      <c r="H26" s="38">
        <f t="shared" si="3"/>
        <v>949589.77</v>
      </c>
      <c r="I26" s="38">
        <v>952132.87</v>
      </c>
      <c r="J26" s="11">
        <f t="shared" ref="J26" si="45">I26-H26</f>
        <v>2543.0999999999767</v>
      </c>
      <c r="K26" s="27">
        <f t="shared" ref="K26" si="46">J26/24</f>
        <v>105.96249999999903</v>
      </c>
      <c r="L26" s="28"/>
    </row>
    <row r="27" spans="1:14">
      <c r="A27" s="12">
        <f t="shared" si="42"/>
        <v>21</v>
      </c>
      <c r="B27" s="8">
        <f t="shared" si="2"/>
        <v>46286</v>
      </c>
      <c r="C27" s="8">
        <f t="shared" si="7"/>
        <v>46286</v>
      </c>
      <c r="D27" s="9">
        <v>0.29166666666666702</v>
      </c>
      <c r="E27" s="8">
        <f t="shared" si="8"/>
        <v>46287</v>
      </c>
      <c r="F27" s="9">
        <v>0.29166666666666702</v>
      </c>
      <c r="G27" s="10">
        <f t="shared" si="9"/>
        <v>1</v>
      </c>
      <c r="H27" s="38">
        <f t="shared" si="3"/>
        <v>952132.87</v>
      </c>
      <c r="I27" s="38">
        <v>952132.87</v>
      </c>
      <c r="J27" s="11">
        <f t="shared" ref="J27" si="47">I27-H27</f>
        <v>0</v>
      </c>
      <c r="K27" s="27">
        <f t="shared" ref="K27" si="48">J27/24</f>
        <v>0</v>
      </c>
      <c r="L27" s="861" t="s">
        <v>152</v>
      </c>
    </row>
    <row r="28" spans="1:14">
      <c r="A28" s="12">
        <f t="shared" si="42"/>
        <v>22</v>
      </c>
      <c r="B28" s="8">
        <f t="shared" si="2"/>
        <v>46287</v>
      </c>
      <c r="C28" s="8">
        <f t="shared" si="7"/>
        <v>46287</v>
      </c>
      <c r="D28" s="9">
        <v>0.29166666666666702</v>
      </c>
      <c r="E28" s="8">
        <f t="shared" si="8"/>
        <v>46288</v>
      </c>
      <c r="F28" s="9">
        <v>0.29166666666666702</v>
      </c>
      <c r="G28" s="10">
        <f t="shared" si="9"/>
        <v>1</v>
      </c>
      <c r="H28" s="38">
        <f t="shared" si="3"/>
        <v>952132.87</v>
      </c>
      <c r="I28" s="758">
        <v>952132.87</v>
      </c>
      <c r="J28" s="11">
        <f t="shared" ref="J28" si="49">I28-H28</f>
        <v>0</v>
      </c>
      <c r="K28" s="27">
        <f t="shared" ref="K28" si="50">J28/24</f>
        <v>0</v>
      </c>
      <c r="L28" s="861" t="s">
        <v>152</v>
      </c>
    </row>
    <row r="29" spans="1:14">
      <c r="A29" s="12">
        <f t="shared" si="42"/>
        <v>23</v>
      </c>
      <c r="B29" s="8">
        <f t="shared" si="2"/>
        <v>46288</v>
      </c>
      <c r="C29" s="8">
        <f t="shared" si="7"/>
        <v>46288</v>
      </c>
      <c r="D29" s="9">
        <v>0.29166666666666702</v>
      </c>
      <c r="E29" s="8">
        <f t="shared" si="8"/>
        <v>46289</v>
      </c>
      <c r="F29" s="9">
        <v>0.29166666666666702</v>
      </c>
      <c r="G29" s="10">
        <f t="shared" si="9"/>
        <v>1</v>
      </c>
      <c r="H29" s="38">
        <f t="shared" si="3"/>
        <v>952132.87</v>
      </c>
      <c r="I29" s="38">
        <v>953137.15</v>
      </c>
      <c r="J29" s="11">
        <f t="shared" ref="J29" si="51">I29-H29</f>
        <v>1004.2800000000279</v>
      </c>
      <c r="K29" s="27">
        <f t="shared" ref="K29" si="52">J29/24</f>
        <v>41.845000000001164</v>
      </c>
      <c r="L29" s="28"/>
    </row>
    <row r="30" spans="1:14">
      <c r="A30" s="12">
        <f t="shared" si="42"/>
        <v>24</v>
      </c>
      <c r="B30" s="8">
        <f t="shared" si="2"/>
        <v>46289</v>
      </c>
      <c r="C30" s="8">
        <f t="shared" si="7"/>
        <v>46289</v>
      </c>
      <c r="D30" s="9">
        <v>0.29166666666666702</v>
      </c>
      <c r="E30" s="8">
        <f t="shared" si="8"/>
        <v>46290</v>
      </c>
      <c r="F30" s="9">
        <v>0.29166666666666702</v>
      </c>
      <c r="G30" s="10">
        <f t="shared" si="9"/>
        <v>1</v>
      </c>
      <c r="H30" s="38">
        <f t="shared" si="3"/>
        <v>953137.15</v>
      </c>
      <c r="I30" s="38">
        <v>954719.19</v>
      </c>
      <c r="J30" s="11">
        <f t="shared" ref="J30" si="53">I30-H30</f>
        <v>1582.0399999999208</v>
      </c>
      <c r="K30" s="27">
        <f t="shared" ref="K30:K31" si="54">J30/24</f>
        <v>65.91833333333004</v>
      </c>
      <c r="L30" s="696"/>
    </row>
    <row r="31" spans="1:14">
      <c r="A31" s="12">
        <f t="shared" si="42"/>
        <v>25</v>
      </c>
      <c r="B31" s="8">
        <f t="shared" si="2"/>
        <v>46290</v>
      </c>
      <c r="C31" s="8">
        <f t="shared" si="7"/>
        <v>46290</v>
      </c>
      <c r="D31" s="9">
        <v>0.29166666666666702</v>
      </c>
      <c r="E31" s="8">
        <f t="shared" si="8"/>
        <v>46291</v>
      </c>
      <c r="F31" s="9">
        <v>0.29166666666666702</v>
      </c>
      <c r="G31" s="10">
        <f t="shared" si="9"/>
        <v>1</v>
      </c>
      <c r="H31" s="38">
        <f t="shared" si="3"/>
        <v>954719.19</v>
      </c>
      <c r="I31" s="38">
        <v>954719.19</v>
      </c>
      <c r="J31" s="11">
        <f t="shared" ref="J31" si="55">I31-H31</f>
        <v>0</v>
      </c>
      <c r="K31" s="27">
        <f t="shared" si="54"/>
        <v>0</v>
      </c>
      <c r="L31" s="696"/>
    </row>
    <row r="32" spans="1:14">
      <c r="A32" s="12">
        <f t="shared" si="42"/>
        <v>26</v>
      </c>
      <c r="B32" s="8">
        <f t="shared" si="2"/>
        <v>46291</v>
      </c>
      <c r="C32" s="8">
        <f t="shared" si="7"/>
        <v>46291</v>
      </c>
      <c r="D32" s="9">
        <v>0.29166666666666702</v>
      </c>
      <c r="E32" s="8">
        <f t="shared" si="8"/>
        <v>46292</v>
      </c>
      <c r="F32" s="9">
        <v>0.29166666666666702</v>
      </c>
      <c r="G32" s="10">
        <f t="shared" si="9"/>
        <v>1</v>
      </c>
      <c r="H32" s="38">
        <f t="shared" si="3"/>
        <v>954719.19</v>
      </c>
      <c r="I32" s="38">
        <v>954995.77</v>
      </c>
      <c r="J32" s="11">
        <f t="shared" ref="J32:J34" si="56">I32-H32</f>
        <v>276.58000000007451</v>
      </c>
      <c r="K32" s="27">
        <f t="shared" ref="K32:K34" si="57">J32/24</f>
        <v>11.524166666669771</v>
      </c>
      <c r="L32" s="696"/>
    </row>
    <row r="33" spans="1:12">
      <c r="A33" s="12">
        <f t="shared" si="42"/>
        <v>27</v>
      </c>
      <c r="B33" s="8">
        <f t="shared" si="2"/>
        <v>46292</v>
      </c>
      <c r="C33" s="8">
        <f t="shared" si="7"/>
        <v>46292</v>
      </c>
      <c r="D33" s="9">
        <v>0.29166666666666702</v>
      </c>
      <c r="E33" s="8">
        <f t="shared" si="8"/>
        <v>46293</v>
      </c>
      <c r="F33" s="9">
        <v>0.29166666666666702</v>
      </c>
      <c r="G33" s="10">
        <f t="shared" si="9"/>
        <v>1</v>
      </c>
      <c r="H33" s="38"/>
      <c r="I33" s="38"/>
      <c r="J33" s="11">
        <f t="shared" ref="J33" si="58">I33-H33</f>
        <v>0</v>
      </c>
      <c r="K33" s="27">
        <f t="shared" ref="K33" si="59">J33/24</f>
        <v>0</v>
      </c>
      <c r="L33" s="696"/>
    </row>
    <row r="34" spans="1:12">
      <c r="A34" s="12">
        <f t="shared" si="42"/>
        <v>28</v>
      </c>
      <c r="B34" s="8">
        <f t="shared" si="2"/>
        <v>46293</v>
      </c>
      <c r="C34" s="8">
        <f t="shared" si="7"/>
        <v>46293</v>
      </c>
      <c r="D34" s="9">
        <v>0.29166666666666702</v>
      </c>
      <c r="E34" s="8">
        <f t="shared" si="8"/>
        <v>46294</v>
      </c>
      <c r="F34" s="9">
        <v>0.29166666666666702</v>
      </c>
      <c r="G34" s="10">
        <f t="shared" si="9"/>
        <v>1</v>
      </c>
      <c r="H34" s="38"/>
      <c r="I34" s="38"/>
      <c r="J34" s="11">
        <f t="shared" si="56"/>
        <v>0</v>
      </c>
      <c r="K34" s="27">
        <f t="shared" si="57"/>
        <v>0</v>
      </c>
      <c r="L34" s="647"/>
    </row>
    <row r="35" spans="1:12">
      <c r="A35" s="12">
        <f t="shared" si="42"/>
        <v>29</v>
      </c>
      <c r="B35" s="8">
        <f t="shared" ref="B35:B36" si="60">C35</f>
        <v>46294</v>
      </c>
      <c r="C35" s="8">
        <f t="shared" ref="C35:C36" si="61">E34</f>
        <v>46294</v>
      </c>
      <c r="D35" s="9">
        <v>0.29166666666666702</v>
      </c>
      <c r="E35" s="8">
        <f t="shared" ref="E35:E36" si="62">C35+1</f>
        <v>46295</v>
      </c>
      <c r="F35" s="9">
        <v>0.29166666666666702</v>
      </c>
      <c r="G35" s="10">
        <f t="shared" ref="G35:G36" si="63">IFERROR(((E35-C35)+(F35-D35)),"")</f>
        <v>1</v>
      </c>
      <c r="H35" s="38"/>
      <c r="I35" s="38"/>
      <c r="J35" s="11">
        <f t="shared" ref="J35:J36" si="64">I35-H35</f>
        <v>0</v>
      </c>
      <c r="K35" s="27">
        <f t="shared" ref="K35:K36" si="65">J35/24</f>
        <v>0</v>
      </c>
      <c r="L35" s="647"/>
    </row>
    <row r="36" spans="1:12">
      <c r="A36" s="12">
        <f t="shared" si="42"/>
        <v>30</v>
      </c>
      <c r="B36" s="8">
        <f t="shared" si="60"/>
        <v>46295</v>
      </c>
      <c r="C36" s="8">
        <f t="shared" si="61"/>
        <v>46295</v>
      </c>
      <c r="D36" s="9">
        <v>0.29166666666666702</v>
      </c>
      <c r="E36" s="8">
        <f t="shared" si="62"/>
        <v>46296</v>
      </c>
      <c r="F36" s="9">
        <v>0.29166666666666702</v>
      </c>
      <c r="G36" s="10">
        <f t="shared" si="63"/>
        <v>1</v>
      </c>
      <c r="H36" s="38"/>
      <c r="I36" s="769"/>
      <c r="J36" s="11">
        <f t="shared" si="64"/>
        <v>0</v>
      </c>
      <c r="K36" s="27">
        <f t="shared" si="65"/>
        <v>0</v>
      </c>
      <c r="L36" s="647"/>
    </row>
    <row r="37" spans="1:12">
      <c r="A37" s="12"/>
      <c r="B37" s="8"/>
      <c r="C37" s="8"/>
      <c r="D37" s="9"/>
      <c r="E37" s="8"/>
      <c r="F37" s="9"/>
      <c r="G37" s="10"/>
      <c r="H37" s="38"/>
      <c r="I37" s="38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29.583333333333336</v>
      </c>
      <c r="H39" s="20"/>
      <c r="I39" s="20"/>
      <c r="J39" s="32">
        <f>SUM(J7:J38)</f>
        <v>22037.930000000051</v>
      </c>
      <c r="K39" s="32">
        <f>AVERAGE(K7:K38)</f>
        <v>30.608236111111182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0.98611111111111116</v>
      </c>
      <c r="H40" s="24"/>
      <c r="I40" s="24"/>
      <c r="J40" s="24"/>
      <c r="K40" s="24">
        <f>K39/SUMPRODUCT((K7:K38&gt;0)*1)</f>
        <v>2.0405490740740788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237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0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37" si="0">I7-H7</f>
        <v>0</v>
      </c>
      <c r="K7" s="27">
        <f t="shared" ref="K7:K37" si="1">J7/24</f>
        <v>0</v>
      </c>
      <c r="L7" s="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38"/>
      <c r="I8" s="38"/>
      <c r="J8" s="11">
        <f t="shared" ref="J8" si="2">I8-H8</f>
        <v>0</v>
      </c>
      <c r="K8" s="27">
        <f t="shared" ref="K8" si="3">J8/24</f>
        <v>0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ref="C9:C37" si="5">B9</f>
        <v>46268</v>
      </c>
      <c r="D9" s="9">
        <v>0.29166666666666702</v>
      </c>
      <c r="E9" s="8">
        <f t="shared" ref="E9:E37" si="6">C9+1</f>
        <v>46269</v>
      </c>
      <c r="F9" s="9">
        <v>0.29166666666666702</v>
      </c>
      <c r="G9" s="10">
        <f t="shared" ref="G9:G37" si="7">IFERROR(((E9-C9)+(F9-D9)),"")</f>
        <v>1</v>
      </c>
      <c r="H9" s="38"/>
      <c r="I9" s="38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5"/>
        <v>46269</v>
      </c>
      <c r="D10" s="9">
        <v>0.29166666666666702</v>
      </c>
      <c r="E10" s="8">
        <f t="shared" si="6"/>
        <v>46270</v>
      </c>
      <c r="F10" s="9">
        <v>0.29166666666666702</v>
      </c>
      <c r="G10" s="10">
        <f t="shared" si="7"/>
        <v>1</v>
      </c>
      <c r="H10" s="38"/>
      <c r="I10" s="38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4"/>
        <v>5</v>
      </c>
      <c r="B11" s="8">
        <f t="shared" si="4"/>
        <v>46270</v>
      </c>
      <c r="C11" s="8">
        <f t="shared" si="5"/>
        <v>46270</v>
      </c>
      <c r="D11" s="9">
        <v>0.29166666666666702</v>
      </c>
      <c r="E11" s="8">
        <f t="shared" si="6"/>
        <v>46271</v>
      </c>
      <c r="F11" s="9">
        <v>0.29166666666666702</v>
      </c>
      <c r="G11" s="10">
        <f t="shared" si="7"/>
        <v>1</v>
      </c>
      <c r="H11" s="38"/>
      <c r="I11" s="38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5"/>
        <v>46271</v>
      </c>
      <c r="D12" s="9">
        <v>0.29166666666666702</v>
      </c>
      <c r="E12" s="8">
        <f t="shared" si="6"/>
        <v>46272</v>
      </c>
      <c r="F12" s="9">
        <v>0.29166666666666702</v>
      </c>
      <c r="G12" s="10">
        <f t="shared" si="7"/>
        <v>1</v>
      </c>
      <c r="H12" s="38"/>
      <c r="I12" s="38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5"/>
        <v>46272</v>
      </c>
      <c r="D13" s="9">
        <v>0.29166666666666702</v>
      </c>
      <c r="E13" s="8">
        <f t="shared" si="6"/>
        <v>46273</v>
      </c>
      <c r="F13" s="9">
        <v>0.29166666666666702</v>
      </c>
      <c r="G13" s="10">
        <f t="shared" si="7"/>
        <v>1</v>
      </c>
      <c r="H13" s="38"/>
      <c r="I13" s="38"/>
      <c r="J13" s="11">
        <f t="shared" ref="J13" si="16">I13-H13</f>
        <v>0</v>
      </c>
      <c r="K13" s="27">
        <f t="shared" ref="K13" si="17">J13/24</f>
        <v>0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5"/>
        <v>46273</v>
      </c>
      <c r="D14" s="9">
        <v>0.29166666666666702</v>
      </c>
      <c r="E14" s="8">
        <f t="shared" si="6"/>
        <v>46274</v>
      </c>
      <c r="F14" s="9">
        <v>0.29166666666666702</v>
      </c>
      <c r="G14" s="10">
        <f t="shared" si="7"/>
        <v>1</v>
      </c>
      <c r="H14" s="38"/>
      <c r="I14" s="38"/>
      <c r="J14" s="11">
        <f t="shared" ref="J14" si="18">I14-H14</f>
        <v>0</v>
      </c>
      <c r="K14" s="27">
        <f t="shared" ref="K14" si="19">J14/24</f>
        <v>0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5"/>
        <v>46274</v>
      </c>
      <c r="D15" s="9">
        <v>0.29166666666666702</v>
      </c>
      <c r="E15" s="8">
        <f t="shared" si="6"/>
        <v>46275</v>
      </c>
      <c r="F15" s="9">
        <v>0.29166666666666702</v>
      </c>
      <c r="G15" s="10">
        <f t="shared" si="7"/>
        <v>1</v>
      </c>
      <c r="H15" s="38"/>
      <c r="I15" s="38"/>
      <c r="J15" s="11">
        <f t="shared" ref="J15" si="20">I15-H15</f>
        <v>0</v>
      </c>
      <c r="K15" s="27">
        <f t="shared" ref="K15" si="21">J15/24</f>
        <v>0</v>
      </c>
      <c r="L15" s="28"/>
    </row>
    <row r="16" spans="1:12">
      <c r="A16" s="12">
        <f t="shared" si="4"/>
        <v>10</v>
      </c>
      <c r="B16" s="8">
        <f t="shared" si="4"/>
        <v>46275</v>
      </c>
      <c r="C16" s="8">
        <f t="shared" si="5"/>
        <v>46275</v>
      </c>
      <c r="D16" s="9">
        <v>0.29166666666666702</v>
      </c>
      <c r="E16" s="8">
        <f t="shared" si="6"/>
        <v>46276</v>
      </c>
      <c r="F16" s="9">
        <v>0.29166666666666702</v>
      </c>
      <c r="G16" s="10">
        <f t="shared" si="7"/>
        <v>1</v>
      </c>
      <c r="H16" s="38"/>
      <c r="I16" s="38"/>
      <c r="J16" s="11">
        <f t="shared" ref="J16" si="22">I16-H16</f>
        <v>0</v>
      </c>
      <c r="K16" s="27">
        <f t="shared" ref="K16" si="23">J16/24</f>
        <v>0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5"/>
        <v>46276</v>
      </c>
      <c r="D17" s="9">
        <v>0.29166666666666702</v>
      </c>
      <c r="E17" s="8">
        <f t="shared" si="6"/>
        <v>46277</v>
      </c>
      <c r="F17" s="9">
        <v>0.29166666666666702</v>
      </c>
      <c r="G17" s="10">
        <f t="shared" si="7"/>
        <v>1</v>
      </c>
      <c r="H17" s="38"/>
      <c r="I17" s="38"/>
      <c r="J17" s="11">
        <f t="shared" ref="J17" si="24">I17-H17</f>
        <v>0</v>
      </c>
      <c r="K17" s="27">
        <f t="shared" ref="K17" si="25">J17/24</f>
        <v>0</v>
      </c>
      <c r="L17" s="28"/>
    </row>
    <row r="18" spans="1:14">
      <c r="A18" s="12">
        <f t="shared" si="4"/>
        <v>12</v>
      </c>
      <c r="B18" s="8">
        <f t="shared" si="4"/>
        <v>46277</v>
      </c>
      <c r="C18" s="8">
        <f t="shared" si="5"/>
        <v>46277</v>
      </c>
      <c r="D18" s="9">
        <v>0.29166666666666702</v>
      </c>
      <c r="E18" s="8">
        <f t="shared" si="6"/>
        <v>46278</v>
      </c>
      <c r="F18" s="9">
        <v>0.29166666666666702</v>
      </c>
      <c r="G18" s="10">
        <f t="shared" si="7"/>
        <v>1</v>
      </c>
      <c r="H18" s="38"/>
      <c r="I18" s="38"/>
      <c r="J18" s="11">
        <f t="shared" ref="J18" si="26">I18-H18</f>
        <v>0</v>
      </c>
      <c r="K18" s="27">
        <f t="shared" ref="K18" si="27">J18/24</f>
        <v>0</v>
      </c>
      <c r="L18" s="28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5"/>
        <v>46278</v>
      </c>
      <c r="D19" s="9">
        <v>0.29166666666666702</v>
      </c>
      <c r="E19" s="8">
        <f t="shared" si="6"/>
        <v>46279</v>
      </c>
      <c r="F19" s="9">
        <v>0.29166666666666702</v>
      </c>
      <c r="G19" s="10">
        <f t="shared" si="7"/>
        <v>1</v>
      </c>
      <c r="H19" s="38"/>
      <c r="I19" s="38"/>
      <c r="J19" s="11">
        <f t="shared" ref="J19" si="28">I19-H19</f>
        <v>0</v>
      </c>
      <c r="K19" s="27">
        <f t="shared" ref="K19" si="29">J19/24</f>
        <v>0</v>
      </c>
      <c r="L19" s="28"/>
    </row>
    <row r="20" spans="1:14">
      <c r="A20" s="12">
        <f t="shared" si="4"/>
        <v>14</v>
      </c>
      <c r="B20" s="8">
        <f t="shared" si="4"/>
        <v>46279</v>
      </c>
      <c r="C20" s="8">
        <f t="shared" si="5"/>
        <v>46279</v>
      </c>
      <c r="D20" s="9">
        <v>0.29166666666666702</v>
      </c>
      <c r="E20" s="8">
        <f t="shared" si="6"/>
        <v>46280</v>
      </c>
      <c r="F20" s="9">
        <v>0.29166666666666702</v>
      </c>
      <c r="G20" s="10">
        <f t="shared" si="7"/>
        <v>1</v>
      </c>
      <c r="H20" s="38"/>
      <c r="I20" s="38"/>
      <c r="J20" s="11">
        <f t="shared" ref="J20" si="30">I20-H20</f>
        <v>0</v>
      </c>
      <c r="K20" s="27">
        <f t="shared" ref="K20" si="31">J20/24</f>
        <v>0</v>
      </c>
      <c r="L20" s="28"/>
    </row>
    <row r="21" spans="1:14">
      <c r="A21" s="12">
        <f t="shared" si="4"/>
        <v>15</v>
      </c>
      <c r="B21" s="8">
        <f t="shared" si="4"/>
        <v>46280</v>
      </c>
      <c r="C21" s="8">
        <f t="shared" si="5"/>
        <v>46280</v>
      </c>
      <c r="D21" s="9">
        <v>0.29166666666666702</v>
      </c>
      <c r="E21" s="8">
        <f t="shared" si="6"/>
        <v>46281</v>
      </c>
      <c r="F21" s="9">
        <v>0.29166666666666702</v>
      </c>
      <c r="G21" s="10">
        <f t="shared" si="7"/>
        <v>1</v>
      </c>
      <c r="H21" s="38"/>
      <c r="I21" s="38"/>
      <c r="J21" s="11">
        <f t="shared" si="0"/>
        <v>0</v>
      </c>
      <c r="K21" s="27">
        <f t="shared" si="1"/>
        <v>0</v>
      </c>
      <c r="L21" s="28"/>
    </row>
    <row r="22" spans="1:14">
      <c r="A22" s="12">
        <f t="shared" si="4"/>
        <v>16</v>
      </c>
      <c r="B22" s="8">
        <f t="shared" si="4"/>
        <v>46281</v>
      </c>
      <c r="C22" s="8">
        <f t="shared" si="5"/>
        <v>46281</v>
      </c>
      <c r="D22" s="9">
        <v>0.29166666666666702</v>
      </c>
      <c r="E22" s="8">
        <f t="shared" si="6"/>
        <v>46282</v>
      </c>
      <c r="F22" s="9">
        <v>0.29166666666666702</v>
      </c>
      <c r="G22" s="10">
        <f t="shared" si="7"/>
        <v>1</v>
      </c>
      <c r="H22" s="38"/>
      <c r="I22" s="38"/>
      <c r="J22" s="11">
        <f t="shared" ref="J22" si="32">I22-H22</f>
        <v>0</v>
      </c>
      <c r="K22" s="27">
        <f t="shared" ref="K22" si="33">J22/24</f>
        <v>0</v>
      </c>
      <c r="L22" s="28"/>
    </row>
    <row r="23" spans="1:14">
      <c r="A23" s="12">
        <f t="shared" si="4"/>
        <v>17</v>
      </c>
      <c r="B23" s="8">
        <f t="shared" si="4"/>
        <v>46282</v>
      </c>
      <c r="C23" s="8">
        <f t="shared" si="5"/>
        <v>46282</v>
      </c>
      <c r="D23" s="9">
        <v>0.29166666666666702</v>
      </c>
      <c r="E23" s="8">
        <f t="shared" si="6"/>
        <v>46283</v>
      </c>
      <c r="F23" s="9">
        <v>0.29166666666666702</v>
      </c>
      <c r="G23" s="10">
        <f t="shared" si="7"/>
        <v>1</v>
      </c>
      <c r="H23" s="38"/>
      <c r="I23" s="38"/>
      <c r="J23" s="11">
        <f t="shared" ref="J23:J25" si="34">I23-H23</f>
        <v>0</v>
      </c>
      <c r="K23" s="27">
        <f t="shared" ref="K23:K25" si="35">J23/24</f>
        <v>0</v>
      </c>
      <c r="L23" s="28"/>
    </row>
    <row r="24" spans="1:14">
      <c r="A24" s="12">
        <f t="shared" si="4"/>
        <v>18</v>
      </c>
      <c r="B24" s="8">
        <f t="shared" si="4"/>
        <v>46283</v>
      </c>
      <c r="C24" s="8">
        <f t="shared" si="5"/>
        <v>46283</v>
      </c>
      <c r="D24" s="9">
        <v>0.29166666666666702</v>
      </c>
      <c r="E24" s="8">
        <f t="shared" si="6"/>
        <v>46284</v>
      </c>
      <c r="F24" s="9">
        <v>0.29166666666666702</v>
      </c>
      <c r="G24" s="10">
        <f t="shared" si="7"/>
        <v>1</v>
      </c>
      <c r="H24" s="38"/>
      <c r="I24" s="38"/>
      <c r="J24" s="11">
        <f t="shared" si="34"/>
        <v>0</v>
      </c>
      <c r="K24" s="27">
        <f t="shared" si="35"/>
        <v>0</v>
      </c>
      <c r="L24" s="28"/>
    </row>
    <row r="25" spans="1:14">
      <c r="A25" s="12">
        <f t="shared" ref="A25:B37" si="36">A24+1</f>
        <v>19</v>
      </c>
      <c r="B25" s="8">
        <f>B24+1</f>
        <v>46284</v>
      </c>
      <c r="C25" s="8">
        <f t="shared" si="5"/>
        <v>46284</v>
      </c>
      <c r="D25" s="9">
        <v>0.29166666666666702</v>
      </c>
      <c r="E25" s="8">
        <f t="shared" si="6"/>
        <v>46285</v>
      </c>
      <c r="F25" s="9">
        <v>0.29166666666666702</v>
      </c>
      <c r="G25" s="10">
        <f t="shared" si="7"/>
        <v>1</v>
      </c>
      <c r="H25" s="38"/>
      <c r="I25" s="38"/>
      <c r="J25" s="11">
        <f t="shared" si="34"/>
        <v>0</v>
      </c>
      <c r="K25" s="27">
        <f t="shared" si="35"/>
        <v>0</v>
      </c>
      <c r="L25" s="28"/>
    </row>
    <row r="26" spans="1:14">
      <c r="A26" s="12">
        <f t="shared" si="36"/>
        <v>20</v>
      </c>
      <c r="B26" s="8">
        <f>B25+1</f>
        <v>46285</v>
      </c>
      <c r="C26" s="8">
        <f t="shared" si="5"/>
        <v>46285</v>
      </c>
      <c r="D26" s="9">
        <v>0.29166666666666702</v>
      </c>
      <c r="E26" s="8">
        <f t="shared" si="6"/>
        <v>46286</v>
      </c>
      <c r="F26" s="9">
        <v>0.29166666666666702</v>
      </c>
      <c r="G26" s="10">
        <f t="shared" si="7"/>
        <v>1</v>
      </c>
      <c r="H26" s="38"/>
      <c r="I26" s="38"/>
      <c r="J26" s="11">
        <f t="shared" ref="J26" si="37">I26-H26</f>
        <v>0</v>
      </c>
      <c r="K26" s="27">
        <f t="shared" ref="K26" si="38">J26/24</f>
        <v>0</v>
      </c>
      <c r="L26" s="28"/>
    </row>
    <row r="27" spans="1:14">
      <c r="A27" s="12">
        <f t="shared" si="36"/>
        <v>21</v>
      </c>
      <c r="B27" s="8">
        <f>B26+1</f>
        <v>46286</v>
      </c>
      <c r="C27" s="8">
        <f t="shared" si="5"/>
        <v>46286</v>
      </c>
      <c r="D27" s="9">
        <v>0.29166666666666702</v>
      </c>
      <c r="E27" s="8">
        <f t="shared" si="6"/>
        <v>46287</v>
      </c>
      <c r="F27" s="9">
        <v>0.29166666666666702</v>
      </c>
      <c r="G27" s="10">
        <f t="shared" si="7"/>
        <v>1</v>
      </c>
      <c r="H27" s="38"/>
      <c r="I27" s="38"/>
      <c r="J27" s="11">
        <f t="shared" ref="J27" si="39">I27-H27</f>
        <v>0</v>
      </c>
      <c r="K27" s="27">
        <f t="shared" ref="K27" si="40">J27/24</f>
        <v>0</v>
      </c>
      <c r="L27" s="28"/>
    </row>
    <row r="28" spans="1:14">
      <c r="A28" s="12">
        <f t="shared" si="36"/>
        <v>22</v>
      </c>
      <c r="B28" s="8">
        <f t="shared" si="36"/>
        <v>46287</v>
      </c>
      <c r="C28" s="8">
        <f t="shared" si="5"/>
        <v>46287</v>
      </c>
      <c r="D28" s="9">
        <v>0.29166666666666702</v>
      </c>
      <c r="E28" s="8">
        <f t="shared" si="6"/>
        <v>46288</v>
      </c>
      <c r="F28" s="9">
        <v>0.29166666666666702</v>
      </c>
      <c r="G28" s="10">
        <f t="shared" si="7"/>
        <v>1</v>
      </c>
      <c r="H28" s="38"/>
      <c r="I28" s="38"/>
      <c r="J28" s="11">
        <f t="shared" ref="J28" si="41">I28-H28</f>
        <v>0</v>
      </c>
      <c r="K28" s="27">
        <f t="shared" ref="K28" si="42">J28/24</f>
        <v>0</v>
      </c>
      <c r="L28" s="28"/>
    </row>
    <row r="29" spans="1:14">
      <c r="A29" s="12">
        <f t="shared" si="36"/>
        <v>23</v>
      </c>
      <c r="B29" s="8">
        <f t="shared" si="36"/>
        <v>46288</v>
      </c>
      <c r="C29" s="8">
        <f t="shared" si="5"/>
        <v>46288</v>
      </c>
      <c r="D29" s="9">
        <v>0.29166666666666702</v>
      </c>
      <c r="E29" s="8">
        <f t="shared" si="6"/>
        <v>46289</v>
      </c>
      <c r="F29" s="9">
        <v>0.29166666666666702</v>
      </c>
      <c r="G29" s="10">
        <f t="shared" si="7"/>
        <v>1</v>
      </c>
      <c r="H29" s="38"/>
      <c r="I29" s="38"/>
      <c r="J29" s="11">
        <f t="shared" ref="J29" si="43">I29-H29</f>
        <v>0</v>
      </c>
      <c r="K29" s="27">
        <f t="shared" ref="K29" si="44">J29/24</f>
        <v>0</v>
      </c>
      <c r="L29" s="28"/>
    </row>
    <row r="30" spans="1:14">
      <c r="A30" s="12">
        <f t="shared" si="36"/>
        <v>24</v>
      </c>
      <c r="B30" s="8">
        <f t="shared" si="36"/>
        <v>46289</v>
      </c>
      <c r="C30" s="8">
        <f t="shared" si="5"/>
        <v>46289</v>
      </c>
      <c r="D30" s="9">
        <v>0.29166666666666702</v>
      </c>
      <c r="E30" s="8">
        <f t="shared" si="6"/>
        <v>46290</v>
      </c>
      <c r="F30" s="9">
        <v>0.29166666666666702</v>
      </c>
      <c r="G30" s="10">
        <f t="shared" si="7"/>
        <v>1</v>
      </c>
      <c r="H30" s="38"/>
      <c r="I30" s="38"/>
      <c r="J30" s="11">
        <f t="shared" ref="J30" si="45">I30-H30</f>
        <v>0</v>
      </c>
      <c r="K30" s="27">
        <f t="shared" ref="K30" si="46">J30/24</f>
        <v>0</v>
      </c>
      <c r="L30" s="28"/>
    </row>
    <row r="31" spans="1:14">
      <c r="A31" s="12">
        <f t="shared" si="36"/>
        <v>25</v>
      </c>
      <c r="B31" s="8">
        <f t="shared" si="36"/>
        <v>46290</v>
      </c>
      <c r="C31" s="8">
        <f t="shared" si="5"/>
        <v>46290</v>
      </c>
      <c r="D31" s="9">
        <v>0.29166666666666702</v>
      </c>
      <c r="E31" s="8">
        <f t="shared" si="6"/>
        <v>46291</v>
      </c>
      <c r="F31" s="9">
        <v>0.29166666666666702</v>
      </c>
      <c r="G31" s="10">
        <f t="shared" si="7"/>
        <v>1</v>
      </c>
      <c r="H31" s="38"/>
      <c r="I31" s="38"/>
      <c r="J31" s="11">
        <f t="shared" ref="J31" si="47">I31-H31</f>
        <v>0</v>
      </c>
      <c r="K31" s="27">
        <f t="shared" ref="K31" si="48">J31/24</f>
        <v>0</v>
      </c>
      <c r="L31" s="28"/>
    </row>
    <row r="32" spans="1:14">
      <c r="A32" s="12">
        <f t="shared" si="36"/>
        <v>26</v>
      </c>
      <c r="B32" s="8">
        <f t="shared" si="36"/>
        <v>46291</v>
      </c>
      <c r="C32" s="8">
        <f t="shared" si="5"/>
        <v>46291</v>
      </c>
      <c r="D32" s="9">
        <v>0.29166666666666702</v>
      </c>
      <c r="E32" s="8">
        <f t="shared" si="6"/>
        <v>46292</v>
      </c>
      <c r="F32" s="9">
        <v>0.29166666666666702</v>
      </c>
      <c r="G32" s="10">
        <f t="shared" si="7"/>
        <v>1</v>
      </c>
      <c r="H32" s="38"/>
      <c r="I32" s="38"/>
      <c r="J32" s="11">
        <f t="shared" ref="J32" si="49">I32-H32</f>
        <v>0</v>
      </c>
      <c r="K32" s="27">
        <f t="shared" ref="K32" si="50">J32/24</f>
        <v>0</v>
      </c>
      <c r="L32" s="28"/>
    </row>
    <row r="33" spans="1:12">
      <c r="A33" s="12">
        <f t="shared" si="36"/>
        <v>27</v>
      </c>
      <c r="B33" s="8">
        <f t="shared" si="36"/>
        <v>46292</v>
      </c>
      <c r="C33" s="8">
        <f t="shared" si="5"/>
        <v>46292</v>
      </c>
      <c r="D33" s="9">
        <v>0.29166666666666702</v>
      </c>
      <c r="E33" s="8">
        <f t="shared" si="6"/>
        <v>46293</v>
      </c>
      <c r="F33" s="9">
        <v>0.29166666666666702</v>
      </c>
      <c r="G33" s="10">
        <f t="shared" si="7"/>
        <v>1</v>
      </c>
      <c r="H33" s="38"/>
      <c r="I33" s="38"/>
      <c r="J33" s="11">
        <f t="shared" ref="J33" si="51">I33-H33</f>
        <v>0</v>
      </c>
      <c r="K33" s="27">
        <f t="shared" ref="K33" si="52">J33/24</f>
        <v>0</v>
      </c>
      <c r="L33" s="28"/>
    </row>
    <row r="34" spans="1:12">
      <c r="A34" s="12">
        <f t="shared" si="36"/>
        <v>28</v>
      </c>
      <c r="B34" s="8">
        <f t="shared" si="36"/>
        <v>46293</v>
      </c>
      <c r="C34" s="8">
        <f t="shared" si="5"/>
        <v>46293</v>
      </c>
      <c r="D34" s="9">
        <v>0.29166666666666702</v>
      </c>
      <c r="E34" s="8">
        <f t="shared" si="6"/>
        <v>46294</v>
      </c>
      <c r="F34" s="9">
        <v>0.29166666666666702</v>
      </c>
      <c r="G34" s="10">
        <f t="shared" si="7"/>
        <v>1</v>
      </c>
      <c r="H34" s="38"/>
      <c r="I34" s="38"/>
      <c r="J34" s="11">
        <f t="shared" ref="J34" si="53">I34-H34</f>
        <v>0</v>
      </c>
      <c r="K34" s="27">
        <f t="shared" ref="K34" si="54">J34/24</f>
        <v>0</v>
      </c>
      <c r="L34" s="28"/>
    </row>
    <row r="35" spans="1:12">
      <c r="A35" s="12">
        <f t="shared" si="36"/>
        <v>29</v>
      </c>
      <c r="B35" s="8">
        <f t="shared" si="36"/>
        <v>46294</v>
      </c>
      <c r="C35" s="8">
        <f t="shared" si="5"/>
        <v>46294</v>
      </c>
      <c r="D35" s="9">
        <v>0.29166666666666702</v>
      </c>
      <c r="E35" s="8">
        <f t="shared" si="6"/>
        <v>46295</v>
      </c>
      <c r="F35" s="9">
        <v>0.29166666666666702</v>
      </c>
      <c r="G35" s="10">
        <f t="shared" si="7"/>
        <v>1</v>
      </c>
      <c r="H35" s="38"/>
      <c r="I35" s="38"/>
      <c r="J35" s="11">
        <f t="shared" ref="J35" si="55">I35-H35</f>
        <v>0</v>
      </c>
      <c r="K35" s="27">
        <f t="shared" ref="K35" si="56">J35/24</f>
        <v>0</v>
      </c>
      <c r="L35" s="28"/>
    </row>
    <row r="36" spans="1:12">
      <c r="A36" s="12">
        <f t="shared" si="36"/>
        <v>30</v>
      </c>
      <c r="B36" s="8">
        <f t="shared" si="36"/>
        <v>46295</v>
      </c>
      <c r="C36" s="8">
        <f t="shared" si="5"/>
        <v>46295</v>
      </c>
      <c r="D36" s="9">
        <v>0.29166666666666702</v>
      </c>
      <c r="E36" s="8">
        <f t="shared" si="6"/>
        <v>46296</v>
      </c>
      <c r="F36" s="9">
        <v>0.29166666666666702</v>
      </c>
      <c r="G36" s="10">
        <f t="shared" si="7"/>
        <v>1</v>
      </c>
      <c r="H36" s="38"/>
      <c r="I36" s="38"/>
      <c r="J36" s="11">
        <f t="shared" si="0"/>
        <v>0</v>
      </c>
      <c r="K36" s="27">
        <f t="shared" si="1"/>
        <v>0</v>
      </c>
      <c r="L36" s="28"/>
    </row>
    <row r="37" spans="1:12">
      <c r="A37" s="12">
        <f t="shared" si="36"/>
        <v>31</v>
      </c>
      <c r="B37" s="8">
        <f t="shared" si="36"/>
        <v>46296</v>
      </c>
      <c r="C37" s="8">
        <f t="shared" si="5"/>
        <v>46296</v>
      </c>
      <c r="D37" s="9">
        <v>0.29166666666666702</v>
      </c>
      <c r="E37" s="8">
        <f t="shared" si="6"/>
        <v>46297</v>
      </c>
      <c r="F37" s="9">
        <v>0.29166666666666702</v>
      </c>
      <c r="G37" s="10">
        <f t="shared" si="7"/>
        <v>1</v>
      </c>
      <c r="H37" s="38"/>
      <c r="I37" s="38"/>
      <c r="J37" s="11">
        <f t="shared" si="0"/>
        <v>0</v>
      </c>
      <c r="K37" s="27">
        <f t="shared" si="1"/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="90" zoomScaleNormal="90" workbookViewId="0">
      <pane xSplit="2" ySplit="6" topLeftCell="C21" activePane="bottomRight" state="frozen"/>
      <selection pane="topRight"/>
      <selection pane="bottomLeft"/>
      <selection pane="bottomRight" activeCell="H33" sqref="H33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9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4">
      <c r="B1" s="3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3"/>
      <c r="C2" s="3" t="s">
        <v>238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4">
      <c r="B3" s="3"/>
      <c r="C3" s="3" t="str">
        <f>'Summary sales'!A3</f>
        <v>Bulan September 2026</v>
      </c>
      <c r="D3" s="3"/>
      <c r="E3" s="2"/>
      <c r="F3" s="2"/>
      <c r="G3" s="2"/>
      <c r="H3" s="2"/>
      <c r="I3" s="2"/>
      <c r="J3" s="2"/>
      <c r="K3" s="2"/>
      <c r="L3" s="2"/>
    </row>
    <row r="4" spans="1:14">
      <c r="B4" s="76"/>
      <c r="C4" s="76">
        <f>'Summary sales'!A4</f>
        <v>46266</v>
      </c>
      <c r="D4" s="2"/>
      <c r="E4" s="2"/>
      <c r="F4" s="2"/>
      <c r="G4" s="2"/>
      <c r="H4" s="2"/>
      <c r="I4" s="2"/>
      <c r="J4" s="2"/>
      <c r="K4" s="2" t="s">
        <v>131</v>
      </c>
      <c r="L4" s="26">
        <f>MAX(L7:L34)</f>
        <v>0</v>
      </c>
    </row>
    <row r="5" spans="1:14" ht="15" customHeight="1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106" t="s">
        <v>135</v>
      </c>
      <c r="I5" s="1106"/>
      <c r="J5" s="1107" t="s">
        <v>136</v>
      </c>
      <c r="K5" s="1008" t="s">
        <v>137</v>
      </c>
      <c r="L5" s="1002" t="s">
        <v>138</v>
      </c>
    </row>
    <row r="6" spans="1:14" ht="33.75" customHeigh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677" t="s">
        <v>132</v>
      </c>
      <c r="I6" s="677" t="s">
        <v>133</v>
      </c>
      <c r="J6" s="1108"/>
      <c r="K6" s="1009"/>
      <c r="L6" s="1003"/>
    </row>
    <row r="7" spans="1:14">
      <c r="A7" s="6">
        <v>1</v>
      </c>
      <c r="B7" s="7">
        <f>C4</f>
        <v>46266</v>
      </c>
      <c r="C7" s="8">
        <f>B7</f>
        <v>46266</v>
      </c>
      <c r="D7" s="9">
        <v>0.25</v>
      </c>
      <c r="E7" s="8">
        <f>C7+1</f>
        <v>46267</v>
      </c>
      <c r="F7" s="9">
        <v>0.25</v>
      </c>
      <c r="G7" s="10">
        <f>IFERROR(((E7-C7)+(F7-D7)),"")</f>
        <v>1</v>
      </c>
      <c r="H7" s="678">
        <v>4330590.4800000004</v>
      </c>
      <c r="I7" s="678">
        <v>4336393.9000000004</v>
      </c>
      <c r="J7" s="102">
        <f>I7-H7+M7</f>
        <v>5803.4199999999255</v>
      </c>
      <c r="K7" s="27">
        <f>J7/24</f>
        <v>241.80916666666357</v>
      </c>
      <c r="L7" s="101"/>
      <c r="N7" s="103"/>
    </row>
    <row r="8" spans="1:14">
      <c r="A8" s="12">
        <f>A7+1</f>
        <v>2</v>
      </c>
      <c r="B8" s="8">
        <f>B7+1</f>
        <v>46267</v>
      </c>
      <c r="C8" s="8">
        <f>B8</f>
        <v>46267</v>
      </c>
      <c r="D8" s="9">
        <f>F7</f>
        <v>0.25</v>
      </c>
      <c r="E8" s="8">
        <f>C8+1</f>
        <v>46268</v>
      </c>
      <c r="F8" s="9">
        <f>F7</f>
        <v>0.25</v>
      </c>
      <c r="G8" s="10">
        <f>IFERROR(((E8-C8)+(F8-D8)),"")</f>
        <v>1</v>
      </c>
      <c r="H8" s="678">
        <f t="shared" ref="H8:H33" si="0">I7</f>
        <v>4336393.9000000004</v>
      </c>
      <c r="I8" s="678">
        <v>4341661.04</v>
      </c>
      <c r="J8" s="102">
        <f t="shared" ref="J8:J34" si="1">I8-H8</f>
        <v>5267.1399999996647</v>
      </c>
      <c r="K8" s="27">
        <f t="shared" ref="K8:K34" si="2">J8/24</f>
        <v>219.46416666665269</v>
      </c>
      <c r="L8" s="104"/>
    </row>
    <row r="9" spans="1:14">
      <c r="A9" s="12">
        <f t="shared" ref="A9:B24" si="3">A8+1</f>
        <v>3</v>
      </c>
      <c r="B9" s="8">
        <f t="shared" si="3"/>
        <v>46268</v>
      </c>
      <c r="C9" s="8">
        <f t="shared" ref="C9:C34" si="4">B9</f>
        <v>46268</v>
      </c>
      <c r="D9" s="9">
        <f t="shared" ref="D9:D34" si="5">F8</f>
        <v>0.25</v>
      </c>
      <c r="E9" s="8">
        <f t="shared" ref="E9:E34" si="6">C9+1</f>
        <v>46269</v>
      </c>
      <c r="F9" s="9">
        <f t="shared" ref="F9:F37" si="7">F8</f>
        <v>0.25</v>
      </c>
      <c r="G9" s="10">
        <f>IFERROR(((E9-C9)+(F9-D9)),"")</f>
        <v>1</v>
      </c>
      <c r="H9" s="678">
        <f t="shared" si="0"/>
        <v>4341661.04</v>
      </c>
      <c r="I9" s="678">
        <v>4346214.4000000004</v>
      </c>
      <c r="J9" s="102">
        <f t="shared" ref="J9" si="8">I9-H9</f>
        <v>4553.3600000003353</v>
      </c>
      <c r="K9" s="27">
        <f t="shared" ref="K9" si="9">J9/24</f>
        <v>189.72333333334731</v>
      </c>
      <c r="L9" s="104"/>
    </row>
    <row r="10" spans="1:14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f t="shared" si="5"/>
        <v>0.25</v>
      </c>
      <c r="E10" s="8">
        <f t="shared" si="6"/>
        <v>46270</v>
      </c>
      <c r="F10" s="9">
        <f t="shared" si="7"/>
        <v>0.25</v>
      </c>
      <c r="G10" s="10">
        <f t="shared" ref="G10:G34" si="10">IFERROR(((E10-C10)+(F10-D10)),"")</f>
        <v>1</v>
      </c>
      <c r="H10" s="678">
        <f t="shared" si="0"/>
        <v>4346214.4000000004</v>
      </c>
      <c r="I10" s="678">
        <v>4350442.8099999996</v>
      </c>
      <c r="J10" s="102">
        <f t="shared" ref="J10" si="11">I10-H10</f>
        <v>4228.4099999992177</v>
      </c>
      <c r="K10" s="27">
        <f t="shared" ref="K10" si="12">J10/24</f>
        <v>176.1837499999674</v>
      </c>
      <c r="L10" s="104"/>
    </row>
    <row r="11" spans="1:14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f t="shared" si="5"/>
        <v>0.25</v>
      </c>
      <c r="E11" s="8">
        <f t="shared" si="6"/>
        <v>46271</v>
      </c>
      <c r="F11" s="9">
        <f t="shared" si="7"/>
        <v>0.25</v>
      </c>
      <c r="G11" s="10">
        <f t="shared" si="10"/>
        <v>1</v>
      </c>
      <c r="H11" s="678">
        <f t="shared" si="0"/>
        <v>4350442.8099999996</v>
      </c>
      <c r="I11" s="678">
        <v>4354012.5599999996</v>
      </c>
      <c r="J11" s="102">
        <f t="shared" ref="J11" si="13">I11-H11</f>
        <v>3569.75</v>
      </c>
      <c r="K11" s="27">
        <f t="shared" ref="K11" si="14">J11/24</f>
        <v>148.73958333333334</v>
      </c>
      <c r="L11" s="104"/>
    </row>
    <row r="12" spans="1:14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f t="shared" si="5"/>
        <v>0.25</v>
      </c>
      <c r="E12" s="8">
        <f t="shared" si="6"/>
        <v>46272</v>
      </c>
      <c r="F12" s="9">
        <f t="shared" si="7"/>
        <v>0.25</v>
      </c>
      <c r="G12" s="10">
        <f t="shared" si="10"/>
        <v>1</v>
      </c>
      <c r="H12" s="678">
        <f t="shared" si="0"/>
        <v>4354012.5599999996</v>
      </c>
      <c r="I12" s="678">
        <v>4356768.3899999997</v>
      </c>
      <c r="J12" s="102">
        <f t="shared" ref="J12" si="15">I12-H12</f>
        <v>2755.8300000000745</v>
      </c>
      <c r="K12" s="27">
        <f t="shared" ref="K12" si="16">J12/24</f>
        <v>114.8262500000031</v>
      </c>
      <c r="L12" s="104"/>
    </row>
    <row r="13" spans="1:14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f t="shared" si="5"/>
        <v>0.25</v>
      </c>
      <c r="E13" s="8">
        <f t="shared" si="6"/>
        <v>46273</v>
      </c>
      <c r="F13" s="9">
        <f t="shared" si="7"/>
        <v>0.25</v>
      </c>
      <c r="G13" s="10">
        <f t="shared" si="10"/>
        <v>1</v>
      </c>
      <c r="H13" s="678">
        <f t="shared" si="0"/>
        <v>4356768.3899999997</v>
      </c>
      <c r="I13" s="678">
        <v>4362475.63</v>
      </c>
      <c r="J13" s="102">
        <f t="shared" ref="J13" si="17">I13-H13</f>
        <v>5707.2400000002235</v>
      </c>
      <c r="K13" s="27">
        <f t="shared" ref="K13" si="18">J13/24</f>
        <v>237.80166666667597</v>
      </c>
      <c r="L13" s="104"/>
    </row>
    <row r="14" spans="1:14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f t="shared" si="5"/>
        <v>0.25</v>
      </c>
      <c r="E14" s="8">
        <f t="shared" si="6"/>
        <v>46274</v>
      </c>
      <c r="F14" s="9">
        <f t="shared" si="7"/>
        <v>0.25</v>
      </c>
      <c r="G14" s="10">
        <f t="shared" si="10"/>
        <v>1</v>
      </c>
      <c r="H14" s="678">
        <f t="shared" si="0"/>
        <v>4362475.63</v>
      </c>
      <c r="I14" s="734">
        <v>4368021.3499999996</v>
      </c>
      <c r="J14" s="102">
        <f t="shared" ref="J14" si="19">I14-H14</f>
        <v>5545.7199999997392</v>
      </c>
      <c r="K14" s="27">
        <f t="shared" ref="K14" si="20">J14/24</f>
        <v>231.0716666666558</v>
      </c>
      <c r="L14" s="104"/>
    </row>
    <row r="15" spans="1:14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f t="shared" si="5"/>
        <v>0.25</v>
      </c>
      <c r="E15" s="8">
        <f t="shared" si="6"/>
        <v>46275</v>
      </c>
      <c r="F15" s="9">
        <f t="shared" si="7"/>
        <v>0.25</v>
      </c>
      <c r="G15" s="10">
        <f t="shared" si="10"/>
        <v>1</v>
      </c>
      <c r="H15" s="678">
        <f t="shared" si="0"/>
        <v>4368021.3499999996</v>
      </c>
      <c r="I15" s="678">
        <v>4373358.76</v>
      </c>
      <c r="J15" s="102">
        <f t="shared" ref="J15" si="21">I15-H15</f>
        <v>5337.410000000149</v>
      </c>
      <c r="K15" s="27">
        <f t="shared" ref="K15" si="22">J15/24</f>
        <v>222.39208333333954</v>
      </c>
      <c r="L15" s="104"/>
    </row>
    <row r="16" spans="1:14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f t="shared" si="5"/>
        <v>0.25</v>
      </c>
      <c r="E16" s="8">
        <f t="shared" si="6"/>
        <v>46276</v>
      </c>
      <c r="F16" s="9">
        <f t="shared" si="7"/>
        <v>0.25</v>
      </c>
      <c r="G16" s="10">
        <f t="shared" si="10"/>
        <v>1</v>
      </c>
      <c r="H16" s="678">
        <f t="shared" si="0"/>
        <v>4373358.76</v>
      </c>
      <c r="I16" s="679">
        <v>4378915.66</v>
      </c>
      <c r="J16" s="102">
        <f t="shared" ref="J16" si="23">I16-H16</f>
        <v>5556.9000000003725</v>
      </c>
      <c r="K16" s="27">
        <f t="shared" ref="K16" si="24">J16/24</f>
        <v>231.53750000001551</v>
      </c>
      <c r="L16" s="104"/>
    </row>
    <row r="17" spans="1:16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f t="shared" si="5"/>
        <v>0.25</v>
      </c>
      <c r="E17" s="8">
        <f t="shared" si="6"/>
        <v>46277</v>
      </c>
      <c r="F17" s="9">
        <f t="shared" si="7"/>
        <v>0.25</v>
      </c>
      <c r="G17" s="10">
        <f t="shared" si="10"/>
        <v>1</v>
      </c>
      <c r="H17" s="678">
        <f t="shared" si="0"/>
        <v>4378915.66</v>
      </c>
      <c r="I17" s="678">
        <v>4384218.22</v>
      </c>
      <c r="J17" s="102">
        <f t="shared" ref="J17" si="25">I17-H17</f>
        <v>5302.5599999995902</v>
      </c>
      <c r="K17" s="27">
        <f t="shared" ref="K17" si="26">J17/24</f>
        <v>220.93999999998292</v>
      </c>
      <c r="L17" s="28"/>
    </row>
    <row r="18" spans="1:16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f t="shared" si="5"/>
        <v>0.25</v>
      </c>
      <c r="E18" s="8">
        <f t="shared" si="6"/>
        <v>46278</v>
      </c>
      <c r="F18" s="9">
        <f t="shared" si="7"/>
        <v>0.25</v>
      </c>
      <c r="G18" s="10">
        <f t="shared" si="10"/>
        <v>1</v>
      </c>
      <c r="H18" s="678">
        <f t="shared" si="0"/>
        <v>4384218.22</v>
      </c>
      <c r="I18" s="678">
        <v>4387755.1900000004</v>
      </c>
      <c r="J18" s="102">
        <f t="shared" ref="J18" si="27">I18-H18</f>
        <v>3536.9700000006706</v>
      </c>
      <c r="K18" s="27">
        <f t="shared" ref="K18" si="28">J18/24</f>
        <v>147.37375000002794</v>
      </c>
      <c r="L18" s="28"/>
    </row>
    <row r="19" spans="1:16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f t="shared" si="5"/>
        <v>0.25</v>
      </c>
      <c r="E19" s="8">
        <f t="shared" si="6"/>
        <v>46279</v>
      </c>
      <c r="F19" s="9">
        <f t="shared" si="7"/>
        <v>0.25</v>
      </c>
      <c r="G19" s="10">
        <f t="shared" si="10"/>
        <v>1</v>
      </c>
      <c r="H19" s="678">
        <f t="shared" si="0"/>
        <v>4387755.1900000004</v>
      </c>
      <c r="I19" s="678">
        <v>4390710.5199999996</v>
      </c>
      <c r="J19" s="102">
        <f t="shared" si="1"/>
        <v>2955.3299999991432</v>
      </c>
      <c r="K19" s="27">
        <f t="shared" si="2"/>
        <v>123.1387499999643</v>
      </c>
      <c r="L19" s="104"/>
    </row>
    <row r="20" spans="1:16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f t="shared" si="5"/>
        <v>0.25</v>
      </c>
      <c r="E20" s="8">
        <f t="shared" si="6"/>
        <v>46280</v>
      </c>
      <c r="F20" s="9">
        <f t="shared" si="7"/>
        <v>0.25</v>
      </c>
      <c r="G20" s="10">
        <f t="shared" si="10"/>
        <v>1</v>
      </c>
      <c r="H20" s="678">
        <f t="shared" si="0"/>
        <v>4390710.5199999996</v>
      </c>
      <c r="I20" s="678">
        <v>4395727.6500000004</v>
      </c>
      <c r="J20" s="102">
        <f t="shared" ref="J20" si="29">I20-H20</f>
        <v>5017.1300000008196</v>
      </c>
      <c r="K20" s="27">
        <f t="shared" ref="K20" si="30">J20/24</f>
        <v>209.04708333336748</v>
      </c>
      <c r="L20" s="104"/>
    </row>
    <row r="21" spans="1:16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f t="shared" si="5"/>
        <v>0.25</v>
      </c>
      <c r="E21" s="8">
        <f t="shared" si="6"/>
        <v>46281</v>
      </c>
      <c r="F21" s="9">
        <f t="shared" si="7"/>
        <v>0.25</v>
      </c>
      <c r="G21" s="10">
        <f t="shared" si="10"/>
        <v>1</v>
      </c>
      <c r="H21" s="678">
        <f t="shared" si="0"/>
        <v>4395727.6500000004</v>
      </c>
      <c r="I21" s="678">
        <v>4403692.58</v>
      </c>
      <c r="J21" s="102">
        <f t="shared" ref="J21" si="31">I21-H21</f>
        <v>7964.929999999702</v>
      </c>
      <c r="K21" s="27">
        <f t="shared" ref="K21" si="32">J21/24</f>
        <v>331.87208333332092</v>
      </c>
      <c r="L21" s="104"/>
    </row>
    <row r="22" spans="1:16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f t="shared" si="5"/>
        <v>0.25</v>
      </c>
      <c r="E22" s="8">
        <f t="shared" si="6"/>
        <v>46282</v>
      </c>
      <c r="F22" s="9">
        <f t="shared" si="7"/>
        <v>0.25</v>
      </c>
      <c r="G22" s="10">
        <f t="shared" si="10"/>
        <v>1</v>
      </c>
      <c r="H22" s="678">
        <f t="shared" si="0"/>
        <v>4403692.58</v>
      </c>
      <c r="I22" s="678">
        <v>4411652.34</v>
      </c>
      <c r="J22" s="102">
        <f t="shared" si="1"/>
        <v>7959.7599999997765</v>
      </c>
      <c r="K22" s="27">
        <f t="shared" si="2"/>
        <v>331.65666666665737</v>
      </c>
      <c r="L22" s="104"/>
    </row>
    <row r="23" spans="1:16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f t="shared" si="5"/>
        <v>0.25</v>
      </c>
      <c r="E23" s="8">
        <f t="shared" si="6"/>
        <v>46283</v>
      </c>
      <c r="F23" s="9">
        <f t="shared" si="7"/>
        <v>0.25</v>
      </c>
      <c r="G23" s="10">
        <f t="shared" si="10"/>
        <v>1</v>
      </c>
      <c r="H23" s="678">
        <f t="shared" si="0"/>
        <v>4411652.34</v>
      </c>
      <c r="I23" s="678">
        <v>4419038.4000000004</v>
      </c>
      <c r="J23" s="102">
        <f t="shared" si="1"/>
        <v>7386.0600000005215</v>
      </c>
      <c r="K23" s="27">
        <f t="shared" ref="K23" si="33">J23/24</f>
        <v>307.75250000002171</v>
      </c>
      <c r="L23" s="104"/>
    </row>
    <row r="24" spans="1:16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f t="shared" si="5"/>
        <v>0.25</v>
      </c>
      <c r="E24" s="8">
        <f t="shared" si="6"/>
        <v>46284</v>
      </c>
      <c r="F24" s="9">
        <f t="shared" si="7"/>
        <v>0.25</v>
      </c>
      <c r="G24" s="10">
        <f t="shared" si="10"/>
        <v>1</v>
      </c>
      <c r="H24" s="678">
        <f t="shared" si="0"/>
        <v>4419038.4000000004</v>
      </c>
      <c r="I24" s="678">
        <v>4426690.5500000007</v>
      </c>
      <c r="J24" s="102">
        <f t="shared" ref="J24" si="34">I24-H24</f>
        <v>7652.1500000003725</v>
      </c>
      <c r="K24" s="27">
        <f t="shared" ref="K24" si="35">J24/24</f>
        <v>318.83958333334886</v>
      </c>
      <c r="L24" s="28"/>
    </row>
    <row r="25" spans="1:16">
      <c r="A25" s="12">
        <f t="shared" ref="A25:B34" si="36">A24+1</f>
        <v>19</v>
      </c>
      <c r="B25" s="8">
        <f>B24+1</f>
        <v>46284</v>
      </c>
      <c r="C25" s="8">
        <f t="shared" si="4"/>
        <v>46284</v>
      </c>
      <c r="D25" s="9">
        <f t="shared" si="5"/>
        <v>0.25</v>
      </c>
      <c r="E25" s="8">
        <f t="shared" si="6"/>
        <v>46285</v>
      </c>
      <c r="F25" s="9">
        <f t="shared" si="7"/>
        <v>0.25</v>
      </c>
      <c r="G25" s="10">
        <f t="shared" si="10"/>
        <v>1</v>
      </c>
      <c r="H25" s="678">
        <f t="shared" si="0"/>
        <v>4426690.5500000007</v>
      </c>
      <c r="I25" s="678">
        <v>4431720.9400000004</v>
      </c>
      <c r="J25" s="102">
        <f t="shared" ref="J25" si="37">I25-H25</f>
        <v>5030.3899999996647</v>
      </c>
      <c r="K25" s="27">
        <f t="shared" ref="K25" si="38">J25/24</f>
        <v>209.59958333331937</v>
      </c>
      <c r="L25" s="28"/>
    </row>
    <row r="26" spans="1:16">
      <c r="A26" s="12">
        <f t="shared" si="36"/>
        <v>20</v>
      </c>
      <c r="B26" s="8">
        <f>B25+1</f>
        <v>46285</v>
      </c>
      <c r="C26" s="8">
        <f t="shared" si="4"/>
        <v>46285</v>
      </c>
      <c r="D26" s="9">
        <f t="shared" si="5"/>
        <v>0.25</v>
      </c>
      <c r="E26" s="8">
        <f t="shared" si="6"/>
        <v>46286</v>
      </c>
      <c r="F26" s="9">
        <f t="shared" si="7"/>
        <v>0.25</v>
      </c>
      <c r="G26" s="10">
        <f t="shared" si="10"/>
        <v>1</v>
      </c>
      <c r="H26" s="678">
        <f t="shared" si="0"/>
        <v>4431720.9400000004</v>
      </c>
      <c r="I26" s="678">
        <v>4434205.7300000004</v>
      </c>
      <c r="J26" s="102">
        <f t="shared" si="1"/>
        <v>2484.7900000000373</v>
      </c>
      <c r="K26" s="27">
        <f t="shared" si="2"/>
        <v>103.53291666666821</v>
      </c>
      <c r="L26" s="104"/>
    </row>
    <row r="27" spans="1:16">
      <c r="A27" s="12">
        <f t="shared" si="36"/>
        <v>21</v>
      </c>
      <c r="B27" s="8">
        <f>B26+1</f>
        <v>46286</v>
      </c>
      <c r="C27" s="8">
        <f t="shared" si="4"/>
        <v>46286</v>
      </c>
      <c r="D27" s="9">
        <f t="shared" si="5"/>
        <v>0.25</v>
      </c>
      <c r="E27" s="8">
        <f t="shared" si="6"/>
        <v>46287</v>
      </c>
      <c r="F27" s="9">
        <f t="shared" si="7"/>
        <v>0.25</v>
      </c>
      <c r="G27" s="10">
        <f t="shared" si="10"/>
        <v>1</v>
      </c>
      <c r="H27" s="678">
        <f t="shared" si="0"/>
        <v>4434205.7300000004</v>
      </c>
      <c r="I27" s="679">
        <v>4440288.9000000004</v>
      </c>
      <c r="J27" s="102">
        <f t="shared" ref="J27" si="39">I27-H27</f>
        <v>6083.1699999999255</v>
      </c>
      <c r="K27" s="27">
        <f t="shared" ref="K27:K32" si="40">J27/24</f>
        <v>253.46541666666357</v>
      </c>
      <c r="L27" s="104"/>
    </row>
    <row r="28" spans="1:16">
      <c r="A28" s="12">
        <f t="shared" si="36"/>
        <v>22</v>
      </c>
      <c r="B28" s="8">
        <f t="shared" si="36"/>
        <v>46287</v>
      </c>
      <c r="C28" s="8">
        <f t="shared" si="4"/>
        <v>46287</v>
      </c>
      <c r="D28" s="9">
        <f t="shared" si="5"/>
        <v>0.25</v>
      </c>
      <c r="E28" s="8">
        <f t="shared" si="6"/>
        <v>46288</v>
      </c>
      <c r="F28" s="9">
        <f t="shared" si="7"/>
        <v>0.25</v>
      </c>
      <c r="G28" s="10">
        <f t="shared" si="10"/>
        <v>1</v>
      </c>
      <c r="H28" s="678">
        <f t="shared" si="0"/>
        <v>4440288.9000000004</v>
      </c>
      <c r="I28" s="678">
        <v>4444256.38</v>
      </c>
      <c r="J28" s="102">
        <f>I28-H28+M28</f>
        <v>3967.4799999995157</v>
      </c>
      <c r="K28" s="27">
        <f t="shared" si="40"/>
        <v>165.31166666664649</v>
      </c>
      <c r="L28" s="104"/>
      <c r="M28" s="75"/>
      <c r="N28" s="103"/>
    </row>
    <row r="29" spans="1:16">
      <c r="A29" s="12">
        <f t="shared" si="36"/>
        <v>23</v>
      </c>
      <c r="B29" s="8">
        <f t="shared" si="36"/>
        <v>46288</v>
      </c>
      <c r="C29" s="8">
        <f t="shared" si="4"/>
        <v>46288</v>
      </c>
      <c r="D29" s="9">
        <f t="shared" si="5"/>
        <v>0.25</v>
      </c>
      <c r="E29" s="8">
        <f t="shared" si="6"/>
        <v>46289</v>
      </c>
      <c r="F29" s="9">
        <f t="shared" si="7"/>
        <v>0.25</v>
      </c>
      <c r="G29" s="10">
        <f t="shared" si="10"/>
        <v>1</v>
      </c>
      <c r="H29" s="678">
        <f t="shared" si="0"/>
        <v>4444256.38</v>
      </c>
      <c r="I29" s="678">
        <v>4449752.1900000004</v>
      </c>
      <c r="J29" s="102">
        <f>I29-H29+M29</f>
        <v>5495.8100000005215</v>
      </c>
      <c r="K29" s="27">
        <f t="shared" si="40"/>
        <v>228.99208333335505</v>
      </c>
      <c r="L29" s="104"/>
      <c r="M29" s="75"/>
      <c r="N29" s="103"/>
    </row>
    <row r="30" spans="1:16">
      <c r="A30" s="12">
        <f t="shared" si="36"/>
        <v>24</v>
      </c>
      <c r="B30" s="8">
        <f t="shared" si="36"/>
        <v>46289</v>
      </c>
      <c r="C30" s="8">
        <f t="shared" si="4"/>
        <v>46289</v>
      </c>
      <c r="D30" s="9">
        <f t="shared" si="5"/>
        <v>0.25</v>
      </c>
      <c r="E30" s="8">
        <f t="shared" si="6"/>
        <v>46290</v>
      </c>
      <c r="F30" s="9">
        <f t="shared" si="7"/>
        <v>0.25</v>
      </c>
      <c r="G30" s="10">
        <f t="shared" si="10"/>
        <v>1</v>
      </c>
      <c r="H30" s="678">
        <f t="shared" si="0"/>
        <v>4449752.1900000004</v>
      </c>
      <c r="I30" s="678">
        <v>4455155.21</v>
      </c>
      <c r="J30" s="102">
        <f>I30-H30+M30</f>
        <v>5403.019999999553</v>
      </c>
      <c r="K30" s="27">
        <f t="shared" si="40"/>
        <v>225.12583333331472</v>
      </c>
      <c r="L30" s="104"/>
      <c r="M30" s="75"/>
      <c r="N30" s="103"/>
    </row>
    <row r="31" spans="1:16">
      <c r="A31" s="12">
        <f t="shared" si="36"/>
        <v>25</v>
      </c>
      <c r="B31" s="8">
        <f t="shared" si="36"/>
        <v>46290</v>
      </c>
      <c r="C31" s="8">
        <f t="shared" si="4"/>
        <v>46290</v>
      </c>
      <c r="D31" s="9">
        <f t="shared" si="5"/>
        <v>0.25</v>
      </c>
      <c r="E31" s="8">
        <f t="shared" si="6"/>
        <v>46291</v>
      </c>
      <c r="F31" s="9">
        <f t="shared" si="7"/>
        <v>0.25</v>
      </c>
      <c r="G31" s="10">
        <f t="shared" si="10"/>
        <v>1</v>
      </c>
      <c r="H31" s="678">
        <f t="shared" si="0"/>
        <v>4455155.21</v>
      </c>
      <c r="I31" s="678">
        <v>4459814.62</v>
      </c>
      <c r="J31" s="102">
        <f>I31-H31+M31</f>
        <v>4659.410000000149</v>
      </c>
      <c r="K31" s="27">
        <f t="shared" si="40"/>
        <v>194.14208333333954</v>
      </c>
      <c r="L31" s="28"/>
      <c r="M31" s="75"/>
      <c r="N31" s="103"/>
      <c r="P31" s="75"/>
    </row>
    <row r="32" spans="1:16">
      <c r="A32" s="12">
        <f t="shared" si="36"/>
        <v>26</v>
      </c>
      <c r="B32" s="8">
        <f t="shared" si="36"/>
        <v>46291</v>
      </c>
      <c r="C32" s="8">
        <f t="shared" si="4"/>
        <v>46291</v>
      </c>
      <c r="D32" s="9">
        <f t="shared" si="5"/>
        <v>0.25</v>
      </c>
      <c r="E32" s="8">
        <f t="shared" si="6"/>
        <v>46292</v>
      </c>
      <c r="F32" s="9">
        <f t="shared" si="7"/>
        <v>0.25</v>
      </c>
      <c r="G32" s="10">
        <f t="shared" si="10"/>
        <v>1</v>
      </c>
      <c r="H32" s="678">
        <f t="shared" si="0"/>
        <v>4459814.62</v>
      </c>
      <c r="I32" s="678">
        <v>4463001.57</v>
      </c>
      <c r="J32" s="102">
        <f>I32-H32+M32</f>
        <v>3186.9500000001863</v>
      </c>
      <c r="K32" s="27">
        <f t="shared" si="40"/>
        <v>132.78958333334108</v>
      </c>
      <c r="L32" s="28"/>
      <c r="N32" s="103"/>
    </row>
    <row r="33" spans="1:14">
      <c r="A33" s="12">
        <f t="shared" si="36"/>
        <v>27</v>
      </c>
      <c r="B33" s="8">
        <f t="shared" si="36"/>
        <v>46292</v>
      </c>
      <c r="C33" s="8">
        <f t="shared" si="4"/>
        <v>46292</v>
      </c>
      <c r="D33" s="9">
        <f t="shared" si="5"/>
        <v>0.25</v>
      </c>
      <c r="E33" s="8">
        <f t="shared" si="6"/>
        <v>46293</v>
      </c>
      <c r="F33" s="9">
        <f t="shared" si="7"/>
        <v>0.25</v>
      </c>
      <c r="G33" s="10">
        <f t="shared" si="10"/>
        <v>1</v>
      </c>
      <c r="H33" s="678"/>
      <c r="I33" s="678"/>
      <c r="J33" s="102">
        <f t="shared" si="1"/>
        <v>0</v>
      </c>
      <c r="K33" s="27">
        <f t="shared" si="2"/>
        <v>0</v>
      </c>
      <c r="L33" s="28"/>
      <c r="N33" s="103"/>
    </row>
    <row r="34" spans="1:14">
      <c r="A34" s="12">
        <f t="shared" si="36"/>
        <v>28</v>
      </c>
      <c r="B34" s="8">
        <f t="shared" si="36"/>
        <v>46293</v>
      </c>
      <c r="C34" s="8">
        <f t="shared" si="4"/>
        <v>46293</v>
      </c>
      <c r="D34" s="9">
        <f t="shared" si="5"/>
        <v>0.25</v>
      </c>
      <c r="E34" s="8">
        <f t="shared" si="6"/>
        <v>46294</v>
      </c>
      <c r="F34" s="9">
        <f t="shared" si="7"/>
        <v>0.25</v>
      </c>
      <c r="G34" s="10">
        <f t="shared" si="10"/>
        <v>1</v>
      </c>
      <c r="H34" s="678"/>
      <c r="I34" s="678"/>
      <c r="J34" s="102">
        <f t="shared" si="1"/>
        <v>0</v>
      </c>
      <c r="K34" s="27">
        <f t="shared" si="2"/>
        <v>0</v>
      </c>
      <c r="L34" s="28"/>
    </row>
    <row r="35" spans="1:14">
      <c r="A35" s="12">
        <f t="shared" ref="A35:B35" si="41">A34+1</f>
        <v>29</v>
      </c>
      <c r="B35" s="8">
        <f t="shared" si="41"/>
        <v>46294</v>
      </c>
      <c r="C35" s="8">
        <f t="shared" ref="C35:C36" si="42">B35</f>
        <v>46294</v>
      </c>
      <c r="D35" s="9">
        <f t="shared" ref="D35:D36" si="43">F34</f>
        <v>0.25</v>
      </c>
      <c r="E35" s="8">
        <f t="shared" ref="E35:E36" si="44">C35+1</f>
        <v>46295</v>
      </c>
      <c r="F35" s="9">
        <f t="shared" si="7"/>
        <v>0.25</v>
      </c>
      <c r="G35" s="10">
        <f t="shared" ref="G35:G36" si="45">IFERROR(((E35-C35)+(F35-D35)),"")</f>
        <v>1</v>
      </c>
      <c r="H35" s="678"/>
      <c r="I35" s="678"/>
      <c r="J35" s="102">
        <f t="shared" ref="J35:J36" si="46">I35-H35</f>
        <v>0</v>
      </c>
      <c r="K35" s="27">
        <f t="shared" ref="K35:K36" si="47">J35/24</f>
        <v>0</v>
      </c>
      <c r="L35" s="28"/>
    </row>
    <row r="36" spans="1:14">
      <c r="A36" s="12">
        <f t="shared" ref="A36:B37" si="48">A35+1</f>
        <v>30</v>
      </c>
      <c r="B36" s="8">
        <f t="shared" si="48"/>
        <v>46295</v>
      </c>
      <c r="C36" s="8">
        <f t="shared" si="42"/>
        <v>46295</v>
      </c>
      <c r="D36" s="9">
        <f t="shared" si="43"/>
        <v>0.25</v>
      </c>
      <c r="E36" s="8">
        <f t="shared" si="44"/>
        <v>46296</v>
      </c>
      <c r="F36" s="9">
        <f t="shared" si="7"/>
        <v>0.25</v>
      </c>
      <c r="G36" s="10">
        <f t="shared" si="45"/>
        <v>1</v>
      </c>
      <c r="H36" s="678"/>
      <c r="I36" s="678"/>
      <c r="J36" s="102">
        <f t="shared" si="46"/>
        <v>0</v>
      </c>
      <c r="K36" s="27">
        <f t="shared" si="47"/>
        <v>0</v>
      </c>
      <c r="L36" s="28"/>
    </row>
    <row r="37" spans="1:14">
      <c r="A37" s="12">
        <f t="shared" si="48"/>
        <v>31</v>
      </c>
      <c r="B37" s="8">
        <f t="shared" si="48"/>
        <v>46296</v>
      </c>
      <c r="C37" s="8">
        <f t="shared" ref="C37" si="49">B37</f>
        <v>46296</v>
      </c>
      <c r="D37" s="9">
        <f t="shared" ref="D37" si="50">F36</f>
        <v>0.25</v>
      </c>
      <c r="E37" s="8">
        <f t="shared" ref="E37" si="51">C37+1</f>
        <v>46297</v>
      </c>
      <c r="F37" s="9">
        <f t="shared" si="7"/>
        <v>0.25</v>
      </c>
      <c r="G37" s="10">
        <f t="shared" ref="G37" si="52">IFERROR(((E37-C37)+(F37-D37)),"")</f>
        <v>1</v>
      </c>
      <c r="H37" s="678"/>
      <c r="I37" s="678"/>
      <c r="J37" s="102">
        <f t="shared" ref="J37" si="53">I37-H37</f>
        <v>0</v>
      </c>
      <c r="K37" s="27">
        <f t="shared" ref="K37" si="54">J37/24</f>
        <v>0</v>
      </c>
      <c r="L37" s="28"/>
    </row>
    <row r="38" spans="1:14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4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104"/>
    </row>
    <row r="40" spans="1:14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132411.08999999985</v>
      </c>
      <c r="K40" s="32">
        <f>AVERAGE(K7:K34)</f>
        <v>197.04031249999977</v>
      </c>
      <c r="L40" s="33"/>
    </row>
    <row r="41" spans="1:14">
      <c r="A41" s="21" t="s">
        <v>114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7.5784735576922992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6" topLeftCell="C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239</v>
      </c>
      <c r="D2" s="2"/>
      <c r="E2" s="2"/>
      <c r="F2" s="2" t="s">
        <v>240</v>
      </c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0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0.68055555555555503</v>
      </c>
      <c r="E7" s="8">
        <f>C7</f>
        <v>46266</v>
      </c>
      <c r="F7" s="9">
        <v>0.69444444444444497</v>
      </c>
      <c r="G7" s="10">
        <f>IFERROR(((E7-C7)+(F7-D7)),"")</f>
        <v>1.388888888888995E-2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101" t="s">
        <v>141</v>
      </c>
    </row>
    <row r="8" spans="1:12">
      <c r="A8" s="12">
        <f>A7+1</f>
        <v>2</v>
      </c>
      <c r="B8" s="8">
        <f>B7+1</f>
        <v>46267</v>
      </c>
      <c r="C8" s="8">
        <f t="shared" ref="C8" si="2">B8</f>
        <v>46267</v>
      </c>
      <c r="D8" s="9">
        <v>0.68055555555555503</v>
      </c>
      <c r="E8" s="8">
        <f t="shared" ref="E8" si="3">C8</f>
        <v>46267</v>
      </c>
      <c r="F8" s="9">
        <v>0.69444444444444497</v>
      </c>
      <c r="G8" s="10">
        <f>IFERROR(((E8-C8)+(F8-D8)),"")</f>
        <v>1.388888888888995E-2</v>
      </c>
      <c r="H8" s="11"/>
      <c r="I8" s="11"/>
      <c r="J8" s="11">
        <f t="shared" si="0"/>
        <v>0</v>
      </c>
      <c r="K8" s="27">
        <f t="shared" si="1"/>
        <v>0</v>
      </c>
      <c r="L8" s="28" t="s">
        <v>141</v>
      </c>
    </row>
    <row r="9" spans="1:12">
      <c r="A9" s="12">
        <f t="shared" ref="A9:A35" si="4">A8+1</f>
        <v>3</v>
      </c>
      <c r="B9" s="8">
        <f t="shared" ref="B9:B35" si="5">B8+1</f>
        <v>46268</v>
      </c>
      <c r="C9" s="8">
        <f t="shared" ref="C9:C35" si="6">B9</f>
        <v>46268</v>
      </c>
      <c r="D9" s="9">
        <v>0.68055555555555503</v>
      </c>
      <c r="E9" s="8">
        <f t="shared" ref="E9:E35" si="7">C9</f>
        <v>46268</v>
      </c>
      <c r="F9" s="9">
        <v>0.69444444444444497</v>
      </c>
      <c r="G9" s="10">
        <f t="shared" ref="G9:G35" si="8">IFERROR(((E9-C9)+(F9-D9)),"")</f>
        <v>1.388888888888995E-2</v>
      </c>
      <c r="H9" s="11"/>
      <c r="I9" s="11"/>
      <c r="J9" s="11">
        <f t="shared" ref="J9" si="9">I9-H9</f>
        <v>0</v>
      </c>
      <c r="K9" s="27">
        <f t="shared" ref="K9" si="10">J9/24</f>
        <v>0</v>
      </c>
      <c r="L9" s="28" t="s">
        <v>141</v>
      </c>
    </row>
    <row r="10" spans="1:12">
      <c r="A10" s="12">
        <f t="shared" si="4"/>
        <v>4</v>
      </c>
      <c r="B10" s="8">
        <f t="shared" si="5"/>
        <v>46269</v>
      </c>
      <c r="C10" s="8">
        <f t="shared" si="6"/>
        <v>46269</v>
      </c>
      <c r="D10" s="9">
        <v>0.68055555555555503</v>
      </c>
      <c r="E10" s="8">
        <f t="shared" si="7"/>
        <v>46269</v>
      </c>
      <c r="F10" s="9">
        <v>0.69444444444444497</v>
      </c>
      <c r="G10" s="10">
        <f t="shared" si="8"/>
        <v>1.388888888888995E-2</v>
      </c>
      <c r="H10" s="11"/>
      <c r="I10" s="11"/>
      <c r="J10" s="11">
        <f t="shared" ref="J10" si="11">I10-H10</f>
        <v>0</v>
      </c>
      <c r="K10" s="27">
        <f t="shared" ref="K10" si="12">J10/24</f>
        <v>0</v>
      </c>
      <c r="L10" s="28" t="s">
        <v>141</v>
      </c>
    </row>
    <row r="11" spans="1:12">
      <c r="A11" s="12">
        <f t="shared" si="4"/>
        <v>5</v>
      </c>
      <c r="B11" s="8">
        <f t="shared" si="5"/>
        <v>46270</v>
      </c>
      <c r="C11" s="8">
        <f t="shared" si="6"/>
        <v>46270</v>
      </c>
      <c r="D11" s="9">
        <v>0.68055555555555503</v>
      </c>
      <c r="E11" s="8">
        <f t="shared" si="7"/>
        <v>46270</v>
      </c>
      <c r="F11" s="9">
        <v>0.69444444444444497</v>
      </c>
      <c r="G11" s="10">
        <f t="shared" si="8"/>
        <v>1.388888888888995E-2</v>
      </c>
      <c r="H11" s="11"/>
      <c r="I11" s="11"/>
      <c r="J11" s="11">
        <f t="shared" ref="J11" si="13">I11-H11</f>
        <v>0</v>
      </c>
      <c r="K11" s="27">
        <f t="shared" ref="K11" si="14">J11/24</f>
        <v>0</v>
      </c>
      <c r="L11" s="28" t="s">
        <v>141</v>
      </c>
    </row>
    <row r="12" spans="1:12">
      <c r="A12" s="12">
        <f t="shared" si="4"/>
        <v>6</v>
      </c>
      <c r="B12" s="8">
        <f t="shared" si="5"/>
        <v>46271</v>
      </c>
      <c r="C12" s="8">
        <f t="shared" si="6"/>
        <v>46271</v>
      </c>
      <c r="D12" s="9">
        <v>0.68055555555555503</v>
      </c>
      <c r="E12" s="8">
        <f t="shared" si="7"/>
        <v>46271</v>
      </c>
      <c r="F12" s="9">
        <v>0.69444444444444497</v>
      </c>
      <c r="G12" s="10">
        <f t="shared" si="8"/>
        <v>1.388888888888995E-2</v>
      </c>
      <c r="H12" s="11"/>
      <c r="I12" s="11"/>
      <c r="J12" s="11">
        <f t="shared" ref="J12" si="15">I12-H12</f>
        <v>0</v>
      </c>
      <c r="K12" s="27">
        <f t="shared" ref="K12" si="16">J12/24</f>
        <v>0</v>
      </c>
      <c r="L12" s="28" t="s">
        <v>141</v>
      </c>
    </row>
    <row r="13" spans="1:12">
      <c r="A13" s="12">
        <f t="shared" si="4"/>
        <v>7</v>
      </c>
      <c r="B13" s="8">
        <f t="shared" si="5"/>
        <v>46272</v>
      </c>
      <c r="C13" s="8">
        <f t="shared" si="6"/>
        <v>46272</v>
      </c>
      <c r="D13" s="9">
        <v>0.68055555555555503</v>
      </c>
      <c r="E13" s="8">
        <f t="shared" si="7"/>
        <v>46272</v>
      </c>
      <c r="F13" s="9">
        <v>0.69444444444444497</v>
      </c>
      <c r="G13" s="10">
        <f t="shared" si="8"/>
        <v>1.388888888888995E-2</v>
      </c>
      <c r="H13" s="11"/>
      <c r="I13" s="11"/>
      <c r="J13" s="11">
        <f t="shared" ref="J13" si="17">I13-H13</f>
        <v>0</v>
      </c>
      <c r="K13" s="27">
        <f t="shared" ref="K13" si="18">J13/24</f>
        <v>0</v>
      </c>
      <c r="L13" s="28" t="s">
        <v>141</v>
      </c>
    </row>
    <row r="14" spans="1:12">
      <c r="A14" s="12">
        <f t="shared" si="4"/>
        <v>8</v>
      </c>
      <c r="B14" s="8">
        <f t="shared" si="5"/>
        <v>46273</v>
      </c>
      <c r="C14" s="8">
        <f t="shared" si="6"/>
        <v>46273</v>
      </c>
      <c r="D14" s="9">
        <v>0.68055555555555503</v>
      </c>
      <c r="E14" s="8">
        <f t="shared" si="7"/>
        <v>46273</v>
      </c>
      <c r="F14" s="9">
        <v>0.69444444444444497</v>
      </c>
      <c r="G14" s="10">
        <f t="shared" si="8"/>
        <v>1.388888888888995E-2</v>
      </c>
      <c r="H14" s="11"/>
      <c r="I14" s="11"/>
      <c r="J14" s="11">
        <f t="shared" ref="J14" si="19">I14-H14</f>
        <v>0</v>
      </c>
      <c r="K14" s="27">
        <f t="shared" ref="K14" si="20">J14/24</f>
        <v>0</v>
      </c>
      <c r="L14" s="28" t="s">
        <v>141</v>
      </c>
    </row>
    <row r="15" spans="1:12">
      <c r="A15" s="12">
        <f t="shared" si="4"/>
        <v>9</v>
      </c>
      <c r="B15" s="8">
        <f t="shared" si="5"/>
        <v>46274</v>
      </c>
      <c r="C15" s="8">
        <f t="shared" si="6"/>
        <v>46274</v>
      </c>
      <c r="D15" s="9">
        <v>0.79166666666666696</v>
      </c>
      <c r="E15" s="8">
        <f t="shared" si="7"/>
        <v>46274</v>
      </c>
      <c r="F15" s="9">
        <v>0.82638888888888895</v>
      </c>
      <c r="G15" s="10">
        <f t="shared" si="8"/>
        <v>3.4722222222221988E-2</v>
      </c>
      <c r="H15" s="11"/>
      <c r="I15" s="11"/>
      <c r="J15" s="11">
        <f t="shared" ref="J15" si="21">I15-H15</f>
        <v>0</v>
      </c>
      <c r="K15" s="27">
        <f t="shared" ref="K15" si="22">J15/24</f>
        <v>0</v>
      </c>
      <c r="L15" s="28" t="s">
        <v>141</v>
      </c>
    </row>
    <row r="16" spans="1:12">
      <c r="A16" s="12">
        <f t="shared" si="4"/>
        <v>10</v>
      </c>
      <c r="B16" s="8">
        <f t="shared" si="5"/>
        <v>46275</v>
      </c>
      <c r="C16" s="8">
        <f t="shared" si="6"/>
        <v>46275</v>
      </c>
      <c r="D16" s="9">
        <v>0.44791666666666702</v>
      </c>
      <c r="E16" s="8">
        <f t="shared" si="7"/>
        <v>46275</v>
      </c>
      <c r="F16" s="9">
        <v>0.85069444444444497</v>
      </c>
      <c r="G16" s="10">
        <f t="shared" si="8"/>
        <v>0.40277777777777796</v>
      </c>
      <c r="H16" s="11"/>
      <c r="I16" s="11"/>
      <c r="J16" s="11">
        <f t="shared" ref="J16" si="23">I16-H16</f>
        <v>0</v>
      </c>
      <c r="K16" s="27">
        <f t="shared" ref="K16" si="24">J16/24</f>
        <v>0</v>
      </c>
      <c r="L16" s="28" t="s">
        <v>141</v>
      </c>
    </row>
    <row r="17" spans="1:12">
      <c r="A17" s="12">
        <f t="shared" si="4"/>
        <v>11</v>
      </c>
      <c r="B17" s="8">
        <f t="shared" si="5"/>
        <v>46276</v>
      </c>
      <c r="C17" s="8">
        <f t="shared" si="6"/>
        <v>46276</v>
      </c>
      <c r="D17" s="9">
        <v>0.80208333333333304</v>
      </c>
      <c r="E17" s="8">
        <f t="shared" si="7"/>
        <v>46276</v>
      </c>
      <c r="F17" s="9">
        <v>0.83680555555555503</v>
      </c>
      <c r="G17" s="10">
        <f t="shared" si="8"/>
        <v>3.4722222222221988E-2</v>
      </c>
      <c r="H17" s="11"/>
      <c r="I17" s="11"/>
      <c r="J17" s="11">
        <f t="shared" ref="J17" si="25">I17-H17</f>
        <v>0</v>
      </c>
      <c r="K17" s="27">
        <f t="shared" ref="K17" si="26">J17/24</f>
        <v>0</v>
      </c>
      <c r="L17" s="28" t="s">
        <v>141</v>
      </c>
    </row>
    <row r="18" spans="1:12">
      <c r="A18" s="12">
        <f t="shared" si="4"/>
        <v>12</v>
      </c>
      <c r="B18" s="8">
        <f t="shared" si="5"/>
        <v>46277</v>
      </c>
      <c r="C18" s="8">
        <f t="shared" si="6"/>
        <v>46277</v>
      </c>
      <c r="D18" s="9">
        <v>0.68055555555555503</v>
      </c>
      <c r="E18" s="8">
        <f t="shared" si="7"/>
        <v>46277</v>
      </c>
      <c r="F18" s="9">
        <v>0.83680555555555503</v>
      </c>
      <c r="G18" s="10">
        <f t="shared" si="8"/>
        <v>0.15625</v>
      </c>
      <c r="H18" s="11"/>
      <c r="I18" s="11"/>
      <c r="J18" s="11">
        <f t="shared" ref="J18" si="27">I18-H18</f>
        <v>0</v>
      </c>
      <c r="K18" s="27">
        <f t="shared" ref="K18" si="28">J18/24</f>
        <v>0</v>
      </c>
      <c r="L18" s="28" t="s">
        <v>141</v>
      </c>
    </row>
    <row r="19" spans="1:12">
      <c r="A19" s="12">
        <f t="shared" si="4"/>
        <v>13</v>
      </c>
      <c r="B19" s="8">
        <f t="shared" si="5"/>
        <v>46278</v>
      </c>
      <c r="C19" s="8">
        <f t="shared" si="6"/>
        <v>46278</v>
      </c>
      <c r="D19" s="9">
        <v>0.68055555555555503</v>
      </c>
      <c r="E19" s="8">
        <f t="shared" si="7"/>
        <v>46278</v>
      </c>
      <c r="F19" s="9">
        <v>0.69444444444444497</v>
      </c>
      <c r="G19" s="10">
        <f t="shared" si="8"/>
        <v>1.388888888888995E-2</v>
      </c>
      <c r="H19" s="11"/>
      <c r="I19" s="11"/>
      <c r="J19" s="11">
        <f t="shared" ref="J19" si="29">I19-H19</f>
        <v>0</v>
      </c>
      <c r="K19" s="27">
        <f t="shared" ref="K19" si="30">J19/24</f>
        <v>0</v>
      </c>
      <c r="L19" s="28" t="s">
        <v>141</v>
      </c>
    </row>
    <row r="20" spans="1:12">
      <c r="A20" s="12">
        <f t="shared" si="4"/>
        <v>14</v>
      </c>
      <c r="B20" s="8">
        <f t="shared" si="5"/>
        <v>46279</v>
      </c>
      <c r="C20" s="8">
        <f t="shared" si="6"/>
        <v>46279</v>
      </c>
      <c r="D20" s="9">
        <v>0.68055555555555503</v>
      </c>
      <c r="E20" s="8">
        <f t="shared" si="7"/>
        <v>46279</v>
      </c>
      <c r="F20" s="9">
        <v>0.69444444444444497</v>
      </c>
      <c r="G20" s="10">
        <f t="shared" si="8"/>
        <v>1.388888888888995E-2</v>
      </c>
      <c r="H20" s="11"/>
      <c r="I20" s="11"/>
      <c r="J20" s="11">
        <f t="shared" ref="J20" si="31">I20-H20</f>
        <v>0</v>
      </c>
      <c r="K20" s="27">
        <f t="shared" ref="K20" si="32">J20/24</f>
        <v>0</v>
      </c>
      <c r="L20" s="28" t="s">
        <v>141</v>
      </c>
    </row>
    <row r="21" spans="1:12">
      <c r="A21" s="12">
        <f t="shared" si="4"/>
        <v>15</v>
      </c>
      <c r="B21" s="8">
        <f t="shared" si="5"/>
        <v>46280</v>
      </c>
      <c r="C21" s="8">
        <f t="shared" si="6"/>
        <v>46280</v>
      </c>
      <c r="D21" s="9">
        <v>0.68055555555555503</v>
      </c>
      <c r="E21" s="8">
        <f t="shared" si="7"/>
        <v>46280</v>
      </c>
      <c r="F21" s="9">
        <v>0.69444444444444497</v>
      </c>
      <c r="G21" s="10">
        <f t="shared" si="8"/>
        <v>1.388888888888995E-2</v>
      </c>
      <c r="H21" s="11"/>
      <c r="I21" s="11"/>
      <c r="J21" s="11">
        <f t="shared" ref="J21" si="33">I21-H21</f>
        <v>0</v>
      </c>
      <c r="K21" s="27">
        <f t="shared" ref="K21" si="34">J21/24</f>
        <v>0</v>
      </c>
      <c r="L21" s="28" t="s">
        <v>141</v>
      </c>
    </row>
    <row r="22" spans="1:12">
      <c r="A22" s="12">
        <f t="shared" si="4"/>
        <v>16</v>
      </c>
      <c r="B22" s="8">
        <f t="shared" si="5"/>
        <v>46281</v>
      </c>
      <c r="C22" s="8">
        <f t="shared" si="6"/>
        <v>46281</v>
      </c>
      <c r="D22" s="9">
        <v>0.68055555555555503</v>
      </c>
      <c r="E22" s="8">
        <f t="shared" si="7"/>
        <v>46281</v>
      </c>
      <c r="F22" s="9">
        <v>0.69444444444444497</v>
      </c>
      <c r="G22" s="10">
        <f t="shared" si="8"/>
        <v>1.388888888888995E-2</v>
      </c>
      <c r="H22" s="11"/>
      <c r="I22" s="11"/>
      <c r="J22" s="11">
        <f t="shared" ref="J22" si="35">I22-H22</f>
        <v>0</v>
      </c>
      <c r="K22" s="27">
        <f t="shared" ref="K22" si="36">J22/24</f>
        <v>0</v>
      </c>
      <c r="L22" s="28" t="s">
        <v>141</v>
      </c>
    </row>
    <row r="23" spans="1:12">
      <c r="A23" s="12">
        <f t="shared" si="4"/>
        <v>17</v>
      </c>
      <c r="B23" s="8">
        <f t="shared" si="5"/>
        <v>46282</v>
      </c>
      <c r="C23" s="8">
        <f t="shared" si="6"/>
        <v>46282</v>
      </c>
      <c r="D23" s="9">
        <v>0.68055555555555503</v>
      </c>
      <c r="E23" s="8">
        <f t="shared" si="7"/>
        <v>46282</v>
      </c>
      <c r="F23" s="9">
        <v>0.98611111111111105</v>
      </c>
      <c r="G23" s="10">
        <f t="shared" si="8"/>
        <v>0.30555555555555602</v>
      </c>
      <c r="H23" s="11"/>
      <c r="I23" s="11"/>
      <c r="J23" s="11">
        <f t="shared" ref="J23" si="37">I23-H23</f>
        <v>0</v>
      </c>
      <c r="K23" s="27">
        <f t="shared" ref="K23" si="38">J23/24</f>
        <v>0</v>
      </c>
      <c r="L23" s="28" t="s">
        <v>141</v>
      </c>
    </row>
    <row r="24" spans="1:12">
      <c r="A24" s="12">
        <f t="shared" si="4"/>
        <v>18</v>
      </c>
      <c r="B24" s="8">
        <f t="shared" si="5"/>
        <v>46283</v>
      </c>
      <c r="C24" s="8">
        <f t="shared" si="6"/>
        <v>46283</v>
      </c>
      <c r="D24" s="9">
        <v>0.68055555555555503</v>
      </c>
      <c r="E24" s="8">
        <f t="shared" si="7"/>
        <v>46283</v>
      </c>
      <c r="F24" s="9">
        <v>0.69444444444444497</v>
      </c>
      <c r="G24" s="10">
        <f t="shared" si="8"/>
        <v>1.388888888888995E-2</v>
      </c>
      <c r="H24" s="11"/>
      <c r="I24" s="11"/>
      <c r="J24" s="11">
        <f t="shared" ref="J24" si="39">I24-H24</f>
        <v>0</v>
      </c>
      <c r="K24" s="27">
        <f t="shared" ref="K24" si="40">J24/24</f>
        <v>0</v>
      </c>
      <c r="L24" s="28" t="s">
        <v>141</v>
      </c>
    </row>
    <row r="25" spans="1:12">
      <c r="A25" s="12">
        <f t="shared" si="4"/>
        <v>19</v>
      </c>
      <c r="B25" s="8">
        <f t="shared" si="5"/>
        <v>46284</v>
      </c>
      <c r="C25" s="8">
        <f t="shared" si="6"/>
        <v>46284</v>
      </c>
      <c r="D25" s="9">
        <v>0.68055555555555503</v>
      </c>
      <c r="E25" s="8">
        <f t="shared" si="7"/>
        <v>46284</v>
      </c>
      <c r="F25" s="9">
        <v>0.69444444444444497</v>
      </c>
      <c r="G25" s="10">
        <f t="shared" si="8"/>
        <v>1.388888888888995E-2</v>
      </c>
      <c r="H25" s="11"/>
      <c r="I25" s="11"/>
      <c r="J25" s="11">
        <f t="shared" ref="J25" si="41">I25-H25</f>
        <v>0</v>
      </c>
      <c r="K25" s="27">
        <f t="shared" ref="K25" si="42">J25/24</f>
        <v>0</v>
      </c>
      <c r="L25" s="28" t="s">
        <v>141</v>
      </c>
    </row>
    <row r="26" spans="1:12">
      <c r="A26" s="12">
        <f t="shared" si="4"/>
        <v>20</v>
      </c>
      <c r="B26" s="8">
        <f t="shared" si="5"/>
        <v>46285</v>
      </c>
      <c r="C26" s="8">
        <f t="shared" si="6"/>
        <v>46285</v>
      </c>
      <c r="D26" s="9">
        <v>0.68055555555555503</v>
      </c>
      <c r="E26" s="8">
        <f t="shared" si="7"/>
        <v>46285</v>
      </c>
      <c r="F26" s="9">
        <v>0.69444444444444497</v>
      </c>
      <c r="G26" s="10">
        <f t="shared" si="8"/>
        <v>1.388888888888995E-2</v>
      </c>
      <c r="H26" s="11"/>
      <c r="I26" s="11"/>
      <c r="J26" s="11">
        <f t="shared" ref="J26" si="43">I26-H26</f>
        <v>0</v>
      </c>
      <c r="K26" s="27">
        <f t="shared" ref="K26" si="44">J26/24</f>
        <v>0</v>
      </c>
      <c r="L26" s="28" t="s">
        <v>141</v>
      </c>
    </row>
    <row r="27" spans="1:12">
      <c r="A27" s="12">
        <f t="shared" si="4"/>
        <v>21</v>
      </c>
      <c r="B27" s="8">
        <f t="shared" si="5"/>
        <v>46286</v>
      </c>
      <c r="C27" s="8">
        <f t="shared" si="6"/>
        <v>46286</v>
      </c>
      <c r="D27" s="9">
        <v>0.68055555555555503</v>
      </c>
      <c r="E27" s="8">
        <f t="shared" si="7"/>
        <v>46286</v>
      </c>
      <c r="F27" s="9">
        <v>0.69444444444444497</v>
      </c>
      <c r="G27" s="10">
        <f t="shared" si="8"/>
        <v>1.388888888888995E-2</v>
      </c>
      <c r="H27" s="11"/>
      <c r="I27" s="11"/>
      <c r="J27" s="11">
        <f t="shared" ref="J27" si="45">I27-H27</f>
        <v>0</v>
      </c>
      <c r="K27" s="27">
        <f t="shared" ref="K27" si="46">J27/24</f>
        <v>0</v>
      </c>
      <c r="L27" s="28" t="s">
        <v>141</v>
      </c>
    </row>
    <row r="28" spans="1:12">
      <c r="A28" s="12">
        <f t="shared" si="4"/>
        <v>22</v>
      </c>
      <c r="B28" s="8">
        <f t="shared" si="5"/>
        <v>46287</v>
      </c>
      <c r="C28" s="8">
        <f t="shared" si="6"/>
        <v>46287</v>
      </c>
      <c r="D28" s="9">
        <v>0.68055555555555503</v>
      </c>
      <c r="E28" s="8">
        <f t="shared" si="7"/>
        <v>46287</v>
      </c>
      <c r="F28" s="9">
        <v>0.69444444444444497</v>
      </c>
      <c r="G28" s="10">
        <f t="shared" si="8"/>
        <v>1.388888888888995E-2</v>
      </c>
      <c r="H28" s="11"/>
      <c r="I28" s="11"/>
      <c r="J28" s="11">
        <f t="shared" ref="J28" si="47">I28-H28</f>
        <v>0</v>
      </c>
      <c r="K28" s="27">
        <f t="shared" ref="K28" si="48">J28/24</f>
        <v>0</v>
      </c>
      <c r="L28" s="28" t="s">
        <v>141</v>
      </c>
    </row>
    <row r="29" spans="1:12">
      <c r="A29" s="12">
        <f t="shared" si="4"/>
        <v>23</v>
      </c>
      <c r="B29" s="8">
        <f t="shared" si="5"/>
        <v>46288</v>
      </c>
      <c r="C29" s="8">
        <f t="shared" si="6"/>
        <v>46288</v>
      </c>
      <c r="D29" s="9">
        <v>0.68055555555555503</v>
      </c>
      <c r="E29" s="8">
        <f t="shared" si="7"/>
        <v>46288</v>
      </c>
      <c r="F29" s="9">
        <v>0.69444444444444497</v>
      </c>
      <c r="G29" s="10">
        <f t="shared" si="8"/>
        <v>1.388888888888995E-2</v>
      </c>
      <c r="H29" s="11"/>
      <c r="I29" s="11"/>
      <c r="J29" s="11">
        <f t="shared" ref="J29" si="49">I29-H29</f>
        <v>0</v>
      </c>
      <c r="K29" s="27">
        <f t="shared" ref="K29" si="50">J29/24</f>
        <v>0</v>
      </c>
      <c r="L29" s="28" t="s">
        <v>141</v>
      </c>
    </row>
    <row r="30" spans="1:12">
      <c r="A30" s="12">
        <f t="shared" si="4"/>
        <v>24</v>
      </c>
      <c r="B30" s="8">
        <f t="shared" si="5"/>
        <v>46289</v>
      </c>
      <c r="C30" s="8">
        <f t="shared" si="6"/>
        <v>46289</v>
      </c>
      <c r="D30" s="9">
        <v>0.68055555555555503</v>
      </c>
      <c r="E30" s="8">
        <f t="shared" si="7"/>
        <v>46289</v>
      </c>
      <c r="F30" s="9">
        <v>0.69444444444444497</v>
      </c>
      <c r="G30" s="10">
        <f t="shared" si="8"/>
        <v>1.388888888888995E-2</v>
      </c>
      <c r="H30" s="11"/>
      <c r="I30" s="11"/>
      <c r="J30" s="11">
        <f t="shared" ref="J30" si="51">I30-H30</f>
        <v>0</v>
      </c>
      <c r="K30" s="27">
        <f t="shared" ref="K30" si="52">J30/24</f>
        <v>0</v>
      </c>
      <c r="L30" s="28" t="s">
        <v>141</v>
      </c>
    </row>
    <row r="31" spans="1:12">
      <c r="A31" s="12">
        <f t="shared" si="4"/>
        <v>25</v>
      </c>
      <c r="B31" s="8">
        <f t="shared" si="5"/>
        <v>46290</v>
      </c>
      <c r="C31" s="8">
        <f t="shared" si="6"/>
        <v>46290</v>
      </c>
      <c r="D31" s="9">
        <v>0.68055555555555503</v>
      </c>
      <c r="E31" s="8">
        <f t="shared" si="7"/>
        <v>46290</v>
      </c>
      <c r="F31" s="9">
        <v>0.69444444444444497</v>
      </c>
      <c r="G31" s="10">
        <f t="shared" si="8"/>
        <v>1.388888888888995E-2</v>
      </c>
      <c r="H31" s="11"/>
      <c r="I31" s="11"/>
      <c r="J31" s="11">
        <f t="shared" ref="J31" si="53">I31-H31</f>
        <v>0</v>
      </c>
      <c r="K31" s="27">
        <f t="shared" ref="K31" si="54">J31/24</f>
        <v>0</v>
      </c>
      <c r="L31" s="28" t="s">
        <v>141</v>
      </c>
    </row>
    <row r="32" spans="1:12">
      <c r="A32" s="12">
        <f t="shared" si="4"/>
        <v>26</v>
      </c>
      <c r="B32" s="8">
        <f t="shared" si="5"/>
        <v>46291</v>
      </c>
      <c r="C32" s="8">
        <f t="shared" si="6"/>
        <v>46291</v>
      </c>
      <c r="D32" s="9">
        <v>0.68055555555555503</v>
      </c>
      <c r="E32" s="8">
        <f t="shared" si="7"/>
        <v>46291</v>
      </c>
      <c r="F32" s="9">
        <v>0.69444444444444497</v>
      </c>
      <c r="G32" s="10">
        <f t="shared" si="8"/>
        <v>1.388888888888995E-2</v>
      </c>
      <c r="H32" s="11"/>
      <c r="I32" s="11"/>
      <c r="J32" s="11">
        <f t="shared" ref="J32" si="55">I32-H32</f>
        <v>0</v>
      </c>
      <c r="K32" s="27">
        <f t="shared" ref="K32" si="56">J32/24</f>
        <v>0</v>
      </c>
      <c r="L32" s="28" t="s">
        <v>141</v>
      </c>
    </row>
    <row r="33" spans="1:12">
      <c r="A33" s="12">
        <f t="shared" si="4"/>
        <v>27</v>
      </c>
      <c r="B33" s="8">
        <f t="shared" si="5"/>
        <v>46292</v>
      </c>
      <c r="C33" s="8">
        <f t="shared" si="6"/>
        <v>46292</v>
      </c>
      <c r="D33" s="9">
        <v>0.68055555555555503</v>
      </c>
      <c r="E33" s="8">
        <f t="shared" si="7"/>
        <v>46292</v>
      </c>
      <c r="F33" s="9">
        <v>0.69444444444444497</v>
      </c>
      <c r="G33" s="10">
        <f t="shared" si="8"/>
        <v>1.388888888888995E-2</v>
      </c>
      <c r="H33" s="11"/>
      <c r="I33" s="11"/>
      <c r="J33" s="11">
        <f t="shared" ref="J33" si="57">I33-H33</f>
        <v>0</v>
      </c>
      <c r="K33" s="27">
        <f t="shared" ref="K33" si="58">J33/24</f>
        <v>0</v>
      </c>
      <c r="L33" s="28"/>
    </row>
    <row r="34" spans="1:12">
      <c r="A34" s="12">
        <f t="shared" si="4"/>
        <v>28</v>
      </c>
      <c r="B34" s="8">
        <f t="shared" si="5"/>
        <v>46293</v>
      </c>
      <c r="C34" s="8">
        <f t="shared" si="6"/>
        <v>46293</v>
      </c>
      <c r="D34" s="9">
        <v>0.68055555555555503</v>
      </c>
      <c r="E34" s="8">
        <f t="shared" si="7"/>
        <v>46293</v>
      </c>
      <c r="F34" s="9">
        <v>0.69444444444444497</v>
      </c>
      <c r="G34" s="10">
        <f t="shared" si="8"/>
        <v>1.388888888888995E-2</v>
      </c>
      <c r="H34" s="11"/>
      <c r="I34" s="11"/>
      <c r="J34" s="11">
        <f t="shared" ref="J34" si="59">I34-H34</f>
        <v>0</v>
      </c>
      <c r="K34" s="27">
        <f t="shared" ref="K34" si="60">J34/24</f>
        <v>0</v>
      </c>
      <c r="L34" s="28"/>
    </row>
    <row r="35" spans="1:12">
      <c r="A35" s="12">
        <f t="shared" si="4"/>
        <v>29</v>
      </c>
      <c r="B35" s="8">
        <f t="shared" si="5"/>
        <v>46294</v>
      </c>
      <c r="C35" s="8">
        <f t="shared" si="6"/>
        <v>46294</v>
      </c>
      <c r="D35" s="9">
        <v>0.68055555555555503</v>
      </c>
      <c r="E35" s="8">
        <f t="shared" si="7"/>
        <v>46294</v>
      </c>
      <c r="F35" s="9">
        <v>0.69444444444444497</v>
      </c>
      <c r="G35" s="10">
        <f t="shared" si="8"/>
        <v>1.388888888888995E-2</v>
      </c>
      <c r="H35" s="11"/>
      <c r="I35" s="11"/>
      <c r="J35" s="11">
        <f t="shared" ref="J35:J36" si="61">I35-H35</f>
        <v>0</v>
      </c>
      <c r="K35" s="27">
        <f t="shared" ref="K35:K36" si="62">J35/24</f>
        <v>0</v>
      </c>
      <c r="L35" s="28"/>
    </row>
    <row r="36" spans="1:12">
      <c r="A36" s="12">
        <f t="shared" ref="A36:A37" si="63">A35+1</f>
        <v>30</v>
      </c>
      <c r="B36" s="8">
        <f t="shared" ref="B36:B37" si="64">B35+1</f>
        <v>46295</v>
      </c>
      <c r="C36" s="8">
        <f t="shared" ref="C36" si="65">B36</f>
        <v>46295</v>
      </c>
      <c r="D36" s="9">
        <v>0.68055555555555503</v>
      </c>
      <c r="E36" s="8">
        <f t="shared" ref="E36" si="66">C36</f>
        <v>46295</v>
      </c>
      <c r="F36" s="9">
        <v>0.69444444444444497</v>
      </c>
      <c r="G36" s="10">
        <f t="shared" ref="G36" si="67">IFERROR(((E36-C36)+(F36-D36)),"")</f>
        <v>1.388888888888995E-2</v>
      </c>
      <c r="H36" s="11"/>
      <c r="I36" s="11"/>
      <c r="J36" s="11">
        <f t="shared" si="61"/>
        <v>0</v>
      </c>
      <c r="K36" s="27">
        <f t="shared" si="62"/>
        <v>0</v>
      </c>
      <c r="L36" s="28"/>
    </row>
    <row r="37" spans="1:12">
      <c r="A37" s="12">
        <f t="shared" si="63"/>
        <v>31</v>
      </c>
      <c r="B37" s="8">
        <f t="shared" si="64"/>
        <v>46296</v>
      </c>
      <c r="C37" s="8">
        <f t="shared" ref="C37" si="68">B37</f>
        <v>46296</v>
      </c>
      <c r="D37" s="9">
        <v>0.68055555555555503</v>
      </c>
      <c r="E37" s="8">
        <f t="shared" ref="E37" si="69">C37</f>
        <v>46296</v>
      </c>
      <c r="F37" s="9">
        <v>0.69444444444444497</v>
      </c>
      <c r="G37" s="10">
        <f t="shared" ref="G37" si="70">IFERROR(((E37-C37)+(F37-D37)),"")</f>
        <v>1.388888888888995E-2</v>
      </c>
      <c r="H37" s="11"/>
      <c r="I37" s="11"/>
      <c r="J37" s="11">
        <f t="shared" ref="J37" si="71">I37-H37</f>
        <v>0</v>
      </c>
      <c r="K37" s="27">
        <f t="shared" ref="K37" si="72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1.2951388888889168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4.1778673835126352E-2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K7" sqref="K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5.710937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241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0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19" si="0">I7-H7</f>
        <v>0</v>
      </c>
      <c r="K7" s="27">
        <f t="shared" ref="K7" si="1">J7/24</f>
        <v>0</v>
      </c>
      <c r="L7" s="99" t="s">
        <v>141</v>
      </c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:K11" si="2">J8/24</f>
        <v>0</v>
      </c>
      <c r="L8" s="100" t="s">
        <v>141</v>
      </c>
    </row>
    <row r="9" spans="1:12">
      <c r="A9" s="12">
        <f t="shared" ref="A9:B24" si="3">A8+1</f>
        <v>3</v>
      </c>
      <c r="B9" s="8">
        <f t="shared" si="3"/>
        <v>46268</v>
      </c>
      <c r="C9" s="8">
        <f t="shared" ref="C9:C34" si="4">B9</f>
        <v>46268</v>
      </c>
      <c r="D9" s="9">
        <v>0.29166666666666702</v>
      </c>
      <c r="E9" s="8">
        <f t="shared" ref="E9:E34" si="5">C9+1</f>
        <v>46269</v>
      </c>
      <c r="F9" s="9">
        <v>0.29166666666666702</v>
      </c>
      <c r="G9" s="10">
        <f t="shared" ref="G9:G34" si="6">IFERROR(((E9-C9)+(F9-D9)),"")</f>
        <v>1</v>
      </c>
      <c r="H9" s="11"/>
      <c r="I9" s="11"/>
      <c r="J9" s="11">
        <f t="shared" si="0"/>
        <v>0</v>
      </c>
      <c r="K9" s="27">
        <f t="shared" si="2"/>
        <v>0</v>
      </c>
      <c r="L9" s="100" t="s">
        <v>141</v>
      </c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0.29166666666666702</v>
      </c>
      <c r="E10" s="8">
        <f t="shared" si="5"/>
        <v>46270</v>
      </c>
      <c r="F10" s="9">
        <v>0.29166666666666702</v>
      </c>
      <c r="G10" s="10">
        <f t="shared" si="6"/>
        <v>1</v>
      </c>
      <c r="H10" s="11"/>
      <c r="I10" s="11"/>
      <c r="J10" s="11">
        <f t="shared" si="0"/>
        <v>0</v>
      </c>
      <c r="K10" s="27">
        <f t="shared" si="2"/>
        <v>0</v>
      </c>
      <c r="L10" s="100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0.29166666666666702</v>
      </c>
      <c r="E11" s="8">
        <f t="shared" si="5"/>
        <v>46271</v>
      </c>
      <c r="F11" s="9">
        <v>0.29166666666666702</v>
      </c>
      <c r="G11" s="10">
        <f t="shared" si="6"/>
        <v>1</v>
      </c>
      <c r="H11" s="11"/>
      <c r="I11" s="11"/>
      <c r="J11" s="11">
        <f t="shared" si="0"/>
        <v>0</v>
      </c>
      <c r="K11" s="27">
        <f t="shared" si="2"/>
        <v>0</v>
      </c>
      <c r="L11" s="100"/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0.29166666666666702</v>
      </c>
      <c r="E12" s="8">
        <f t="shared" si="5"/>
        <v>46272</v>
      </c>
      <c r="F12" s="9">
        <v>0.29166666666666702</v>
      </c>
      <c r="G12" s="10">
        <f t="shared" si="6"/>
        <v>1</v>
      </c>
      <c r="H12" s="11"/>
      <c r="I12" s="11"/>
      <c r="J12" s="11">
        <f t="shared" ref="J12" si="7">I12-H12</f>
        <v>0</v>
      </c>
      <c r="K12" s="27">
        <f t="shared" ref="K12" si="8">J12/24</f>
        <v>0</v>
      </c>
      <c r="L12" s="100"/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0.29166666666666702</v>
      </c>
      <c r="E13" s="8">
        <f t="shared" si="5"/>
        <v>46273</v>
      </c>
      <c r="F13" s="9">
        <v>0.29166666666666702</v>
      </c>
      <c r="G13" s="10">
        <f t="shared" si="6"/>
        <v>1</v>
      </c>
      <c r="H13" s="11"/>
      <c r="I13" s="11"/>
      <c r="J13" s="11">
        <f t="shared" ref="J13" si="9">I13-H13</f>
        <v>0</v>
      </c>
      <c r="K13" s="27">
        <f t="shared" ref="K13" si="10">J13/24</f>
        <v>0</v>
      </c>
      <c r="L13" s="100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0.29166666666666702</v>
      </c>
      <c r="E14" s="8">
        <f t="shared" si="5"/>
        <v>46274</v>
      </c>
      <c r="F14" s="9">
        <v>0.29166666666666702</v>
      </c>
      <c r="G14" s="10">
        <f t="shared" si="6"/>
        <v>1</v>
      </c>
      <c r="H14" s="11"/>
      <c r="I14" s="11"/>
      <c r="J14" s="11">
        <f t="shared" ref="J14" si="11">I14-H14</f>
        <v>0</v>
      </c>
      <c r="K14" s="27">
        <f t="shared" ref="K14" si="12">J14/24</f>
        <v>0</v>
      </c>
      <c r="L14" s="100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0.29166666666666702</v>
      </c>
      <c r="E15" s="8">
        <f t="shared" si="5"/>
        <v>46275</v>
      </c>
      <c r="F15" s="9">
        <v>0.29166666666666702</v>
      </c>
      <c r="G15" s="10">
        <f t="shared" si="6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100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0.29166666666666702</v>
      </c>
      <c r="E16" s="8">
        <f t="shared" si="5"/>
        <v>46276</v>
      </c>
      <c r="F16" s="9">
        <v>0.29166666666666702</v>
      </c>
      <c r="G16" s="10">
        <f t="shared" si="6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100"/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0.29166666666666702</v>
      </c>
      <c r="E17" s="8">
        <f t="shared" si="5"/>
        <v>46277</v>
      </c>
      <c r="F17" s="9">
        <v>0.29166666666666702</v>
      </c>
      <c r="G17" s="10">
        <f t="shared" si="6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100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0.29166666666666702</v>
      </c>
      <c r="E18" s="8">
        <f t="shared" si="5"/>
        <v>46278</v>
      </c>
      <c r="F18" s="9">
        <v>0.29166666666666702</v>
      </c>
      <c r="G18" s="10">
        <f t="shared" si="6"/>
        <v>1</v>
      </c>
      <c r="H18" s="11"/>
      <c r="I18" s="11"/>
      <c r="J18" s="11">
        <f t="shared" ref="J18" si="19">I18-H18</f>
        <v>0</v>
      </c>
      <c r="K18" s="27">
        <f t="shared" ref="K18:K19" si="20">J18/24</f>
        <v>0</v>
      </c>
      <c r="L18" s="100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0.29166666666666702</v>
      </c>
      <c r="E19" s="8">
        <f t="shared" si="5"/>
        <v>46279</v>
      </c>
      <c r="F19" s="9">
        <v>0.29166666666666702</v>
      </c>
      <c r="G19" s="10">
        <f t="shared" si="6"/>
        <v>1</v>
      </c>
      <c r="H19" s="11"/>
      <c r="I19" s="11"/>
      <c r="J19" s="11">
        <f t="shared" si="0"/>
        <v>0</v>
      </c>
      <c r="K19" s="27">
        <f t="shared" si="20"/>
        <v>0</v>
      </c>
      <c r="L19" s="100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0.29166666666666702</v>
      </c>
      <c r="E20" s="8">
        <f t="shared" si="5"/>
        <v>46280</v>
      </c>
      <c r="F20" s="9">
        <v>0.29166666666666702</v>
      </c>
      <c r="G20" s="10">
        <f t="shared" si="6"/>
        <v>1</v>
      </c>
      <c r="H20" s="11"/>
      <c r="I20" s="11"/>
      <c r="J20" s="11">
        <f t="shared" ref="J20" si="21">I20-H20</f>
        <v>0</v>
      </c>
      <c r="K20" s="27">
        <f t="shared" ref="K20" si="22">J20/24</f>
        <v>0</v>
      </c>
      <c r="L20" s="100"/>
    </row>
    <row r="21" spans="1:14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v>0.29166666666666702</v>
      </c>
      <c r="E21" s="8">
        <f t="shared" si="5"/>
        <v>46281</v>
      </c>
      <c r="F21" s="9">
        <v>0.29166666666666702</v>
      </c>
      <c r="G21" s="10">
        <f t="shared" si="6"/>
        <v>1</v>
      </c>
      <c r="H21" s="11"/>
      <c r="I21" s="11"/>
      <c r="J21" s="11">
        <f t="shared" ref="J21" si="23">I21-H21</f>
        <v>0</v>
      </c>
      <c r="K21" s="27">
        <f t="shared" ref="K21" si="24">J21/24</f>
        <v>0</v>
      </c>
      <c r="L21" s="100"/>
    </row>
    <row r="22" spans="1:14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v>0.29166666666666702</v>
      </c>
      <c r="E22" s="8">
        <f t="shared" si="5"/>
        <v>46282</v>
      </c>
      <c r="F22" s="9">
        <v>0.29166666666666702</v>
      </c>
      <c r="G22" s="10">
        <f t="shared" si="6"/>
        <v>1</v>
      </c>
      <c r="H22" s="11"/>
      <c r="I22" s="11"/>
      <c r="J22" s="11">
        <f t="shared" ref="J22:J23" si="25">I22-H22</f>
        <v>0</v>
      </c>
      <c r="K22" s="27">
        <f t="shared" ref="K22:K23" si="26">J22/24</f>
        <v>0</v>
      </c>
      <c r="L22" s="100"/>
    </row>
    <row r="23" spans="1:14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v>0.29166666666666702</v>
      </c>
      <c r="E23" s="8">
        <f t="shared" si="5"/>
        <v>46283</v>
      </c>
      <c r="F23" s="9">
        <v>0.29166666666666702</v>
      </c>
      <c r="G23" s="10">
        <f t="shared" si="6"/>
        <v>1</v>
      </c>
      <c r="H23" s="11"/>
      <c r="I23" s="11"/>
      <c r="J23" s="11">
        <f t="shared" si="25"/>
        <v>0</v>
      </c>
      <c r="K23" s="27">
        <f t="shared" si="26"/>
        <v>0</v>
      </c>
      <c r="L23" s="100"/>
    </row>
    <row r="24" spans="1:14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v>0.29166666666666702</v>
      </c>
      <c r="E24" s="8">
        <f t="shared" si="5"/>
        <v>46284</v>
      </c>
      <c r="F24" s="9">
        <v>0.29166666666666702</v>
      </c>
      <c r="G24" s="10">
        <f t="shared" si="6"/>
        <v>1</v>
      </c>
      <c r="H24" s="11"/>
      <c r="I24" s="11"/>
      <c r="J24" s="11">
        <f t="shared" ref="J24" si="27">I24-H24</f>
        <v>0</v>
      </c>
      <c r="K24" s="27">
        <f t="shared" ref="K24" si="28">J24/24</f>
        <v>0</v>
      </c>
      <c r="L24" s="100"/>
    </row>
    <row r="25" spans="1:14">
      <c r="A25" s="12">
        <f t="shared" ref="A25:B34" si="29">A24+1</f>
        <v>19</v>
      </c>
      <c r="B25" s="8">
        <f>B24+1</f>
        <v>46284</v>
      </c>
      <c r="C25" s="8">
        <f t="shared" si="4"/>
        <v>46284</v>
      </c>
      <c r="D25" s="9">
        <v>0.29166666666666702</v>
      </c>
      <c r="E25" s="8">
        <f t="shared" si="5"/>
        <v>46285</v>
      </c>
      <c r="F25" s="9">
        <v>0.29166666666666702</v>
      </c>
      <c r="G25" s="10">
        <f t="shared" si="6"/>
        <v>1</v>
      </c>
      <c r="H25" s="11"/>
      <c r="I25" s="11"/>
      <c r="J25" s="11">
        <f t="shared" ref="J25" si="30">I25-H25</f>
        <v>0</v>
      </c>
      <c r="K25" s="27">
        <f t="shared" ref="K25" si="31">J25/24</f>
        <v>0</v>
      </c>
      <c r="L25" s="100"/>
    </row>
    <row r="26" spans="1:14">
      <c r="A26" s="12">
        <f t="shared" si="29"/>
        <v>20</v>
      </c>
      <c r="B26" s="8">
        <f>B25+1</f>
        <v>46285</v>
      </c>
      <c r="C26" s="8">
        <f t="shared" si="4"/>
        <v>46285</v>
      </c>
      <c r="D26" s="9">
        <v>0.29166666666666702</v>
      </c>
      <c r="E26" s="8">
        <f t="shared" si="5"/>
        <v>46286</v>
      </c>
      <c r="F26" s="9">
        <v>0.29166666666666702</v>
      </c>
      <c r="G26" s="10">
        <f t="shared" si="6"/>
        <v>1</v>
      </c>
      <c r="H26" s="11"/>
      <c r="I26" s="11"/>
      <c r="J26" s="11">
        <f t="shared" ref="J26" si="32">I26-H26</f>
        <v>0</v>
      </c>
      <c r="K26" s="27">
        <f t="shared" ref="K26" si="33">J26/24</f>
        <v>0</v>
      </c>
      <c r="L26" s="100"/>
    </row>
    <row r="27" spans="1:14">
      <c r="A27" s="12">
        <f t="shared" si="29"/>
        <v>21</v>
      </c>
      <c r="B27" s="8">
        <f>B26+1</f>
        <v>46286</v>
      </c>
      <c r="C27" s="8">
        <f t="shared" si="4"/>
        <v>46286</v>
      </c>
      <c r="D27" s="9">
        <v>0.29166666666666702</v>
      </c>
      <c r="E27" s="8">
        <f t="shared" si="5"/>
        <v>46287</v>
      </c>
      <c r="F27" s="9">
        <v>0.29166666666666702</v>
      </c>
      <c r="G27" s="10">
        <f t="shared" si="6"/>
        <v>1</v>
      </c>
      <c r="H27" s="11"/>
      <c r="I27" s="11"/>
      <c r="J27" s="11">
        <f t="shared" ref="J27" si="34">I27-H27</f>
        <v>0</v>
      </c>
      <c r="K27" s="27">
        <f t="shared" ref="K27" si="35">J27/24</f>
        <v>0</v>
      </c>
      <c r="L27" s="100"/>
    </row>
    <row r="28" spans="1:14">
      <c r="A28" s="12">
        <f t="shared" si="29"/>
        <v>22</v>
      </c>
      <c r="B28" s="8">
        <f t="shared" si="29"/>
        <v>46287</v>
      </c>
      <c r="C28" s="8">
        <f t="shared" si="4"/>
        <v>46287</v>
      </c>
      <c r="D28" s="9">
        <v>0.29166666666666702</v>
      </c>
      <c r="E28" s="8">
        <f t="shared" si="5"/>
        <v>46288</v>
      </c>
      <c r="F28" s="9">
        <v>0.29166666666666702</v>
      </c>
      <c r="G28" s="10">
        <f t="shared" si="6"/>
        <v>1</v>
      </c>
      <c r="H28" s="11"/>
      <c r="I28" s="11"/>
      <c r="J28" s="11">
        <f t="shared" ref="J28" si="36">I28-H28</f>
        <v>0</v>
      </c>
      <c r="K28" s="27">
        <f t="shared" ref="K28" si="37">J28/24</f>
        <v>0</v>
      </c>
      <c r="L28" s="100"/>
    </row>
    <row r="29" spans="1:14">
      <c r="A29" s="12">
        <f t="shared" si="29"/>
        <v>23</v>
      </c>
      <c r="B29" s="8">
        <f t="shared" si="29"/>
        <v>46288</v>
      </c>
      <c r="C29" s="8">
        <f t="shared" si="4"/>
        <v>46288</v>
      </c>
      <c r="D29" s="9">
        <v>0.29166666666666702</v>
      </c>
      <c r="E29" s="8">
        <f t="shared" si="5"/>
        <v>46289</v>
      </c>
      <c r="F29" s="9">
        <v>0.29166666666666702</v>
      </c>
      <c r="G29" s="10">
        <f t="shared" si="6"/>
        <v>1</v>
      </c>
      <c r="H29" s="11"/>
      <c r="I29" s="11"/>
      <c r="J29" s="11">
        <f t="shared" ref="J29" si="38">I29-H29</f>
        <v>0</v>
      </c>
      <c r="K29" s="27">
        <f t="shared" ref="K29" si="39">J29/24</f>
        <v>0</v>
      </c>
      <c r="L29" s="100"/>
    </row>
    <row r="30" spans="1:14">
      <c r="A30" s="12">
        <f t="shared" si="29"/>
        <v>24</v>
      </c>
      <c r="B30" s="8">
        <f t="shared" si="29"/>
        <v>46289</v>
      </c>
      <c r="C30" s="8">
        <f t="shared" si="4"/>
        <v>46289</v>
      </c>
      <c r="D30" s="9">
        <v>0.29166666666666702</v>
      </c>
      <c r="E30" s="8">
        <f t="shared" si="5"/>
        <v>46290</v>
      </c>
      <c r="F30" s="9">
        <v>0.29166666666666702</v>
      </c>
      <c r="G30" s="10">
        <f t="shared" si="6"/>
        <v>1</v>
      </c>
      <c r="H30" s="11"/>
      <c r="I30" s="11"/>
      <c r="J30" s="11">
        <f t="shared" ref="J30" si="40">I30-H30</f>
        <v>0</v>
      </c>
      <c r="K30" s="27">
        <f t="shared" ref="K30" si="41">J30/24</f>
        <v>0</v>
      </c>
      <c r="L30" s="100"/>
    </row>
    <row r="31" spans="1:14">
      <c r="A31" s="12">
        <f t="shared" si="29"/>
        <v>25</v>
      </c>
      <c r="B31" s="8">
        <f t="shared" si="29"/>
        <v>46290</v>
      </c>
      <c r="C31" s="8">
        <f t="shared" si="4"/>
        <v>46290</v>
      </c>
      <c r="D31" s="9">
        <v>0.29166666666666702</v>
      </c>
      <c r="E31" s="8">
        <f t="shared" si="5"/>
        <v>46291</v>
      </c>
      <c r="F31" s="9">
        <v>0.29166666666666702</v>
      </c>
      <c r="G31" s="10">
        <f t="shared" si="6"/>
        <v>1</v>
      </c>
      <c r="H31" s="11"/>
      <c r="I31" s="11"/>
      <c r="J31" s="11">
        <f t="shared" ref="J31" si="42">I31-H31</f>
        <v>0</v>
      </c>
      <c r="K31" s="27">
        <f t="shared" ref="K31" si="43">J31/24</f>
        <v>0</v>
      </c>
      <c r="L31" s="100"/>
    </row>
    <row r="32" spans="1:14">
      <c r="A32" s="12">
        <f t="shared" si="29"/>
        <v>26</v>
      </c>
      <c r="B32" s="8">
        <f t="shared" si="29"/>
        <v>46291</v>
      </c>
      <c r="C32" s="8">
        <f t="shared" si="4"/>
        <v>46291</v>
      </c>
      <c r="D32" s="9">
        <v>0.29166666666666702</v>
      </c>
      <c r="E32" s="8">
        <f t="shared" si="5"/>
        <v>46292</v>
      </c>
      <c r="F32" s="9">
        <v>0.29166666666666702</v>
      </c>
      <c r="G32" s="10">
        <f t="shared" si="6"/>
        <v>1</v>
      </c>
      <c r="H32" s="11"/>
      <c r="I32" s="11"/>
      <c r="J32" s="11">
        <f t="shared" ref="J32" si="44">I32-H32</f>
        <v>0</v>
      </c>
      <c r="K32" s="27">
        <f t="shared" ref="K32" si="45">J32/24</f>
        <v>0</v>
      </c>
      <c r="L32" s="100"/>
    </row>
    <row r="33" spans="1:12">
      <c r="A33" s="12">
        <f t="shared" si="29"/>
        <v>27</v>
      </c>
      <c r="B33" s="8">
        <f t="shared" si="29"/>
        <v>46292</v>
      </c>
      <c r="C33" s="8">
        <f t="shared" si="4"/>
        <v>46292</v>
      </c>
      <c r="D33" s="9">
        <v>0.29166666666666702</v>
      </c>
      <c r="E33" s="8">
        <f t="shared" si="5"/>
        <v>46293</v>
      </c>
      <c r="F33" s="9">
        <v>0.29166666666666702</v>
      </c>
      <c r="G33" s="10">
        <f t="shared" si="6"/>
        <v>1</v>
      </c>
      <c r="H33" s="11"/>
      <c r="I33" s="11"/>
      <c r="J33" s="11">
        <f t="shared" ref="J33" si="46">I33-H33</f>
        <v>0</v>
      </c>
      <c r="K33" s="27">
        <f t="shared" ref="K33" si="47">J33/24</f>
        <v>0</v>
      </c>
      <c r="L33" s="100"/>
    </row>
    <row r="34" spans="1:12">
      <c r="A34" s="12">
        <f t="shared" si="29"/>
        <v>28</v>
      </c>
      <c r="B34" s="8">
        <f t="shared" si="29"/>
        <v>46293</v>
      </c>
      <c r="C34" s="8">
        <f t="shared" si="4"/>
        <v>46293</v>
      </c>
      <c r="D34" s="9">
        <v>0.29166666666666702</v>
      </c>
      <c r="E34" s="8">
        <f t="shared" si="5"/>
        <v>46294</v>
      </c>
      <c r="F34" s="9">
        <v>0.29166666666666702</v>
      </c>
      <c r="G34" s="10">
        <f t="shared" si="6"/>
        <v>1</v>
      </c>
      <c r="H34" s="11"/>
      <c r="I34" s="11"/>
      <c r="J34" s="11">
        <f t="shared" ref="J34" si="48">I34-H34</f>
        <v>0</v>
      </c>
      <c r="K34" s="27">
        <f t="shared" ref="K34" si="49">J34/24</f>
        <v>0</v>
      </c>
      <c r="L34" s="100"/>
    </row>
    <row r="35" spans="1:12">
      <c r="A35" s="12">
        <f t="shared" ref="A35:B35" si="50">A34+1</f>
        <v>29</v>
      </c>
      <c r="B35" s="8">
        <f t="shared" si="50"/>
        <v>46294</v>
      </c>
      <c r="C35" s="8">
        <f t="shared" ref="C35:C36" si="51">B35</f>
        <v>46294</v>
      </c>
      <c r="D35" s="9">
        <v>0.29166666666666702</v>
      </c>
      <c r="E35" s="8">
        <f t="shared" ref="E35:E36" si="52">C35+1</f>
        <v>46295</v>
      </c>
      <c r="F35" s="9">
        <v>0.29166666666666702</v>
      </c>
      <c r="G35" s="10">
        <f t="shared" ref="G35:G36" si="53">IFERROR(((E35-C35)+(F35-D35)),"")</f>
        <v>1</v>
      </c>
      <c r="H35" s="11"/>
      <c r="I35" s="11"/>
      <c r="J35" s="11">
        <f t="shared" ref="J35" si="54">I35-H35</f>
        <v>0</v>
      </c>
      <c r="K35" s="27">
        <f t="shared" ref="K35" si="55">J35/24</f>
        <v>0</v>
      </c>
      <c r="L35" s="100"/>
    </row>
    <row r="36" spans="1:12">
      <c r="A36" s="12">
        <f t="shared" ref="A36:B37" si="56">A35+1</f>
        <v>30</v>
      </c>
      <c r="B36" s="8">
        <f t="shared" si="56"/>
        <v>46295</v>
      </c>
      <c r="C36" s="8">
        <f t="shared" si="51"/>
        <v>46295</v>
      </c>
      <c r="D36" s="9">
        <v>0.29166666666666702</v>
      </c>
      <c r="E36" s="8">
        <f t="shared" si="52"/>
        <v>46296</v>
      </c>
      <c r="F36" s="9">
        <v>0.29166666666666702</v>
      </c>
      <c r="G36" s="10">
        <f t="shared" si="53"/>
        <v>1</v>
      </c>
      <c r="H36" s="11"/>
      <c r="I36" s="11"/>
      <c r="J36" s="11">
        <f t="shared" ref="J36" si="57">I36-H36</f>
        <v>0</v>
      </c>
      <c r="K36" s="27">
        <f t="shared" ref="K36" si="58">J36/24</f>
        <v>0</v>
      </c>
      <c r="L36" s="28"/>
    </row>
    <row r="37" spans="1:12">
      <c r="A37" s="12">
        <f t="shared" si="56"/>
        <v>31</v>
      </c>
      <c r="B37" s="8">
        <f t="shared" si="56"/>
        <v>46296</v>
      </c>
      <c r="C37" s="8">
        <f t="shared" ref="C37" si="59">B37</f>
        <v>46296</v>
      </c>
      <c r="D37" s="9">
        <v>0.29166666666666702</v>
      </c>
      <c r="E37" s="8">
        <f t="shared" ref="E37" si="60">C37+1</f>
        <v>46297</v>
      </c>
      <c r="F37" s="9">
        <v>0.29166666666666702</v>
      </c>
      <c r="G37" s="10">
        <f t="shared" ref="G37" si="61">IFERROR(((E37-C37)+(F37-D37)),"")</f>
        <v>1</v>
      </c>
      <c r="H37" s="11"/>
      <c r="I37" s="11"/>
      <c r="J37" s="11">
        <f t="shared" ref="J37" si="62">I37-H37</f>
        <v>0</v>
      </c>
      <c r="K37" s="27">
        <f t="shared" ref="K37" si="63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242</v>
      </c>
      <c r="D2" s="2"/>
      <c r="E2" s="2"/>
      <c r="F2" s="2"/>
      <c r="G2" s="2"/>
      <c r="H2" s="36"/>
      <c r="I2" s="36"/>
      <c r="J2" s="2"/>
      <c r="K2" s="2"/>
      <c r="L2" s="98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0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 ht="15.75" thickBot="1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 ht="15.75" thickTop="1">
      <c r="A7" s="6">
        <v>1</v>
      </c>
      <c r="B7" s="7">
        <f>C7</f>
        <v>0</v>
      </c>
      <c r="C7" s="8"/>
      <c r="D7" s="9"/>
      <c r="E7" s="8"/>
      <c r="F7" s="9"/>
      <c r="G7" s="10">
        <f>IFERROR(((E7-C7)+(F7-D7)),"")</f>
        <v>0</v>
      </c>
      <c r="H7" s="11"/>
      <c r="I7" s="11"/>
      <c r="J7" s="11">
        <f t="shared" ref="J7:J16" si="0">I7-H7</f>
        <v>0</v>
      </c>
      <c r="K7" s="27">
        <f t="shared" ref="K7:K16" si="1">J7/24</f>
        <v>0</v>
      </c>
      <c r="L7" s="28"/>
    </row>
    <row r="8" spans="1:12">
      <c r="A8" s="12">
        <f>A7+1</f>
        <v>2</v>
      </c>
      <c r="B8" s="8"/>
      <c r="C8" s="8"/>
      <c r="D8" s="9"/>
      <c r="E8" s="8"/>
      <c r="F8" s="9"/>
      <c r="G8" s="10"/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A24" si="2">A8+1</f>
        <v>3</v>
      </c>
      <c r="B9" s="8"/>
      <c r="C9" s="8"/>
      <c r="D9" s="9"/>
      <c r="E9" s="8"/>
      <c r="F9" s="9"/>
      <c r="G9" s="10"/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2"/>
        <v>4</v>
      </c>
      <c r="B10" s="8"/>
      <c r="C10" s="8"/>
      <c r="D10" s="9"/>
      <c r="E10" s="8"/>
      <c r="F10" s="9"/>
      <c r="G10" s="10"/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2"/>
        <v>5</v>
      </c>
      <c r="B11" s="8"/>
      <c r="C11" s="8"/>
      <c r="D11" s="9"/>
      <c r="E11" s="8"/>
      <c r="F11" s="9"/>
      <c r="G11" s="10"/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2"/>
        <v>6</v>
      </c>
      <c r="B12" s="8"/>
      <c r="C12" s="8"/>
      <c r="D12" s="9"/>
      <c r="E12" s="8"/>
      <c r="F12" s="9"/>
      <c r="G12" s="10"/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2"/>
        <v>7</v>
      </c>
      <c r="B13" s="8"/>
      <c r="C13" s="8"/>
      <c r="D13" s="9"/>
      <c r="E13" s="8"/>
      <c r="F13" s="9"/>
      <c r="G13" s="10"/>
      <c r="H13" s="11"/>
      <c r="I13" s="11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2"/>
        <v>8</v>
      </c>
      <c r="B14" s="8"/>
      <c r="C14" s="8"/>
      <c r="D14" s="9"/>
      <c r="E14" s="8"/>
      <c r="F14" s="9"/>
      <c r="G14" s="10"/>
      <c r="H14" s="11"/>
      <c r="I14" s="11"/>
      <c r="J14" s="11">
        <f t="shared" ref="J14" si="3">I14-H14</f>
        <v>0</v>
      </c>
      <c r="K14" s="27">
        <f t="shared" si="1"/>
        <v>0</v>
      </c>
      <c r="L14" s="28"/>
    </row>
    <row r="15" spans="1:12">
      <c r="A15" s="12">
        <f t="shared" si="2"/>
        <v>9</v>
      </c>
      <c r="B15" s="8"/>
      <c r="C15" s="8"/>
      <c r="D15" s="9"/>
      <c r="E15" s="8"/>
      <c r="F15" s="9"/>
      <c r="G15" s="10"/>
      <c r="H15" s="11"/>
      <c r="I15" s="11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2"/>
        <v>10</v>
      </c>
      <c r="B16" s="8"/>
      <c r="C16" s="8"/>
      <c r="D16" s="9"/>
      <c r="E16" s="8"/>
      <c r="F16" s="9"/>
      <c r="G16" s="10"/>
      <c r="H16" s="11"/>
      <c r="I16" s="11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2"/>
        <v>11</v>
      </c>
      <c r="B17" s="8"/>
      <c r="C17" s="8"/>
      <c r="D17" s="9"/>
      <c r="E17" s="8"/>
      <c r="F17" s="9"/>
      <c r="G17" s="10"/>
      <c r="H17" s="11"/>
      <c r="I17" s="11"/>
      <c r="J17" s="11">
        <f t="shared" ref="J17" si="4">I17-H17</f>
        <v>0</v>
      </c>
      <c r="K17" s="27">
        <f t="shared" ref="K17" si="5">J17/24</f>
        <v>0</v>
      </c>
      <c r="L17" s="28"/>
    </row>
    <row r="18" spans="1:14">
      <c r="A18" s="12">
        <f t="shared" si="2"/>
        <v>12</v>
      </c>
      <c r="B18" s="8"/>
      <c r="C18" s="8"/>
      <c r="D18" s="9"/>
      <c r="E18" s="8"/>
      <c r="F18" s="9"/>
      <c r="G18" s="10"/>
      <c r="H18" s="11"/>
      <c r="I18" s="11"/>
      <c r="J18" s="11">
        <f t="shared" ref="J18" si="6">I18-H18</f>
        <v>0</v>
      </c>
      <c r="K18" s="27">
        <f t="shared" ref="K18" si="7">J18/24</f>
        <v>0</v>
      </c>
      <c r="L18" s="28"/>
      <c r="N18" s="29"/>
    </row>
    <row r="19" spans="1:14">
      <c r="A19" s="12">
        <f t="shared" si="2"/>
        <v>13</v>
      </c>
      <c r="B19" s="8"/>
      <c r="C19" s="8"/>
      <c r="D19" s="9"/>
      <c r="E19" s="8"/>
      <c r="F19" s="9"/>
      <c r="G19" s="10"/>
      <c r="H19" s="11"/>
      <c r="I19" s="11"/>
      <c r="J19" s="11">
        <f t="shared" ref="J19:J28" si="8">I19-H19</f>
        <v>0</v>
      </c>
      <c r="K19" s="27">
        <f t="shared" ref="K19:K28" si="9">J19/24</f>
        <v>0</v>
      </c>
      <c r="L19" s="28"/>
    </row>
    <row r="20" spans="1:14">
      <c r="A20" s="12">
        <f t="shared" si="2"/>
        <v>14</v>
      </c>
      <c r="B20" s="8"/>
      <c r="C20" s="8"/>
      <c r="D20" s="9"/>
      <c r="E20" s="8"/>
      <c r="F20" s="9"/>
      <c r="G20" s="10"/>
      <c r="H20" s="11"/>
      <c r="I20" s="11"/>
      <c r="J20" s="11">
        <f t="shared" si="8"/>
        <v>0</v>
      </c>
      <c r="K20" s="27">
        <f t="shared" si="9"/>
        <v>0</v>
      </c>
      <c r="L20" s="28"/>
    </row>
    <row r="21" spans="1:14">
      <c r="A21" s="12">
        <f t="shared" si="2"/>
        <v>15</v>
      </c>
      <c r="B21" s="8"/>
      <c r="C21" s="8"/>
      <c r="D21" s="9"/>
      <c r="E21" s="8"/>
      <c r="F21" s="9"/>
      <c r="G21" s="10"/>
      <c r="H21" s="11"/>
      <c r="I21" s="11"/>
      <c r="J21" s="11">
        <f t="shared" si="8"/>
        <v>0</v>
      </c>
      <c r="K21" s="27">
        <f t="shared" si="9"/>
        <v>0</v>
      </c>
      <c r="L21" s="28"/>
    </row>
    <row r="22" spans="1:14">
      <c r="A22" s="12">
        <f t="shared" si="2"/>
        <v>16</v>
      </c>
      <c r="B22" s="8"/>
      <c r="C22" s="8"/>
      <c r="D22" s="9"/>
      <c r="E22" s="8"/>
      <c r="F22" s="9"/>
      <c r="G22" s="10"/>
      <c r="H22" s="11"/>
      <c r="I22" s="11"/>
      <c r="J22" s="11">
        <f t="shared" si="8"/>
        <v>0</v>
      </c>
      <c r="K22" s="27">
        <f t="shared" si="9"/>
        <v>0</v>
      </c>
      <c r="L22" s="28"/>
    </row>
    <row r="23" spans="1:14">
      <c r="A23" s="12">
        <f t="shared" si="2"/>
        <v>17</v>
      </c>
      <c r="B23" s="8"/>
      <c r="C23" s="8"/>
      <c r="D23" s="9"/>
      <c r="E23" s="8"/>
      <c r="F23" s="9"/>
      <c r="G23" s="10"/>
      <c r="H23" s="11"/>
      <c r="I23" s="11"/>
      <c r="J23" s="11">
        <f t="shared" si="8"/>
        <v>0</v>
      </c>
      <c r="K23" s="27">
        <f t="shared" si="9"/>
        <v>0</v>
      </c>
      <c r="L23" s="28"/>
    </row>
    <row r="24" spans="1:14">
      <c r="A24" s="12">
        <f t="shared" si="2"/>
        <v>18</v>
      </c>
      <c r="B24" s="8"/>
      <c r="C24" s="8"/>
      <c r="D24" s="9"/>
      <c r="E24" s="8"/>
      <c r="F24" s="9"/>
      <c r="G24" s="10"/>
      <c r="H24" s="11"/>
      <c r="I24" s="11"/>
      <c r="J24" s="11">
        <f t="shared" ref="J24:J25" si="10">I24-H24</f>
        <v>0</v>
      </c>
      <c r="K24" s="27">
        <f t="shared" ref="K24:K25" si="11">J24/24</f>
        <v>0</v>
      </c>
      <c r="L24" s="28"/>
    </row>
    <row r="25" spans="1:14">
      <c r="A25" s="12">
        <f t="shared" ref="A25:A37" si="12">A24+1</f>
        <v>19</v>
      </c>
      <c r="B25" s="8"/>
      <c r="C25" s="8"/>
      <c r="D25" s="9"/>
      <c r="E25" s="8"/>
      <c r="F25" s="9"/>
      <c r="G25" s="10"/>
      <c r="H25" s="11"/>
      <c r="I25" s="11"/>
      <c r="J25" s="11">
        <f t="shared" si="10"/>
        <v>0</v>
      </c>
      <c r="K25" s="27">
        <f t="shared" si="11"/>
        <v>0</v>
      </c>
      <c r="L25" s="28"/>
    </row>
    <row r="26" spans="1:14">
      <c r="A26" s="12">
        <f t="shared" si="12"/>
        <v>20</v>
      </c>
      <c r="B26" s="8"/>
      <c r="C26" s="8"/>
      <c r="D26" s="9"/>
      <c r="E26" s="8"/>
      <c r="F26" s="9"/>
      <c r="G26" s="10"/>
      <c r="H26" s="11"/>
      <c r="I26" s="11"/>
      <c r="J26" s="11">
        <f t="shared" si="8"/>
        <v>0</v>
      </c>
      <c r="K26" s="27">
        <f t="shared" si="9"/>
        <v>0</v>
      </c>
      <c r="L26" s="28"/>
    </row>
    <row r="27" spans="1:14">
      <c r="A27" s="12">
        <f t="shared" si="12"/>
        <v>21</v>
      </c>
      <c r="B27" s="8"/>
      <c r="C27" s="8"/>
      <c r="D27" s="9"/>
      <c r="E27" s="8"/>
      <c r="F27" s="9"/>
      <c r="G27" s="10"/>
      <c r="H27" s="11"/>
      <c r="I27" s="11"/>
      <c r="J27" s="11">
        <f t="shared" si="8"/>
        <v>0</v>
      </c>
      <c r="K27" s="27">
        <f t="shared" si="9"/>
        <v>0</v>
      </c>
      <c r="L27" s="28"/>
    </row>
    <row r="28" spans="1:14">
      <c r="A28" s="12">
        <f t="shared" si="12"/>
        <v>22</v>
      </c>
      <c r="B28" s="8"/>
      <c r="C28" s="8"/>
      <c r="D28" s="9"/>
      <c r="E28" s="8"/>
      <c r="F28" s="9"/>
      <c r="G28" s="10"/>
      <c r="H28" s="11"/>
      <c r="I28" s="11"/>
      <c r="J28" s="11">
        <f t="shared" si="8"/>
        <v>0</v>
      </c>
      <c r="K28" s="27">
        <f t="shared" si="9"/>
        <v>0</v>
      </c>
      <c r="L28" s="28"/>
    </row>
    <row r="29" spans="1:14">
      <c r="A29" s="12">
        <f t="shared" si="12"/>
        <v>23</v>
      </c>
      <c r="B29" s="8"/>
      <c r="C29" s="8"/>
      <c r="D29" s="9"/>
      <c r="E29" s="8"/>
      <c r="F29" s="9"/>
      <c r="G29" s="10"/>
      <c r="H29" s="11"/>
      <c r="I29" s="11"/>
      <c r="J29" s="11">
        <f t="shared" ref="J29" si="13">I29-H29</f>
        <v>0</v>
      </c>
      <c r="K29" s="27">
        <f t="shared" ref="K29" si="14">J29/24</f>
        <v>0</v>
      </c>
      <c r="L29" s="28"/>
    </row>
    <row r="30" spans="1:14">
      <c r="A30" s="12">
        <f t="shared" si="12"/>
        <v>24</v>
      </c>
      <c r="B30" s="8"/>
      <c r="C30" s="8"/>
      <c r="D30" s="9"/>
      <c r="E30" s="8"/>
      <c r="F30" s="9"/>
      <c r="G30" s="10"/>
      <c r="H30" s="11"/>
      <c r="I30" s="11"/>
      <c r="J30" s="11">
        <f t="shared" ref="J30:J32" si="15">I30-H30</f>
        <v>0</v>
      </c>
      <c r="K30" s="27">
        <f t="shared" ref="K30:K32" si="16">J30/24</f>
        <v>0</v>
      </c>
      <c r="L30" s="28"/>
    </row>
    <row r="31" spans="1:14">
      <c r="A31" s="12">
        <f t="shared" si="12"/>
        <v>25</v>
      </c>
      <c r="B31" s="8"/>
      <c r="C31" s="8"/>
      <c r="D31" s="9"/>
      <c r="E31" s="8"/>
      <c r="F31" s="9"/>
      <c r="G31" s="10"/>
      <c r="H31" s="11"/>
      <c r="I31" s="11"/>
      <c r="J31" s="11">
        <f t="shared" si="15"/>
        <v>0</v>
      </c>
      <c r="K31" s="27">
        <f t="shared" si="16"/>
        <v>0</v>
      </c>
      <c r="L31" s="28"/>
    </row>
    <row r="32" spans="1:14">
      <c r="A32" s="12">
        <f t="shared" si="12"/>
        <v>26</v>
      </c>
      <c r="B32" s="8"/>
      <c r="C32" s="8"/>
      <c r="D32" s="9"/>
      <c r="E32" s="8"/>
      <c r="F32" s="9"/>
      <c r="G32" s="10"/>
      <c r="H32" s="11"/>
      <c r="I32" s="11"/>
      <c r="J32" s="11">
        <f t="shared" si="15"/>
        <v>0</v>
      </c>
      <c r="K32" s="27">
        <f t="shared" si="16"/>
        <v>0</v>
      </c>
      <c r="L32" s="28"/>
    </row>
    <row r="33" spans="1:12">
      <c r="A33" s="12">
        <f t="shared" si="12"/>
        <v>27</v>
      </c>
      <c r="B33" s="8"/>
      <c r="C33" s="8"/>
      <c r="D33" s="9"/>
      <c r="E33" s="8"/>
      <c r="F33" s="9"/>
      <c r="G33" s="10"/>
      <c r="H33" s="11"/>
      <c r="I33" s="11"/>
      <c r="J33" s="11">
        <f t="shared" ref="J33:J35" si="17">I33-H33</f>
        <v>0</v>
      </c>
      <c r="K33" s="27">
        <f t="shared" ref="K33:K35" si="18">J33/24</f>
        <v>0</v>
      </c>
      <c r="L33" s="28"/>
    </row>
    <row r="34" spans="1:12">
      <c r="A34" s="12">
        <f t="shared" si="12"/>
        <v>28</v>
      </c>
      <c r="B34" s="8"/>
      <c r="C34" s="8"/>
      <c r="D34" s="9"/>
      <c r="E34" s="8"/>
      <c r="F34" s="9"/>
      <c r="G34" s="10"/>
      <c r="H34" s="11"/>
      <c r="I34" s="11"/>
      <c r="J34" s="11">
        <f t="shared" si="17"/>
        <v>0</v>
      </c>
      <c r="K34" s="27">
        <f t="shared" si="18"/>
        <v>0</v>
      </c>
      <c r="L34" s="28"/>
    </row>
    <row r="35" spans="1:12">
      <c r="A35" s="12">
        <f t="shared" si="12"/>
        <v>29</v>
      </c>
      <c r="B35" s="8"/>
      <c r="C35" s="8"/>
      <c r="D35" s="9"/>
      <c r="E35" s="8"/>
      <c r="F35" s="9"/>
      <c r="G35" s="10"/>
      <c r="H35" s="11"/>
      <c r="I35" s="11"/>
      <c r="J35" s="11">
        <f t="shared" si="17"/>
        <v>0</v>
      </c>
      <c r="K35" s="27">
        <f t="shared" si="18"/>
        <v>0</v>
      </c>
      <c r="L35" s="28"/>
    </row>
    <row r="36" spans="1:12">
      <c r="A36" s="12">
        <f t="shared" si="12"/>
        <v>30</v>
      </c>
      <c r="B36" s="8"/>
      <c r="C36" s="8"/>
      <c r="D36" s="9"/>
      <c r="E36" s="8"/>
      <c r="F36" s="9"/>
      <c r="G36" s="10"/>
      <c r="H36" s="11"/>
      <c r="I36" s="11"/>
      <c r="J36" s="11">
        <f t="shared" ref="J36" si="19">I36-H36</f>
        <v>0</v>
      </c>
      <c r="K36" s="27">
        <f t="shared" ref="K36" si="20">J36/24</f>
        <v>0</v>
      </c>
      <c r="L36" s="28"/>
    </row>
    <row r="37" spans="1:12">
      <c r="A37" s="12">
        <f t="shared" si="12"/>
        <v>31</v>
      </c>
      <c r="B37" s="8"/>
      <c r="C37" s="8"/>
      <c r="D37" s="9"/>
      <c r="E37" s="8"/>
      <c r="F37" s="9"/>
      <c r="G37" s="10"/>
      <c r="H37" s="11"/>
      <c r="I37" s="11"/>
      <c r="J37" s="11">
        <f t="shared" ref="J37" si="21">I37-H37</f>
        <v>0</v>
      </c>
      <c r="K37" s="27">
        <f t="shared" ref="K37" si="22">J37/24</f>
        <v>0</v>
      </c>
      <c r="L37" s="28"/>
    </row>
    <row r="38" spans="1:12" ht="15.75" thickBot="1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0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 t="e">
        <f>G39/SUMPRODUCT((G7:G37&gt;0)*1)</f>
        <v>#DIV/0!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14" sqref="L1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" style="1" customWidth="1"/>
    <col min="4" max="4" width="15.28515625" style="1" customWidth="1"/>
    <col min="5" max="5" width="10.7109375" style="1" customWidth="1"/>
    <col min="6" max="9" width="9.140625" style="1"/>
    <col min="10" max="10" width="13.42578125" style="1" customWidth="1"/>
    <col min="11" max="11" width="13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2"/>
      <c r="E1" s="3" t="s">
        <v>128</v>
      </c>
      <c r="F1" s="2"/>
      <c r="G1" s="2"/>
      <c r="H1" s="2"/>
      <c r="I1" s="2"/>
      <c r="J1" s="2"/>
      <c r="K1" s="2"/>
      <c r="L1" s="61"/>
    </row>
    <row r="2" spans="1:16">
      <c r="B2" s="2"/>
      <c r="C2" s="2"/>
      <c r="D2" s="2"/>
      <c r="E2" s="3" t="s">
        <v>243</v>
      </c>
      <c r="F2" s="2"/>
      <c r="G2" s="2"/>
      <c r="H2" s="26"/>
      <c r="I2" s="2"/>
      <c r="J2" s="2"/>
      <c r="K2" s="2"/>
      <c r="L2" s="62" t="s">
        <v>130</v>
      </c>
    </row>
    <row r="3" spans="1:16">
      <c r="B3" s="2"/>
      <c r="C3" s="2"/>
      <c r="D3" s="2"/>
      <c r="E3" s="3" t="str">
        <f>SCI!C3</f>
        <v>Bulan September 2026</v>
      </c>
      <c r="F3" s="2"/>
      <c r="G3" s="2"/>
      <c r="H3" s="2"/>
      <c r="I3" s="2"/>
      <c r="J3" s="2"/>
      <c r="K3" s="2"/>
      <c r="L3" s="61"/>
    </row>
    <row r="4" spans="1:16">
      <c r="B4" s="4"/>
      <c r="C4" s="76"/>
      <c r="D4" s="44"/>
      <c r="E4" s="4">
        <f>SCI!C4</f>
        <v>46266</v>
      </c>
      <c r="F4" s="2"/>
      <c r="G4" s="2"/>
      <c r="H4" s="2"/>
      <c r="I4" s="2"/>
      <c r="J4" s="2"/>
      <c r="K4" s="2"/>
      <c r="L4" s="61" t="s">
        <v>131</v>
      </c>
    </row>
    <row r="5" spans="1:16" ht="15.75" customHeight="1">
      <c r="A5" s="1005" t="s">
        <v>108</v>
      </c>
      <c r="B5" s="1004" t="s">
        <v>109</v>
      </c>
      <c r="C5" s="1004" t="s">
        <v>244</v>
      </c>
      <c r="D5" s="1004" t="s">
        <v>209</v>
      </c>
      <c r="E5" s="1004" t="s">
        <v>160</v>
      </c>
      <c r="F5" s="1039" t="s">
        <v>164</v>
      </c>
      <c r="G5" s="1040"/>
      <c r="H5" s="1040"/>
      <c r="I5" s="1040"/>
      <c r="J5" s="1040"/>
      <c r="K5" s="1040"/>
      <c r="L5" s="1036" t="s">
        <v>136</v>
      </c>
      <c r="M5" s="1002" t="s">
        <v>165</v>
      </c>
    </row>
    <row r="6" spans="1:16" ht="15.75" customHeight="1">
      <c r="A6" s="1032"/>
      <c r="B6" s="1034"/>
      <c r="C6" s="1034"/>
      <c r="D6" s="1034"/>
      <c r="E6" s="1034"/>
      <c r="F6" s="1041" t="s">
        <v>132</v>
      </c>
      <c r="G6" s="1042"/>
      <c r="H6" s="1041" t="s">
        <v>133</v>
      </c>
      <c r="I6" s="1043"/>
      <c r="J6" s="1041" t="s">
        <v>135</v>
      </c>
      <c r="K6" s="1042"/>
      <c r="L6" s="1037"/>
      <c r="M6" s="1030"/>
    </row>
    <row r="7" spans="1:16" ht="33.75" customHeight="1">
      <c r="A7" s="1006"/>
      <c r="B7" s="1007"/>
      <c r="C7" s="1007"/>
      <c r="D7" s="1007"/>
      <c r="E7" s="1007"/>
      <c r="F7" s="5" t="s">
        <v>109</v>
      </c>
      <c r="G7" s="5" t="s">
        <v>139</v>
      </c>
      <c r="H7" s="5" t="s">
        <v>109</v>
      </c>
      <c r="I7" s="5" t="s">
        <v>139</v>
      </c>
      <c r="J7" s="5" t="s">
        <v>194</v>
      </c>
      <c r="K7" s="5" t="s">
        <v>195</v>
      </c>
      <c r="L7" s="1049"/>
      <c r="M7" s="1003"/>
    </row>
    <row r="8" spans="1:16">
      <c r="A8" s="47">
        <f t="shared" ref="A8:A17" si="0">A7+1</f>
        <v>1</v>
      </c>
      <c r="B8" s="48">
        <f t="shared" ref="B8" si="1">H8</f>
        <v>0</v>
      </c>
      <c r="C8" s="89"/>
      <c r="D8" s="68"/>
      <c r="E8" s="96"/>
      <c r="F8" s="51"/>
      <c r="G8" s="81"/>
      <c r="H8" s="51"/>
      <c r="I8" s="80"/>
      <c r="J8" s="68"/>
      <c r="K8" s="68"/>
      <c r="L8" s="67">
        <f>K8-J8</f>
        <v>0</v>
      </c>
      <c r="M8" s="28"/>
      <c r="P8" s="74"/>
    </row>
    <row r="9" spans="1:16">
      <c r="A9" s="47">
        <f t="shared" si="0"/>
        <v>2</v>
      </c>
      <c r="B9" s="48">
        <f t="shared" ref="B9:B12" si="2">H9</f>
        <v>0</v>
      </c>
      <c r="C9" s="89"/>
      <c r="D9" s="68"/>
      <c r="E9" s="49"/>
      <c r="F9" s="51"/>
      <c r="G9" s="81"/>
      <c r="H9" s="51"/>
      <c r="I9" s="80"/>
      <c r="J9" s="68"/>
      <c r="K9" s="68"/>
      <c r="L9" s="67">
        <f t="shared" ref="L9:L17" si="3">K9-J9</f>
        <v>0</v>
      </c>
      <c r="M9" s="28"/>
      <c r="P9" s="74"/>
    </row>
    <row r="10" spans="1:16">
      <c r="A10" s="47">
        <f t="shared" si="0"/>
        <v>3</v>
      </c>
      <c r="B10" s="48">
        <f t="shared" si="2"/>
        <v>0</v>
      </c>
      <c r="C10" s="89"/>
      <c r="D10" s="50"/>
      <c r="E10" s="49"/>
      <c r="F10" s="51"/>
      <c r="G10" s="81"/>
      <c r="H10" s="51"/>
      <c r="I10" s="80"/>
      <c r="J10" s="68"/>
      <c r="K10" s="68"/>
      <c r="L10" s="67">
        <f t="shared" si="3"/>
        <v>0</v>
      </c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2"/>
        <v>0</v>
      </c>
      <c r="C11" s="89"/>
      <c r="D11" s="50"/>
      <c r="E11" s="49"/>
      <c r="F11" s="51"/>
      <c r="G11" s="81"/>
      <c r="H11" s="51"/>
      <c r="I11" s="80"/>
      <c r="J11" s="68"/>
      <c r="K11" s="68"/>
      <c r="L11" s="67">
        <f t="shared" si="3"/>
        <v>0</v>
      </c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2"/>
        <v>0</v>
      </c>
      <c r="C12" s="89"/>
      <c r="D12" s="50"/>
      <c r="E12" s="49"/>
      <c r="F12" s="51"/>
      <c r="G12" s="81"/>
      <c r="H12" s="51"/>
      <c r="I12" s="80"/>
      <c r="J12" s="68"/>
      <c r="K12" s="68"/>
      <c r="L12" s="67">
        <f t="shared" si="3"/>
        <v>0</v>
      </c>
      <c r="M12" s="28"/>
      <c r="N12" s="75"/>
      <c r="O12" s="42"/>
    </row>
    <row r="13" spans="1:16">
      <c r="A13" s="47">
        <f t="shared" si="0"/>
        <v>6</v>
      </c>
      <c r="B13" s="48">
        <f t="shared" ref="B13:B17" si="4">H13</f>
        <v>0</v>
      </c>
      <c r="C13" s="89"/>
      <c r="D13" s="50"/>
      <c r="E13" s="49"/>
      <c r="F13" s="51"/>
      <c r="G13" s="81"/>
      <c r="H13" s="51"/>
      <c r="I13" s="80"/>
      <c r="J13" s="68"/>
      <c r="K13" s="68"/>
      <c r="L13" s="67">
        <f t="shared" si="3"/>
        <v>0</v>
      </c>
      <c r="M13" s="28"/>
      <c r="N13" s="75"/>
      <c r="O13" s="42"/>
    </row>
    <row r="14" spans="1:16">
      <c r="A14" s="47">
        <f t="shared" si="0"/>
        <v>7</v>
      </c>
      <c r="B14" s="48">
        <f t="shared" si="4"/>
        <v>0</v>
      </c>
      <c r="C14" s="97"/>
      <c r="D14" s="50"/>
      <c r="E14" s="49"/>
      <c r="F14" s="51"/>
      <c r="G14" s="81"/>
      <c r="H14" s="51"/>
      <c r="I14" s="80"/>
      <c r="J14" s="68"/>
      <c r="K14" s="68"/>
      <c r="L14" s="67">
        <f t="shared" si="3"/>
        <v>0</v>
      </c>
      <c r="M14" s="28"/>
      <c r="N14" s="75"/>
      <c r="O14" s="42"/>
    </row>
    <row r="15" spans="1:16">
      <c r="A15" s="47">
        <f t="shared" si="0"/>
        <v>8</v>
      </c>
      <c r="B15" s="48">
        <f t="shared" si="4"/>
        <v>0</v>
      </c>
      <c r="C15" s="97"/>
      <c r="D15" s="68"/>
      <c r="E15" s="49"/>
      <c r="F15" s="51"/>
      <c r="G15" s="81"/>
      <c r="H15" s="51"/>
      <c r="I15" s="80"/>
      <c r="J15" s="68"/>
      <c r="K15" s="68"/>
      <c r="L15" s="67">
        <f t="shared" si="3"/>
        <v>0</v>
      </c>
      <c r="M15" s="28"/>
      <c r="N15" s="75"/>
      <c r="O15" s="42"/>
    </row>
    <row r="16" spans="1:16">
      <c r="A16" s="47">
        <f t="shared" si="0"/>
        <v>9</v>
      </c>
      <c r="B16" s="48">
        <f t="shared" si="4"/>
        <v>0</v>
      </c>
      <c r="C16" s="97"/>
      <c r="D16" s="68"/>
      <c r="E16" s="49"/>
      <c r="F16" s="51"/>
      <c r="G16" s="81"/>
      <c r="H16" s="51"/>
      <c r="I16" s="80"/>
      <c r="J16" s="68"/>
      <c r="K16" s="68"/>
      <c r="L16" s="67">
        <f t="shared" si="3"/>
        <v>0</v>
      </c>
      <c r="M16" s="28"/>
      <c r="N16" s="75"/>
      <c r="O16" s="42"/>
    </row>
    <row r="17" spans="1:15">
      <c r="A17" s="47">
        <f t="shared" si="0"/>
        <v>10</v>
      </c>
      <c r="B17" s="48">
        <f t="shared" si="4"/>
        <v>0</v>
      </c>
      <c r="C17" s="97"/>
      <c r="D17" s="68"/>
      <c r="E17" s="49"/>
      <c r="F17" s="51"/>
      <c r="G17" s="81"/>
      <c r="H17" s="51"/>
      <c r="I17" s="80"/>
      <c r="J17" s="68"/>
      <c r="K17" s="68"/>
      <c r="L17" s="67">
        <f t="shared" si="3"/>
        <v>0</v>
      </c>
      <c r="M17" s="28"/>
      <c r="N17" s="75"/>
      <c r="O17" s="42"/>
    </row>
    <row r="18" spans="1:15">
      <c r="A18" s="47"/>
      <c r="B18" s="48"/>
      <c r="C18" s="89"/>
      <c r="D18" s="50"/>
      <c r="E18" s="49"/>
      <c r="F18" s="51"/>
      <c r="G18" s="81"/>
      <c r="H18" s="51"/>
      <c r="I18" s="80"/>
      <c r="J18" s="68"/>
      <c r="K18" s="68"/>
      <c r="L18" s="67"/>
      <c r="M18" s="28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58"/>
      <c r="I19" s="60"/>
      <c r="J19" s="60"/>
      <c r="K19" s="60"/>
      <c r="L19" s="72">
        <f>SUM(L8:L18)</f>
        <v>0</v>
      </c>
      <c r="M19" s="73"/>
    </row>
  </sheetData>
  <mergeCells count="11">
    <mergeCell ref="A5:A7"/>
    <mergeCell ref="B5:B7"/>
    <mergeCell ref="C5:C7"/>
    <mergeCell ref="D5:D7"/>
    <mergeCell ref="E5:E7"/>
    <mergeCell ref="L5:L7"/>
    <mergeCell ref="M5:M7"/>
    <mergeCell ref="F5:K5"/>
    <mergeCell ref="F6:G6"/>
    <mergeCell ref="H6:I6"/>
    <mergeCell ref="J6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5" width="15.28515625" style="1" customWidth="1"/>
    <col min="6" max="7" width="9.140625" style="1"/>
    <col min="8" max="8" width="9.140625" style="90"/>
    <col min="9" max="9" width="9.140625" style="1"/>
    <col min="10" max="10" width="13.28515625" style="1" customWidth="1"/>
    <col min="11" max="11" width="12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128</v>
      </c>
      <c r="E1" s="2"/>
      <c r="F1" s="2"/>
      <c r="G1" s="2"/>
      <c r="H1" s="91"/>
      <c r="I1" s="2"/>
      <c r="J1" s="2"/>
      <c r="K1" s="2"/>
      <c r="L1" s="61"/>
    </row>
    <row r="2" spans="1:16">
      <c r="B2" s="2"/>
      <c r="C2" s="2"/>
      <c r="D2" s="3" t="s">
        <v>245</v>
      </c>
      <c r="E2" s="2"/>
      <c r="F2" s="2"/>
      <c r="G2" s="2"/>
      <c r="H2" s="91"/>
      <c r="I2" s="2"/>
      <c r="J2" s="2"/>
      <c r="K2" s="2"/>
      <c r="L2" s="62" t="s">
        <v>130</v>
      </c>
    </row>
    <row r="3" spans="1:16">
      <c r="B3" s="2"/>
      <c r="C3" s="2"/>
      <c r="D3" s="3" t="str">
        <f>SCI!C3</f>
        <v>Bulan September 2026</v>
      </c>
      <c r="E3" s="2"/>
      <c r="F3" s="2"/>
      <c r="G3" s="2"/>
      <c r="H3" s="91"/>
      <c r="I3" s="2"/>
      <c r="J3" s="2"/>
      <c r="K3" s="2"/>
      <c r="L3" s="61"/>
    </row>
    <row r="4" spans="1:16">
      <c r="B4" s="4"/>
      <c r="C4" s="76"/>
      <c r="D4" s="4">
        <f>SCI!C4</f>
        <v>46266</v>
      </c>
      <c r="E4" s="44"/>
      <c r="F4" s="2"/>
      <c r="G4" s="2"/>
      <c r="H4" s="91"/>
      <c r="I4" s="2"/>
      <c r="J4" s="2"/>
      <c r="K4" s="2"/>
      <c r="L4" s="61" t="s">
        <v>131</v>
      </c>
    </row>
    <row r="5" spans="1:16" ht="15.75" customHeight="1">
      <c r="A5" s="1005" t="s">
        <v>108</v>
      </c>
      <c r="B5" s="1004" t="s">
        <v>109</v>
      </c>
      <c r="C5" s="1004" t="s">
        <v>244</v>
      </c>
      <c r="D5" s="1004" t="s">
        <v>190</v>
      </c>
      <c r="E5" s="1004" t="s">
        <v>191</v>
      </c>
      <c r="F5" s="1039" t="s">
        <v>164</v>
      </c>
      <c r="G5" s="1040"/>
      <c r="H5" s="1040"/>
      <c r="I5" s="1040"/>
      <c r="J5" s="1040"/>
      <c r="K5" s="1040"/>
      <c r="L5" s="1036" t="s">
        <v>136</v>
      </c>
      <c r="M5" s="1002" t="s">
        <v>165</v>
      </c>
    </row>
    <row r="6" spans="1:16" ht="15.75" customHeight="1">
      <c r="A6" s="1032"/>
      <c r="B6" s="1034"/>
      <c r="C6" s="1034"/>
      <c r="D6" s="1034"/>
      <c r="E6" s="1034"/>
      <c r="F6" s="1041" t="s">
        <v>132</v>
      </c>
      <c r="G6" s="1042"/>
      <c r="H6" s="1041" t="s">
        <v>133</v>
      </c>
      <c r="I6" s="1043"/>
      <c r="J6" s="1041" t="s">
        <v>135</v>
      </c>
      <c r="K6" s="1042"/>
      <c r="L6" s="1037"/>
      <c r="M6" s="1030"/>
    </row>
    <row r="7" spans="1:16" ht="33.75" customHeight="1">
      <c r="A7" s="1006"/>
      <c r="B7" s="1007"/>
      <c r="C7" s="1007"/>
      <c r="D7" s="1007"/>
      <c r="E7" s="1007"/>
      <c r="F7" s="5" t="s">
        <v>109</v>
      </c>
      <c r="G7" s="5" t="s">
        <v>139</v>
      </c>
      <c r="H7" s="46" t="s">
        <v>109</v>
      </c>
      <c r="I7" s="5" t="s">
        <v>139</v>
      </c>
      <c r="J7" s="5" t="s">
        <v>194</v>
      </c>
      <c r="K7" s="5" t="s">
        <v>195</v>
      </c>
      <c r="L7" s="1049"/>
      <c r="M7" s="1003"/>
    </row>
    <row r="8" spans="1:16">
      <c r="A8" s="47">
        <f t="shared" ref="A8:A17" si="0">A7+1</f>
        <v>1</v>
      </c>
      <c r="B8" s="48">
        <f t="shared" ref="B8:B17" si="1">H8</f>
        <v>0</v>
      </c>
      <c r="C8" s="89"/>
      <c r="D8" s="50"/>
      <c r="E8" s="50"/>
      <c r="F8" s="53"/>
      <c r="G8" s="80"/>
      <c r="H8" s="53"/>
      <c r="I8" s="80"/>
      <c r="J8" s="93"/>
      <c r="K8" s="93"/>
      <c r="L8" s="67"/>
      <c r="M8" s="94"/>
      <c r="N8" s="75"/>
      <c r="O8" s="42"/>
    </row>
    <row r="9" spans="1:16">
      <c r="A9" s="47">
        <f t="shared" si="0"/>
        <v>2</v>
      </c>
      <c r="B9" s="48">
        <f t="shared" si="1"/>
        <v>0</v>
      </c>
      <c r="C9" s="89"/>
      <c r="D9" s="50"/>
      <c r="E9" s="50"/>
      <c r="F9" s="53"/>
      <c r="G9" s="80"/>
      <c r="H9" s="53"/>
      <c r="I9" s="80"/>
      <c r="J9" s="93"/>
      <c r="K9" s="93"/>
      <c r="L9" s="67"/>
      <c r="M9" s="94"/>
      <c r="N9" s="75"/>
      <c r="O9" s="42"/>
    </row>
    <row r="10" spans="1:16">
      <c r="A10" s="47">
        <f t="shared" si="0"/>
        <v>3</v>
      </c>
      <c r="B10" s="48">
        <f t="shared" si="1"/>
        <v>0</v>
      </c>
      <c r="C10" s="89"/>
      <c r="D10" s="50"/>
      <c r="E10" s="68"/>
      <c r="F10" s="53"/>
      <c r="G10" s="80"/>
      <c r="H10" s="53"/>
      <c r="I10" s="80"/>
      <c r="J10" s="93"/>
      <c r="K10" s="95"/>
      <c r="L10" s="67"/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1"/>
        <v>0</v>
      </c>
      <c r="C11" s="89"/>
      <c r="D11" s="50"/>
      <c r="E11" s="68"/>
      <c r="F11" s="53"/>
      <c r="G11" s="80"/>
      <c r="H11" s="53"/>
      <c r="I11" s="80"/>
      <c r="J11" s="95"/>
      <c r="K11" s="95"/>
      <c r="L11" s="67"/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1"/>
        <v>0</v>
      </c>
      <c r="C12" s="89"/>
      <c r="D12" s="50"/>
      <c r="E12" s="68"/>
      <c r="F12" s="53"/>
      <c r="G12" s="80"/>
      <c r="H12" s="53"/>
      <c r="I12" s="80"/>
      <c r="J12" s="68"/>
      <c r="K12" s="68"/>
      <c r="L12" s="67"/>
      <c r="M12" s="28"/>
      <c r="N12" s="75"/>
      <c r="O12" s="42"/>
    </row>
    <row r="13" spans="1:16">
      <c r="A13" s="47">
        <f t="shared" si="0"/>
        <v>6</v>
      </c>
      <c r="B13" s="48">
        <f t="shared" si="1"/>
        <v>0</v>
      </c>
      <c r="C13" s="89"/>
      <c r="D13" s="50"/>
      <c r="E13" s="68"/>
      <c r="F13" s="53"/>
      <c r="G13" s="80"/>
      <c r="H13" s="53"/>
      <c r="I13" s="80"/>
      <c r="J13" s="68"/>
      <c r="K13" s="68"/>
      <c r="L13" s="67"/>
      <c r="M13" s="28"/>
      <c r="N13" s="75"/>
      <c r="O13" s="42"/>
    </row>
    <row r="14" spans="1:16">
      <c r="A14" s="47">
        <f t="shared" si="0"/>
        <v>7</v>
      </c>
      <c r="B14" s="48">
        <f t="shared" si="1"/>
        <v>0</v>
      </c>
      <c r="C14" s="89"/>
      <c r="D14" s="50"/>
      <c r="E14" s="68"/>
      <c r="F14" s="53"/>
      <c r="G14" s="80"/>
      <c r="H14" s="53"/>
      <c r="I14" s="80"/>
      <c r="J14" s="68"/>
      <c r="K14" s="68"/>
      <c r="L14" s="67"/>
      <c r="M14" s="28"/>
      <c r="N14" s="75"/>
      <c r="O14" s="42"/>
    </row>
    <row r="15" spans="1:16">
      <c r="A15" s="47">
        <f t="shared" si="0"/>
        <v>8</v>
      </c>
      <c r="B15" s="48">
        <f t="shared" si="1"/>
        <v>0</v>
      </c>
      <c r="C15" s="89"/>
      <c r="D15" s="68"/>
      <c r="E15" s="50"/>
      <c r="F15" s="53"/>
      <c r="G15" s="80"/>
      <c r="H15" s="53"/>
      <c r="I15" s="80"/>
      <c r="J15" s="68"/>
      <c r="K15" s="68"/>
      <c r="L15" s="67"/>
      <c r="M15" s="28"/>
      <c r="N15" s="75"/>
      <c r="O15" s="42"/>
    </row>
    <row r="16" spans="1:16">
      <c r="A16" s="47">
        <f t="shared" si="0"/>
        <v>9</v>
      </c>
      <c r="B16" s="48">
        <f t="shared" si="1"/>
        <v>0</v>
      </c>
      <c r="C16" s="89"/>
      <c r="D16" s="68"/>
      <c r="E16" s="50"/>
      <c r="F16" s="53"/>
      <c r="G16" s="80"/>
      <c r="H16" s="53"/>
      <c r="I16" s="80"/>
      <c r="J16" s="68"/>
      <c r="K16" s="68"/>
      <c r="L16" s="67"/>
      <c r="M16" s="28"/>
      <c r="N16" s="75"/>
      <c r="O16" s="42"/>
    </row>
    <row r="17" spans="1:15">
      <c r="A17" s="47">
        <f t="shared" si="0"/>
        <v>10</v>
      </c>
      <c r="B17" s="48">
        <f t="shared" si="1"/>
        <v>0</v>
      </c>
      <c r="C17" s="89"/>
      <c r="D17" s="68"/>
      <c r="E17" s="50"/>
      <c r="F17" s="53"/>
      <c r="G17" s="80"/>
      <c r="H17" s="53"/>
      <c r="I17" s="80"/>
      <c r="J17" s="68"/>
      <c r="K17" s="68"/>
      <c r="L17" s="67"/>
      <c r="M17" s="28"/>
      <c r="N17" s="75"/>
      <c r="O17" s="42"/>
    </row>
    <row r="18" spans="1:15">
      <c r="A18" s="47"/>
      <c r="B18" s="48"/>
      <c r="C18" s="89"/>
      <c r="D18" s="68"/>
      <c r="E18" s="50"/>
      <c r="F18" s="53"/>
      <c r="G18" s="80"/>
      <c r="H18" s="53"/>
      <c r="I18" s="80"/>
      <c r="J18" s="93"/>
      <c r="K18" s="93"/>
      <c r="L18" s="67"/>
      <c r="M18" s="94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92"/>
      <c r="I19" s="60"/>
      <c r="J19" s="60"/>
      <c r="K19" s="60"/>
      <c r="L19" s="72">
        <f>SUM(L8:L18)</f>
        <v>0</v>
      </c>
      <c r="M19" s="73"/>
    </row>
  </sheetData>
  <mergeCells count="11">
    <mergeCell ref="A5:A7"/>
    <mergeCell ref="B5:B7"/>
    <mergeCell ref="C5:C7"/>
    <mergeCell ref="D5:D7"/>
    <mergeCell ref="E5:E7"/>
    <mergeCell ref="L5:L7"/>
    <mergeCell ref="M5:M7"/>
    <mergeCell ref="F5:K5"/>
    <mergeCell ref="F6:G6"/>
    <mergeCell ref="H6:I6"/>
    <mergeCell ref="J6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G8" sqref="G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855468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0" width="13.28515625" style="1" customWidth="1"/>
    <col min="11" max="11" width="14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128</v>
      </c>
      <c r="E1" s="2"/>
      <c r="F1" s="43"/>
      <c r="G1" s="2"/>
      <c r="H1" s="43"/>
      <c r="I1" s="2"/>
      <c r="J1" s="2"/>
      <c r="K1" s="2"/>
      <c r="L1" s="61"/>
    </row>
    <row r="2" spans="1:16">
      <c r="B2" s="2"/>
      <c r="C2" s="2"/>
      <c r="D2" s="3" t="s">
        <v>246</v>
      </c>
      <c r="E2" s="2"/>
      <c r="F2" s="43"/>
      <c r="G2" s="2"/>
      <c r="H2" s="43"/>
      <c r="I2" s="2"/>
      <c r="J2" s="2"/>
      <c r="K2" s="2"/>
      <c r="L2" s="62" t="s">
        <v>130</v>
      </c>
    </row>
    <row r="3" spans="1:16">
      <c r="B3" s="2"/>
      <c r="C3" s="2"/>
      <c r="D3" s="3" t="str">
        <f>SCI!C3</f>
        <v>Bulan September 2026</v>
      </c>
      <c r="E3" s="2"/>
      <c r="F3" s="43"/>
      <c r="G3" s="2"/>
      <c r="H3" s="43"/>
      <c r="I3" s="2"/>
      <c r="J3" s="2"/>
      <c r="K3" s="2"/>
      <c r="L3" s="61"/>
    </row>
    <row r="4" spans="1:16">
      <c r="B4" s="4"/>
      <c r="C4" s="76"/>
      <c r="D4" s="4">
        <f>SCI!C4</f>
        <v>46266</v>
      </c>
      <c r="E4" s="44"/>
      <c r="F4" s="43"/>
      <c r="G4" s="2"/>
      <c r="H4" s="43"/>
      <c r="I4" s="2"/>
      <c r="J4" s="2"/>
      <c r="K4" s="2"/>
      <c r="L4" s="61" t="s">
        <v>131</v>
      </c>
    </row>
    <row r="5" spans="1:16" ht="15.75" customHeight="1">
      <c r="A5" s="1005" t="s">
        <v>108</v>
      </c>
      <c r="B5" s="1004" t="s">
        <v>109</v>
      </c>
      <c r="C5" s="1004" t="s">
        <v>244</v>
      </c>
      <c r="D5" s="1004" t="s">
        <v>190</v>
      </c>
      <c r="E5" s="1004" t="s">
        <v>191</v>
      </c>
      <c r="F5" s="1039" t="s">
        <v>164</v>
      </c>
      <c r="G5" s="1040"/>
      <c r="H5" s="1040"/>
      <c r="I5" s="1040"/>
      <c r="J5" s="1040"/>
      <c r="K5" s="1040"/>
      <c r="L5" s="1036" t="s">
        <v>136</v>
      </c>
      <c r="M5" s="1002" t="s">
        <v>165</v>
      </c>
    </row>
    <row r="6" spans="1:16" ht="15.75" customHeight="1">
      <c r="A6" s="1032"/>
      <c r="B6" s="1034"/>
      <c r="C6" s="1034"/>
      <c r="D6" s="1034"/>
      <c r="E6" s="1034"/>
      <c r="F6" s="1041" t="s">
        <v>132</v>
      </c>
      <c r="G6" s="1042"/>
      <c r="H6" s="1041" t="s">
        <v>133</v>
      </c>
      <c r="I6" s="1043"/>
      <c r="J6" s="1041" t="s">
        <v>135</v>
      </c>
      <c r="K6" s="1042"/>
      <c r="L6" s="1037"/>
      <c r="M6" s="1030"/>
    </row>
    <row r="7" spans="1:16" ht="33.75" customHeight="1">
      <c r="A7" s="1006"/>
      <c r="B7" s="1007"/>
      <c r="C7" s="1007"/>
      <c r="D7" s="1007"/>
      <c r="E7" s="1007"/>
      <c r="F7" s="46" t="s">
        <v>109</v>
      </c>
      <c r="G7" s="5" t="s">
        <v>139</v>
      </c>
      <c r="H7" s="46" t="s">
        <v>109</v>
      </c>
      <c r="I7" s="5" t="s">
        <v>139</v>
      </c>
      <c r="J7" s="5" t="s">
        <v>194</v>
      </c>
      <c r="K7" s="5" t="s">
        <v>195</v>
      </c>
      <c r="L7" s="1049"/>
      <c r="M7" s="1003"/>
    </row>
    <row r="8" spans="1:16" ht="4.5" customHeight="1">
      <c r="A8" s="77"/>
      <c r="B8" s="78"/>
      <c r="C8" s="89"/>
      <c r="D8" s="78"/>
      <c r="E8" s="78"/>
      <c r="F8" s="79"/>
      <c r="G8" s="78"/>
      <c r="H8" s="79"/>
      <c r="I8" s="78"/>
      <c r="J8" s="78"/>
      <c r="K8" s="78"/>
      <c r="L8" s="83"/>
      <c r="M8" s="88"/>
    </row>
    <row r="9" spans="1:16">
      <c r="A9" s="47">
        <f t="shared" ref="A9" si="0">A7+1</f>
        <v>1</v>
      </c>
      <c r="B9" s="48">
        <f t="shared" ref="B9:B10" si="1">H9</f>
        <v>0</v>
      </c>
      <c r="C9" s="89"/>
      <c r="D9" s="68"/>
      <c r="E9" s="50"/>
      <c r="F9" s="51"/>
      <c r="G9" s="80"/>
      <c r="H9" s="53"/>
      <c r="I9" s="80"/>
      <c r="J9" s="66"/>
      <c r="K9" s="66"/>
      <c r="L9" s="67"/>
      <c r="M9" s="28"/>
      <c r="P9" s="74"/>
    </row>
    <row r="10" spans="1:16">
      <c r="A10" s="47">
        <f t="shared" ref="A10" si="2">A9+1</f>
        <v>2</v>
      </c>
      <c r="B10" s="48">
        <f t="shared" si="1"/>
        <v>0</v>
      </c>
      <c r="C10" s="89"/>
      <c r="D10" s="68"/>
      <c r="E10" s="50"/>
      <c r="F10" s="51"/>
      <c r="G10" s="80"/>
      <c r="H10" s="53"/>
      <c r="I10" s="80"/>
      <c r="J10" s="66"/>
      <c r="K10" s="66"/>
      <c r="L10" s="67"/>
      <c r="M10" s="28"/>
      <c r="P10" s="74"/>
    </row>
    <row r="11" spans="1:16">
      <c r="A11" s="47">
        <f t="shared" ref="A11:A18" si="3">A10+1</f>
        <v>3</v>
      </c>
      <c r="B11" s="48">
        <f t="shared" ref="B11:B18" si="4">H11</f>
        <v>0</v>
      </c>
      <c r="C11" s="89"/>
      <c r="D11" s="68"/>
      <c r="E11" s="50"/>
      <c r="F11" s="51"/>
      <c r="G11" s="80"/>
      <c r="H11" s="53"/>
      <c r="I11" s="80"/>
      <c r="J11" s="66"/>
      <c r="K11" s="66"/>
      <c r="L11" s="67"/>
      <c r="M11" s="69"/>
      <c r="N11" s="75"/>
      <c r="O11" s="42"/>
      <c r="P11" s="74"/>
    </row>
    <row r="12" spans="1:16">
      <c r="A12" s="47">
        <f t="shared" si="3"/>
        <v>4</v>
      </c>
      <c r="B12" s="48">
        <f t="shared" si="4"/>
        <v>0</v>
      </c>
      <c r="C12" s="89"/>
      <c r="D12" s="68"/>
      <c r="E12" s="50"/>
      <c r="F12" s="51"/>
      <c r="G12" s="80"/>
      <c r="H12" s="53"/>
      <c r="I12" s="80"/>
      <c r="J12" s="66"/>
      <c r="K12" s="66"/>
      <c r="L12" s="67"/>
      <c r="M12" s="69"/>
      <c r="N12" s="75"/>
      <c r="O12" s="42"/>
      <c r="P12" s="74"/>
    </row>
    <row r="13" spans="1:16">
      <c r="A13" s="47">
        <f t="shared" si="3"/>
        <v>5</v>
      </c>
      <c r="B13" s="48">
        <f t="shared" si="4"/>
        <v>0</v>
      </c>
      <c r="C13" s="89"/>
      <c r="D13" s="68"/>
      <c r="E13" s="50"/>
      <c r="F13" s="51"/>
      <c r="G13" s="80"/>
      <c r="H13" s="53"/>
      <c r="I13" s="80"/>
      <c r="J13" s="66"/>
      <c r="K13" s="66"/>
      <c r="L13" s="67"/>
      <c r="M13" s="28"/>
      <c r="N13" s="75"/>
      <c r="O13" s="42"/>
    </row>
    <row r="14" spans="1:16">
      <c r="A14" s="47">
        <f t="shared" si="3"/>
        <v>6</v>
      </c>
      <c r="B14" s="48">
        <f t="shared" si="4"/>
        <v>0</v>
      </c>
      <c r="C14" s="89"/>
      <c r="D14" s="68"/>
      <c r="E14" s="50"/>
      <c r="F14" s="51"/>
      <c r="G14" s="80"/>
      <c r="H14" s="53"/>
      <c r="I14" s="80"/>
      <c r="J14" s="66"/>
      <c r="K14" s="66"/>
      <c r="L14" s="67"/>
      <c r="M14" s="28"/>
      <c r="N14" s="75"/>
      <c r="O14" s="42"/>
    </row>
    <row r="15" spans="1:16">
      <c r="A15" s="47">
        <f t="shared" si="3"/>
        <v>7</v>
      </c>
      <c r="B15" s="48">
        <f t="shared" si="4"/>
        <v>0</v>
      </c>
      <c r="C15" s="89"/>
      <c r="D15" s="68"/>
      <c r="E15" s="50"/>
      <c r="F15" s="51"/>
      <c r="G15" s="80"/>
      <c r="H15" s="53"/>
      <c r="I15" s="80"/>
      <c r="J15" s="66"/>
      <c r="K15" s="66"/>
      <c r="L15" s="67"/>
      <c r="M15" s="28"/>
      <c r="N15" s="75"/>
      <c r="O15" s="42"/>
    </row>
    <row r="16" spans="1:16">
      <c r="A16" s="47">
        <f t="shared" si="3"/>
        <v>8</v>
      </c>
      <c r="B16" s="48">
        <f t="shared" si="4"/>
        <v>0</v>
      </c>
      <c r="C16" s="89"/>
      <c r="D16" s="68"/>
      <c r="E16" s="50"/>
      <c r="F16" s="51"/>
      <c r="G16" s="80"/>
      <c r="H16" s="53"/>
      <c r="I16" s="80"/>
      <c r="J16" s="66"/>
      <c r="K16" s="66"/>
      <c r="L16" s="67"/>
      <c r="M16" s="28"/>
      <c r="N16" s="75"/>
      <c r="O16" s="42"/>
    </row>
    <row r="17" spans="1:15">
      <c r="A17" s="47">
        <f t="shared" si="3"/>
        <v>9</v>
      </c>
      <c r="B17" s="48">
        <f t="shared" si="4"/>
        <v>0</v>
      </c>
      <c r="C17" s="89"/>
      <c r="D17" s="68"/>
      <c r="E17" s="50"/>
      <c r="F17" s="51"/>
      <c r="G17" s="80"/>
      <c r="H17" s="53"/>
      <c r="I17" s="80"/>
      <c r="J17" s="66"/>
      <c r="K17" s="66"/>
      <c r="L17" s="67"/>
      <c r="M17" s="28"/>
      <c r="N17" s="75"/>
      <c r="O17" s="42"/>
    </row>
    <row r="18" spans="1:15">
      <c r="A18" s="47">
        <f t="shared" si="3"/>
        <v>10</v>
      </c>
      <c r="B18" s="48">
        <f t="shared" si="4"/>
        <v>0</v>
      </c>
      <c r="C18" s="89"/>
      <c r="D18" s="68"/>
      <c r="E18" s="50"/>
      <c r="F18" s="51"/>
      <c r="G18" s="80"/>
      <c r="H18" s="53"/>
      <c r="I18" s="80"/>
      <c r="J18" s="66"/>
      <c r="K18" s="66"/>
      <c r="L18" s="67"/>
      <c r="M18" s="28"/>
      <c r="N18" s="75"/>
      <c r="O18" s="42"/>
    </row>
    <row r="19" spans="1:15">
      <c r="A19" s="47"/>
      <c r="B19" s="48"/>
      <c r="D19" s="14"/>
      <c r="E19" s="54"/>
      <c r="F19" s="55"/>
      <c r="G19" s="56"/>
      <c r="H19" s="55"/>
      <c r="I19" s="56"/>
      <c r="J19" s="66"/>
      <c r="K19" s="66"/>
      <c r="L19" s="30"/>
      <c r="M19" s="31"/>
    </row>
    <row r="20" spans="1:15">
      <c r="A20" s="57" t="s">
        <v>3</v>
      </c>
      <c r="B20" s="58"/>
      <c r="C20" s="58"/>
      <c r="D20" s="58"/>
      <c r="E20" s="58"/>
      <c r="F20" s="59"/>
      <c r="G20" s="60"/>
      <c r="H20" s="59"/>
      <c r="I20" s="60"/>
      <c r="J20" s="60"/>
      <c r="K20" s="60"/>
      <c r="L20" s="72">
        <f>SUM(L9:L19)</f>
        <v>0</v>
      </c>
      <c r="M20" s="73"/>
    </row>
  </sheetData>
  <mergeCells count="11">
    <mergeCell ref="A5:A7"/>
    <mergeCell ref="B5:B7"/>
    <mergeCell ref="C5:C7"/>
    <mergeCell ref="D5:D7"/>
    <mergeCell ref="E5:E7"/>
    <mergeCell ref="L5:L7"/>
    <mergeCell ref="M5:M7"/>
    <mergeCell ref="F5:K5"/>
    <mergeCell ref="F6:G6"/>
    <mergeCell ref="H6:I6"/>
    <mergeCell ref="J6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pane xSplit="2" ySplit="7" topLeftCell="C8" activePane="bottomRight" state="frozen"/>
      <selection pane="topRight"/>
      <selection pane="bottomLeft"/>
      <selection pane="bottomRight" activeCell="Q8" sqref="Q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4" width="17.71093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3" width="9.140625" style="29"/>
    <col min="14" max="15" width="10" style="1" customWidth="1"/>
    <col min="16" max="16" width="19.140625" style="42" customWidth="1"/>
    <col min="17" max="17" width="49" style="1" customWidth="1"/>
    <col min="18" max="18" width="9.140625" style="1"/>
    <col min="19" max="19" width="10.140625" style="1" customWidth="1"/>
    <col min="20" max="16384" width="9.140625" style="1"/>
  </cols>
  <sheetData>
    <row r="1" spans="1:20">
      <c r="B1" s="2"/>
      <c r="C1" s="3" t="s">
        <v>128</v>
      </c>
      <c r="D1" s="3"/>
      <c r="E1" s="2"/>
      <c r="F1" s="43"/>
      <c r="G1" s="2"/>
      <c r="H1" s="43"/>
      <c r="I1" s="2"/>
      <c r="J1" s="26"/>
      <c r="K1" s="26"/>
      <c r="L1" s="26"/>
      <c r="M1" s="26"/>
      <c r="N1" s="2"/>
      <c r="O1" s="2"/>
      <c r="P1" s="61"/>
    </row>
    <row r="2" spans="1:20">
      <c r="B2" s="2"/>
      <c r="C2" s="3" t="s">
        <v>247</v>
      </c>
      <c r="D2" s="3"/>
      <c r="E2" s="2"/>
      <c r="F2" s="43"/>
      <c r="G2" s="2"/>
      <c r="H2" s="43"/>
      <c r="I2" s="2"/>
      <c r="J2" s="26"/>
      <c r="K2" s="26"/>
      <c r="L2" s="26"/>
      <c r="M2" s="26"/>
      <c r="N2" s="2"/>
      <c r="O2" s="2"/>
      <c r="P2" s="62" t="s">
        <v>130</v>
      </c>
    </row>
    <row r="3" spans="1:20">
      <c r="B3" s="2"/>
      <c r="C3" s="3" t="str">
        <f>SCI!C3</f>
        <v>Bulan September 2026</v>
      </c>
      <c r="D3" s="3"/>
      <c r="E3" s="2"/>
      <c r="F3" s="43"/>
      <c r="G3" s="2"/>
      <c r="H3" s="43"/>
      <c r="I3" s="2"/>
      <c r="J3" s="26"/>
      <c r="K3" s="26"/>
      <c r="L3" s="26"/>
      <c r="M3" s="26"/>
      <c r="N3" s="2"/>
      <c r="O3" s="2"/>
      <c r="P3" s="61"/>
    </row>
    <row r="4" spans="1:20">
      <c r="B4" s="4"/>
      <c r="C4" s="4">
        <f>SCI!C4</f>
        <v>46266</v>
      </c>
      <c r="D4" s="76"/>
      <c r="E4" s="44"/>
      <c r="F4" s="43"/>
      <c r="G4" s="2"/>
      <c r="H4" s="43"/>
      <c r="I4" s="2"/>
      <c r="J4" s="26"/>
      <c r="K4" s="26"/>
      <c r="L4" s="26"/>
      <c r="M4" s="26"/>
      <c r="N4" s="2"/>
      <c r="O4" s="2"/>
      <c r="P4" s="61" t="s">
        <v>131</v>
      </c>
    </row>
    <row r="5" spans="1:20" ht="15.75" customHeight="1">
      <c r="A5" s="1005" t="s">
        <v>108</v>
      </c>
      <c r="B5" s="1004" t="s">
        <v>109</v>
      </c>
      <c r="C5" s="1004" t="s">
        <v>190</v>
      </c>
      <c r="D5" s="1004" t="s">
        <v>248</v>
      </c>
      <c r="E5" s="1004" t="s">
        <v>191</v>
      </c>
      <c r="F5" s="1039" t="s">
        <v>164</v>
      </c>
      <c r="G5" s="1040"/>
      <c r="H5" s="1040"/>
      <c r="I5" s="1040"/>
      <c r="J5" s="1040"/>
      <c r="K5" s="1040"/>
      <c r="L5" s="1040"/>
      <c r="M5" s="1040"/>
      <c r="N5" s="1040"/>
      <c r="O5" s="1040"/>
      <c r="P5" s="1036" t="s">
        <v>136</v>
      </c>
      <c r="Q5" s="1002" t="s">
        <v>165</v>
      </c>
    </row>
    <row r="6" spans="1:20" ht="15.75" customHeight="1">
      <c r="A6" s="1032"/>
      <c r="B6" s="1034"/>
      <c r="C6" s="1034"/>
      <c r="D6" s="1034"/>
      <c r="E6" s="1034"/>
      <c r="F6" s="1041" t="s">
        <v>132</v>
      </c>
      <c r="G6" s="1042"/>
      <c r="H6" s="1041" t="s">
        <v>133</v>
      </c>
      <c r="I6" s="1043"/>
      <c r="J6" s="1044" t="s">
        <v>132</v>
      </c>
      <c r="K6" s="1045"/>
      <c r="L6" s="1044" t="s">
        <v>133</v>
      </c>
      <c r="M6" s="1046"/>
      <c r="N6" s="1041" t="s">
        <v>135</v>
      </c>
      <c r="O6" s="1042"/>
      <c r="P6" s="1037"/>
      <c r="Q6" s="1030"/>
    </row>
    <row r="7" spans="1:20" ht="33.75" customHeight="1">
      <c r="A7" s="1006"/>
      <c r="B7" s="1007"/>
      <c r="C7" s="1007"/>
      <c r="D7" s="1007"/>
      <c r="E7" s="1007"/>
      <c r="F7" s="46" t="s">
        <v>109</v>
      </c>
      <c r="G7" s="5" t="s">
        <v>139</v>
      </c>
      <c r="H7" s="46" t="s">
        <v>109</v>
      </c>
      <c r="I7" s="5" t="s">
        <v>139</v>
      </c>
      <c r="J7" s="63" t="s">
        <v>192</v>
      </c>
      <c r="K7" s="63" t="s">
        <v>193</v>
      </c>
      <c r="L7" s="63" t="s">
        <v>192</v>
      </c>
      <c r="M7" s="63" t="s">
        <v>193</v>
      </c>
      <c r="N7" s="5" t="s">
        <v>194</v>
      </c>
      <c r="O7" s="5" t="s">
        <v>195</v>
      </c>
      <c r="P7" s="1049"/>
      <c r="Q7" s="1003"/>
    </row>
    <row r="8" spans="1:20" ht="8.25" customHeight="1">
      <c r="A8" s="77"/>
      <c r="B8" s="78"/>
      <c r="C8" s="78"/>
      <c r="D8" s="78"/>
      <c r="E8" s="78"/>
      <c r="F8" s="79"/>
      <c r="G8" s="78"/>
      <c r="H8" s="79"/>
      <c r="I8" s="78"/>
      <c r="J8" s="82"/>
      <c r="K8" s="82"/>
      <c r="L8" s="82"/>
      <c r="M8" s="82"/>
      <c r="N8" s="78"/>
      <c r="O8" s="78"/>
      <c r="P8" s="83"/>
      <c r="Q8" s="88"/>
    </row>
    <row r="9" spans="1:20" ht="15.6" customHeight="1">
      <c r="A9" s="47">
        <f>A7+1</f>
        <v>1</v>
      </c>
      <c r="B9" s="48">
        <f t="shared" ref="B9:B23" si="0">H9</f>
        <v>0</v>
      </c>
      <c r="C9" s="68"/>
      <c r="D9" s="68"/>
      <c r="E9" s="50"/>
      <c r="F9" s="51"/>
      <c r="G9" s="80"/>
      <c r="H9" s="53"/>
      <c r="I9" s="80"/>
      <c r="J9" s="84"/>
      <c r="K9" s="84"/>
      <c r="L9" s="84"/>
      <c r="M9" s="84"/>
      <c r="N9" s="66"/>
      <c r="O9" s="66"/>
      <c r="P9" s="67">
        <f t="shared" ref="P9:P23" si="1">O9-N9</f>
        <v>0</v>
      </c>
      <c r="Q9" s="28"/>
      <c r="T9" s="74"/>
    </row>
    <row r="10" spans="1:20">
      <c r="A10" s="47">
        <f t="shared" ref="A10:A23" si="2">A9+1</f>
        <v>2</v>
      </c>
      <c r="B10" s="48">
        <f t="shared" si="0"/>
        <v>0</v>
      </c>
      <c r="C10" s="50"/>
      <c r="D10" s="50"/>
      <c r="E10" s="68"/>
      <c r="F10" s="51"/>
      <c r="G10" s="81"/>
      <c r="H10" s="51"/>
      <c r="I10" s="85"/>
      <c r="J10" s="86"/>
      <c r="K10" s="86"/>
      <c r="L10" s="86"/>
      <c r="M10" s="86"/>
      <c r="N10" s="68"/>
      <c r="O10" s="68"/>
      <c r="P10" s="67">
        <f t="shared" si="1"/>
        <v>0</v>
      </c>
      <c r="Q10" s="28"/>
      <c r="T10" s="74"/>
    </row>
    <row r="11" spans="1:20">
      <c r="A11" s="47">
        <f t="shared" si="2"/>
        <v>3</v>
      </c>
      <c r="B11" s="48">
        <f t="shared" si="0"/>
        <v>0</v>
      </c>
      <c r="C11" s="50"/>
      <c r="D11" s="50"/>
      <c r="E11" s="50"/>
      <c r="F11" s="51"/>
      <c r="G11" s="81"/>
      <c r="H11" s="51"/>
      <c r="I11" s="80"/>
      <c r="J11" s="87"/>
      <c r="K11" s="86"/>
      <c r="L11" s="86"/>
      <c r="M11" s="86"/>
      <c r="N11" s="68"/>
      <c r="O11" s="68"/>
      <c r="P11" s="67">
        <f t="shared" si="1"/>
        <v>0</v>
      </c>
      <c r="Q11" s="28"/>
      <c r="R11" s="75"/>
      <c r="S11" s="42"/>
      <c r="T11" s="74"/>
    </row>
    <row r="12" spans="1:20">
      <c r="A12" s="47">
        <f t="shared" si="2"/>
        <v>4</v>
      </c>
      <c r="B12" s="48">
        <f t="shared" si="0"/>
        <v>0</v>
      </c>
      <c r="C12" s="50"/>
      <c r="D12" s="50"/>
      <c r="E12" s="50"/>
      <c r="F12" s="51"/>
      <c r="G12" s="81"/>
      <c r="H12" s="51"/>
      <c r="I12" s="80"/>
      <c r="J12" s="87"/>
      <c r="K12" s="86"/>
      <c r="L12" s="86"/>
      <c r="M12" s="86"/>
      <c r="N12" s="68"/>
      <c r="O12" s="68"/>
      <c r="P12" s="67">
        <f t="shared" si="1"/>
        <v>0</v>
      </c>
      <c r="Q12" s="28"/>
      <c r="R12" s="75"/>
      <c r="S12" s="42"/>
      <c r="T12" s="74"/>
    </row>
    <row r="13" spans="1:20">
      <c r="A13" s="47">
        <f t="shared" si="2"/>
        <v>5</v>
      </c>
      <c r="B13" s="48">
        <f t="shared" si="0"/>
        <v>0</v>
      </c>
      <c r="C13" s="49"/>
      <c r="D13" s="50"/>
      <c r="E13" s="50"/>
      <c r="F13" s="51"/>
      <c r="G13" s="80"/>
      <c r="H13" s="53"/>
      <c r="I13" s="80"/>
      <c r="J13" s="87"/>
      <c r="K13" s="86"/>
      <c r="L13" s="87"/>
      <c r="M13" s="86"/>
      <c r="N13" s="68"/>
      <c r="O13" s="68"/>
      <c r="P13" s="67">
        <f t="shared" si="1"/>
        <v>0</v>
      </c>
      <c r="Q13" s="28"/>
      <c r="R13" s="75"/>
      <c r="S13" s="42"/>
    </row>
    <row r="14" spans="1:20">
      <c r="A14" s="47">
        <f t="shared" si="2"/>
        <v>6</v>
      </c>
      <c r="B14" s="48">
        <f t="shared" si="0"/>
        <v>0</v>
      </c>
      <c r="C14" s="49"/>
      <c r="D14" s="68"/>
      <c r="E14" s="50"/>
      <c r="F14" s="51"/>
      <c r="G14" s="80"/>
      <c r="H14" s="53"/>
      <c r="I14" s="80"/>
      <c r="J14" s="87"/>
      <c r="K14" s="87"/>
      <c r="L14" s="87"/>
      <c r="M14" s="87"/>
      <c r="N14" s="68"/>
      <c r="O14" s="68"/>
      <c r="P14" s="67">
        <f t="shared" si="1"/>
        <v>0</v>
      </c>
      <c r="Q14" s="28"/>
      <c r="R14" s="75"/>
      <c r="S14" s="42"/>
    </row>
    <row r="15" spans="1:20">
      <c r="A15" s="47">
        <f t="shared" si="2"/>
        <v>7</v>
      </c>
      <c r="B15" s="48">
        <f t="shared" si="0"/>
        <v>0</v>
      </c>
      <c r="C15" s="49"/>
      <c r="D15" s="68"/>
      <c r="E15" s="50"/>
      <c r="F15" s="51"/>
      <c r="G15" s="80"/>
      <c r="H15" s="53"/>
      <c r="I15" s="80"/>
      <c r="J15" s="87"/>
      <c r="K15" s="87"/>
      <c r="L15" s="87"/>
      <c r="M15" s="87"/>
      <c r="N15" s="68"/>
      <c r="O15" s="68"/>
      <c r="P15" s="67">
        <f t="shared" si="1"/>
        <v>0</v>
      </c>
      <c r="Q15" s="28"/>
      <c r="R15" s="75"/>
      <c r="S15" s="42"/>
    </row>
    <row r="16" spans="1:20">
      <c r="A16" s="47">
        <f t="shared" si="2"/>
        <v>8</v>
      </c>
      <c r="B16" s="48">
        <f t="shared" si="0"/>
        <v>0</v>
      </c>
      <c r="C16" s="49"/>
      <c r="D16" s="68"/>
      <c r="E16" s="68"/>
      <c r="F16" s="53"/>
      <c r="G16" s="80"/>
      <c r="H16" s="53"/>
      <c r="I16" s="80"/>
      <c r="J16" s="84"/>
      <c r="K16" s="84"/>
      <c r="L16" s="84"/>
      <c r="M16" s="84"/>
      <c r="N16" s="68"/>
      <c r="O16" s="68"/>
      <c r="P16" s="67">
        <f t="shared" si="1"/>
        <v>0</v>
      </c>
      <c r="Q16" s="28"/>
      <c r="R16" s="75"/>
      <c r="S16" s="42"/>
    </row>
    <row r="17" spans="1:19">
      <c r="A17" s="47">
        <f t="shared" si="2"/>
        <v>9</v>
      </c>
      <c r="B17" s="48">
        <f t="shared" si="0"/>
        <v>0</v>
      </c>
      <c r="C17" s="49"/>
      <c r="D17" s="50"/>
      <c r="E17" s="50"/>
      <c r="F17" s="51"/>
      <c r="G17" s="80"/>
      <c r="H17" s="53"/>
      <c r="I17" s="80"/>
      <c r="J17" s="84"/>
      <c r="K17" s="84"/>
      <c r="L17" s="84"/>
      <c r="M17" s="84"/>
      <c r="N17" s="68"/>
      <c r="O17" s="68"/>
      <c r="P17" s="67">
        <f t="shared" si="1"/>
        <v>0</v>
      </c>
      <c r="Q17" s="28"/>
      <c r="R17" s="75"/>
      <c r="S17" s="42"/>
    </row>
    <row r="18" spans="1:19">
      <c r="A18" s="47">
        <f t="shared" si="2"/>
        <v>10</v>
      </c>
      <c r="B18" s="48">
        <f t="shared" si="0"/>
        <v>0</v>
      </c>
      <c r="C18" s="49"/>
      <c r="D18" s="68"/>
      <c r="E18" s="50"/>
      <c r="F18" s="51"/>
      <c r="G18" s="80"/>
      <c r="H18" s="53"/>
      <c r="I18" s="80"/>
      <c r="J18" s="87"/>
      <c r="K18" s="87"/>
      <c r="L18" s="87"/>
      <c r="M18" s="87"/>
      <c r="N18" s="68"/>
      <c r="O18" s="68"/>
      <c r="P18" s="67">
        <f t="shared" si="1"/>
        <v>0</v>
      </c>
      <c r="Q18" s="28"/>
      <c r="R18" s="75"/>
      <c r="S18" s="42"/>
    </row>
    <row r="19" spans="1:19">
      <c r="A19" s="47">
        <f t="shared" si="2"/>
        <v>11</v>
      </c>
      <c r="B19" s="48">
        <f t="shared" si="0"/>
        <v>0</v>
      </c>
      <c r="C19" s="49"/>
      <c r="D19" s="68"/>
      <c r="E19" s="50"/>
      <c r="F19" s="51"/>
      <c r="G19" s="80"/>
      <c r="H19" s="53"/>
      <c r="I19" s="80"/>
      <c r="J19" s="87"/>
      <c r="K19" s="87"/>
      <c r="L19" s="87"/>
      <c r="M19" s="87"/>
      <c r="N19" s="68"/>
      <c r="O19" s="68"/>
      <c r="P19" s="67">
        <f t="shared" si="1"/>
        <v>0</v>
      </c>
      <c r="Q19" s="28"/>
      <c r="R19" s="75"/>
      <c r="S19" s="42"/>
    </row>
    <row r="20" spans="1:19">
      <c r="A20" s="47">
        <f t="shared" si="2"/>
        <v>12</v>
      </c>
      <c r="B20" s="48">
        <f t="shared" si="0"/>
        <v>0</v>
      </c>
      <c r="C20" s="49"/>
      <c r="D20" s="68"/>
      <c r="E20" s="50"/>
      <c r="F20" s="51"/>
      <c r="G20" s="80"/>
      <c r="H20" s="53"/>
      <c r="I20" s="80"/>
      <c r="J20" s="87"/>
      <c r="K20" s="87"/>
      <c r="L20" s="87"/>
      <c r="M20" s="87"/>
      <c r="N20" s="68"/>
      <c r="O20" s="68"/>
      <c r="P20" s="67">
        <f t="shared" si="1"/>
        <v>0</v>
      </c>
      <c r="Q20" s="28"/>
      <c r="R20" s="75"/>
      <c r="S20" s="42"/>
    </row>
    <row r="21" spans="1:19">
      <c r="A21" s="47">
        <f t="shared" si="2"/>
        <v>13</v>
      </c>
      <c r="B21" s="48">
        <f t="shared" si="0"/>
        <v>0</v>
      </c>
      <c r="C21" s="49"/>
      <c r="D21" s="68"/>
      <c r="E21" s="50"/>
      <c r="F21" s="51"/>
      <c r="G21" s="80"/>
      <c r="H21" s="53"/>
      <c r="I21" s="80"/>
      <c r="J21" s="87"/>
      <c r="K21" s="87"/>
      <c r="L21" s="87"/>
      <c r="M21" s="87"/>
      <c r="N21" s="68"/>
      <c r="O21" s="68"/>
      <c r="P21" s="67">
        <f t="shared" si="1"/>
        <v>0</v>
      </c>
      <c r="Q21" s="28"/>
      <c r="R21" s="75"/>
      <c r="S21" s="42"/>
    </row>
    <row r="22" spans="1:19">
      <c r="A22" s="47">
        <f t="shared" si="2"/>
        <v>14</v>
      </c>
      <c r="B22" s="48">
        <f t="shared" si="0"/>
        <v>0</v>
      </c>
      <c r="C22" s="49"/>
      <c r="D22" s="68"/>
      <c r="E22" s="50"/>
      <c r="F22" s="51"/>
      <c r="G22" s="80"/>
      <c r="H22" s="53"/>
      <c r="I22" s="80"/>
      <c r="J22" s="87"/>
      <c r="K22" s="87"/>
      <c r="L22" s="87"/>
      <c r="M22" s="87"/>
      <c r="N22" s="68"/>
      <c r="O22" s="68"/>
      <c r="P22" s="67">
        <f t="shared" si="1"/>
        <v>0</v>
      </c>
      <c r="Q22" s="28"/>
      <c r="R22" s="75"/>
      <c r="S22" s="42"/>
    </row>
    <row r="23" spans="1:19">
      <c r="A23" s="47">
        <f t="shared" si="2"/>
        <v>15</v>
      </c>
      <c r="B23" s="48">
        <f t="shared" si="0"/>
        <v>0</v>
      </c>
      <c r="C23" s="49"/>
      <c r="D23" s="68"/>
      <c r="E23" s="50"/>
      <c r="F23" s="51"/>
      <c r="G23" s="80"/>
      <c r="H23" s="53"/>
      <c r="I23" s="80"/>
      <c r="J23" s="84"/>
      <c r="K23" s="84"/>
      <c r="L23" s="84"/>
      <c r="M23" s="84"/>
      <c r="N23" s="68"/>
      <c r="O23" s="68"/>
      <c r="P23" s="67">
        <f t="shared" si="1"/>
        <v>0</v>
      </c>
      <c r="Q23" s="28"/>
      <c r="R23" s="75"/>
      <c r="S23" s="42"/>
    </row>
    <row r="24" spans="1:19">
      <c r="A24" s="47"/>
      <c r="B24" s="48"/>
      <c r="C24" s="14"/>
      <c r="D24" s="14"/>
      <c r="E24" s="54"/>
      <c r="F24" s="55"/>
      <c r="G24" s="56"/>
      <c r="H24" s="55"/>
      <c r="I24" s="56"/>
      <c r="J24" s="70"/>
      <c r="K24" s="70"/>
      <c r="L24" s="70"/>
      <c r="M24" s="70"/>
      <c r="N24" s="66"/>
      <c r="O24" s="66"/>
      <c r="P24" s="30"/>
      <c r="Q24" s="31"/>
    </row>
    <row r="25" spans="1:19">
      <c r="A25" s="57" t="s">
        <v>3</v>
      </c>
      <c r="B25" s="58"/>
      <c r="C25" s="58"/>
      <c r="D25" s="58"/>
      <c r="E25" s="58"/>
      <c r="F25" s="59"/>
      <c r="G25" s="60"/>
      <c r="H25" s="59"/>
      <c r="I25" s="60"/>
      <c r="J25" s="71"/>
      <c r="K25" s="71"/>
      <c r="L25" s="71"/>
      <c r="M25" s="71"/>
      <c r="N25" s="60"/>
      <c r="O25" s="60"/>
      <c r="P25" s="72">
        <f>SUM(P9:P24)</f>
        <v>0</v>
      </c>
      <c r="Q25" s="73"/>
    </row>
  </sheetData>
  <mergeCells count="13">
    <mergeCell ref="P5:P7"/>
    <mergeCell ref="Q5:Q7"/>
    <mergeCell ref="A5:A7"/>
    <mergeCell ref="B5:B7"/>
    <mergeCell ref="C5:C7"/>
    <mergeCell ref="D5:D7"/>
    <mergeCell ref="E5:E7"/>
    <mergeCell ref="F5:O5"/>
    <mergeCell ref="F6:G6"/>
    <mergeCell ref="H6:I6"/>
    <mergeCell ref="J6:K6"/>
    <mergeCell ref="L6:M6"/>
    <mergeCell ref="N6:O6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xSplit="2" ySplit="7" topLeftCell="C8" activePane="bottomRight" state="frozen"/>
      <selection pane="topRight"/>
      <selection pane="bottomLeft"/>
      <selection pane="bottomRight" activeCell="N16" sqref="N1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7.7109375" style="1" customWidth="1"/>
    <col min="4" max="4" width="15.28515625" style="1" customWidth="1"/>
    <col min="5" max="5" width="9.140625" style="41"/>
    <col min="6" max="6" width="9.140625" style="1"/>
    <col min="7" max="7" width="9.140625" style="41"/>
    <col min="8" max="8" width="9.140625" style="1"/>
    <col min="9" max="12" width="9.140625" style="29"/>
    <col min="13" max="14" width="10" style="1" customWidth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128</v>
      </c>
      <c r="D1" s="2"/>
      <c r="E1" s="43"/>
      <c r="F1" s="2"/>
      <c r="G1" s="43"/>
      <c r="H1" s="2"/>
      <c r="I1" s="26"/>
      <c r="J1" s="26"/>
      <c r="K1" s="26"/>
      <c r="L1" s="26"/>
      <c r="M1" s="2"/>
      <c r="N1" s="2"/>
      <c r="O1" s="61"/>
    </row>
    <row r="2" spans="1:19">
      <c r="B2" s="2"/>
      <c r="C2" s="3" t="s">
        <v>249</v>
      </c>
      <c r="D2" s="2"/>
      <c r="E2" s="43"/>
      <c r="F2" s="2"/>
      <c r="G2" s="43"/>
      <c r="H2" s="2"/>
      <c r="I2" s="26"/>
      <c r="J2" s="26"/>
      <c r="K2" s="26"/>
      <c r="L2" s="26"/>
      <c r="M2" s="2"/>
      <c r="N2" s="2"/>
      <c r="O2" s="62" t="s">
        <v>130</v>
      </c>
    </row>
    <row r="3" spans="1:19">
      <c r="B3" s="2"/>
      <c r="C3" s="3" t="str">
        <f>SCI!C3</f>
        <v>Bulan September 2026</v>
      </c>
      <c r="D3" s="2"/>
      <c r="E3" s="43"/>
      <c r="F3" s="2"/>
      <c r="G3" s="43"/>
      <c r="H3" s="2"/>
      <c r="I3" s="26"/>
      <c r="J3" s="26"/>
      <c r="K3" s="26"/>
      <c r="L3" s="26"/>
      <c r="M3" s="2"/>
      <c r="N3" s="2"/>
      <c r="O3" s="61"/>
    </row>
    <row r="4" spans="1:19">
      <c r="B4" s="4"/>
      <c r="C4" s="4">
        <f>SCI!C4</f>
        <v>46266</v>
      </c>
      <c r="D4" s="44"/>
      <c r="E4" s="43"/>
      <c r="F4" s="2"/>
      <c r="G4" s="43"/>
      <c r="H4" s="2"/>
      <c r="I4" s="26"/>
      <c r="J4" s="26"/>
      <c r="K4" s="26"/>
      <c r="L4" s="26"/>
      <c r="M4" s="2"/>
      <c r="N4" s="2"/>
      <c r="O4" s="61" t="s">
        <v>131</v>
      </c>
    </row>
    <row r="5" spans="1:19" ht="15.75" customHeight="1">
      <c r="A5" s="1005" t="s">
        <v>108</v>
      </c>
      <c r="B5" s="1004" t="s">
        <v>109</v>
      </c>
      <c r="C5" s="1004" t="s">
        <v>190</v>
      </c>
      <c r="D5" s="1004" t="s">
        <v>191</v>
      </c>
      <c r="E5" s="1039" t="s">
        <v>164</v>
      </c>
      <c r="F5" s="1040"/>
      <c r="G5" s="1040"/>
      <c r="H5" s="1040"/>
      <c r="I5" s="1040"/>
      <c r="J5" s="1040"/>
      <c r="K5" s="1040"/>
      <c r="L5" s="1040"/>
      <c r="M5" s="1040"/>
      <c r="N5" s="1040"/>
      <c r="O5" s="1036" t="s">
        <v>136</v>
      </c>
      <c r="P5" s="1002" t="s">
        <v>165</v>
      </c>
    </row>
    <row r="6" spans="1:19" ht="15.75" customHeight="1">
      <c r="A6" s="1032"/>
      <c r="B6" s="1034"/>
      <c r="C6" s="1034"/>
      <c r="D6" s="1034"/>
      <c r="E6" s="1041" t="s">
        <v>132</v>
      </c>
      <c r="F6" s="1042"/>
      <c r="G6" s="1041" t="s">
        <v>133</v>
      </c>
      <c r="H6" s="1043"/>
      <c r="I6" s="1044" t="s">
        <v>132</v>
      </c>
      <c r="J6" s="1045"/>
      <c r="K6" s="1044" t="s">
        <v>133</v>
      </c>
      <c r="L6" s="1046"/>
      <c r="M6" s="1041" t="s">
        <v>135</v>
      </c>
      <c r="N6" s="1042"/>
      <c r="O6" s="1037"/>
      <c r="P6" s="1030"/>
    </row>
    <row r="7" spans="1:19" ht="33.75" customHeight="1">
      <c r="A7" s="1006"/>
      <c r="B7" s="1007"/>
      <c r="C7" s="1007"/>
      <c r="D7" s="1007"/>
      <c r="E7" s="46" t="s">
        <v>109</v>
      </c>
      <c r="F7" s="5" t="s">
        <v>139</v>
      </c>
      <c r="G7" s="46" t="s">
        <v>109</v>
      </c>
      <c r="H7" s="5" t="s">
        <v>139</v>
      </c>
      <c r="I7" s="63" t="s">
        <v>192</v>
      </c>
      <c r="J7" s="63" t="s">
        <v>193</v>
      </c>
      <c r="K7" s="63" t="s">
        <v>192</v>
      </c>
      <c r="L7" s="63" t="s">
        <v>193</v>
      </c>
      <c r="M7" s="5" t="s">
        <v>194</v>
      </c>
      <c r="N7" s="5" t="s">
        <v>195</v>
      </c>
      <c r="O7" s="1049"/>
      <c r="P7" s="1003"/>
    </row>
    <row r="8" spans="1:19" ht="15.6" customHeight="1">
      <c r="A8" s="47">
        <f t="shared" ref="A8:A17" si="0">A7+1</f>
        <v>1</v>
      </c>
      <c r="B8" s="48">
        <f t="shared" ref="B8" si="1">G8</f>
        <v>0</v>
      </c>
      <c r="C8" s="49"/>
      <c r="D8" s="50"/>
      <c r="E8" s="51"/>
      <c r="F8" s="52"/>
      <c r="G8" s="53"/>
      <c r="H8" s="52"/>
      <c r="I8" s="65"/>
      <c r="J8" s="65"/>
      <c r="K8" s="65"/>
      <c r="L8" s="65"/>
      <c r="M8" s="66"/>
      <c r="N8" s="66"/>
      <c r="O8" s="67">
        <f t="shared" ref="O8:O17" si="2">N8-M8</f>
        <v>0</v>
      </c>
      <c r="P8" s="28"/>
      <c r="S8" s="74"/>
    </row>
    <row r="9" spans="1:19">
      <c r="A9" s="47">
        <f t="shared" si="0"/>
        <v>2</v>
      </c>
      <c r="B9" s="48">
        <f t="shared" ref="B9:B17" si="3">G9</f>
        <v>0</v>
      </c>
      <c r="C9" s="49"/>
      <c r="D9" s="50"/>
      <c r="E9" s="51"/>
      <c r="F9" s="52"/>
      <c r="G9" s="53"/>
      <c r="H9" s="52"/>
      <c r="I9" s="65"/>
      <c r="J9" s="65"/>
      <c r="K9" s="65"/>
      <c r="L9" s="65"/>
      <c r="M9" s="68"/>
      <c r="N9" s="68"/>
      <c r="O9" s="67">
        <f t="shared" si="2"/>
        <v>0</v>
      </c>
      <c r="P9" s="28"/>
      <c r="S9" s="74"/>
    </row>
    <row r="10" spans="1:19">
      <c r="A10" s="47">
        <f t="shared" si="0"/>
        <v>3</v>
      </c>
      <c r="B10" s="48">
        <f t="shared" si="3"/>
        <v>0</v>
      </c>
      <c r="C10" s="49"/>
      <c r="D10" s="50"/>
      <c r="E10" s="51"/>
      <c r="F10" s="52"/>
      <c r="G10" s="53"/>
      <c r="H10" s="52"/>
      <c r="I10" s="65"/>
      <c r="J10" s="65"/>
      <c r="K10" s="65"/>
      <c r="L10" s="65"/>
      <c r="M10" s="68"/>
      <c r="N10" s="68"/>
      <c r="O10" s="67">
        <f t="shared" si="2"/>
        <v>0</v>
      </c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3"/>
        <v>0</v>
      </c>
      <c r="C11" s="49"/>
      <c r="D11" s="50"/>
      <c r="E11" s="51"/>
      <c r="F11" s="52"/>
      <c r="G11" s="53"/>
      <c r="H11" s="52"/>
      <c r="I11" s="65"/>
      <c r="J11" s="65"/>
      <c r="K11" s="65"/>
      <c r="L11" s="65"/>
      <c r="M11" s="68"/>
      <c r="N11" s="68"/>
      <c r="O11" s="67">
        <f t="shared" si="2"/>
        <v>0</v>
      </c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3"/>
        <v>0</v>
      </c>
      <c r="C12" s="49"/>
      <c r="D12" s="50"/>
      <c r="E12" s="51"/>
      <c r="F12" s="52"/>
      <c r="G12" s="53"/>
      <c r="H12" s="52"/>
      <c r="I12" s="65"/>
      <c r="J12" s="65"/>
      <c r="K12" s="65"/>
      <c r="L12" s="65"/>
      <c r="M12" s="68"/>
      <c r="N12" s="68"/>
      <c r="O12" s="67">
        <f t="shared" si="2"/>
        <v>0</v>
      </c>
      <c r="P12" s="28"/>
      <c r="Q12" s="75"/>
      <c r="R12" s="42"/>
    </row>
    <row r="13" spans="1:19">
      <c r="A13" s="47">
        <f t="shared" si="0"/>
        <v>6</v>
      </c>
      <c r="B13" s="48">
        <f t="shared" si="3"/>
        <v>0</v>
      </c>
      <c r="C13" s="49"/>
      <c r="D13" s="50"/>
      <c r="E13" s="51"/>
      <c r="F13" s="52"/>
      <c r="G13" s="53"/>
      <c r="H13" s="52"/>
      <c r="I13" s="65"/>
      <c r="J13" s="65"/>
      <c r="K13" s="65"/>
      <c r="L13" s="65"/>
      <c r="M13" s="68"/>
      <c r="N13" s="68"/>
      <c r="O13" s="67">
        <f t="shared" si="2"/>
        <v>0</v>
      </c>
      <c r="P13" s="28"/>
      <c r="Q13" s="75"/>
      <c r="R13" s="42"/>
    </row>
    <row r="14" spans="1:19">
      <c r="A14" s="47">
        <f t="shared" si="0"/>
        <v>7</v>
      </c>
      <c r="B14" s="48">
        <f t="shared" si="3"/>
        <v>0</v>
      </c>
      <c r="C14" s="49"/>
      <c r="D14" s="50"/>
      <c r="E14" s="51"/>
      <c r="F14" s="52"/>
      <c r="G14" s="53"/>
      <c r="H14" s="52"/>
      <c r="I14" s="65"/>
      <c r="J14" s="65"/>
      <c r="K14" s="65"/>
      <c r="L14" s="65"/>
      <c r="M14" s="68"/>
      <c r="N14" s="68"/>
      <c r="O14" s="67">
        <f t="shared" si="2"/>
        <v>0</v>
      </c>
      <c r="P14" s="28"/>
      <c r="Q14" s="75"/>
      <c r="R14" s="42"/>
    </row>
    <row r="15" spans="1:19">
      <c r="A15" s="47">
        <f t="shared" si="0"/>
        <v>8</v>
      </c>
      <c r="B15" s="48">
        <f t="shared" si="3"/>
        <v>0</v>
      </c>
      <c r="C15" s="49"/>
      <c r="D15" s="50"/>
      <c r="E15" s="51"/>
      <c r="F15" s="52"/>
      <c r="G15" s="53"/>
      <c r="H15" s="52"/>
      <c r="I15" s="65"/>
      <c r="J15" s="65"/>
      <c r="K15" s="65"/>
      <c r="L15" s="65"/>
      <c r="M15" s="68"/>
      <c r="N15" s="68"/>
      <c r="O15" s="67">
        <f t="shared" si="2"/>
        <v>0</v>
      </c>
      <c r="P15" s="28"/>
      <c r="Q15" s="75"/>
      <c r="R15" s="42"/>
    </row>
    <row r="16" spans="1:19">
      <c r="A16" s="47">
        <f t="shared" si="0"/>
        <v>9</v>
      </c>
      <c r="B16" s="48">
        <f t="shared" si="3"/>
        <v>0</v>
      </c>
      <c r="C16" s="49"/>
      <c r="D16" s="50"/>
      <c r="E16" s="51"/>
      <c r="F16" s="52"/>
      <c r="G16" s="53"/>
      <c r="H16" s="52"/>
      <c r="I16" s="65"/>
      <c r="J16" s="65"/>
      <c r="K16" s="65"/>
      <c r="L16" s="65"/>
      <c r="M16" s="68"/>
      <c r="N16" s="68"/>
      <c r="O16" s="67">
        <f t="shared" si="2"/>
        <v>0</v>
      </c>
      <c r="P16" s="28"/>
      <c r="Q16" s="75"/>
      <c r="R16" s="42"/>
    </row>
    <row r="17" spans="1:18">
      <c r="A17" s="47">
        <f t="shared" si="0"/>
        <v>10</v>
      </c>
      <c r="B17" s="48">
        <f t="shared" si="3"/>
        <v>0</v>
      </c>
      <c r="C17" s="49"/>
      <c r="D17" s="50"/>
      <c r="E17" s="51"/>
      <c r="F17" s="52"/>
      <c r="G17" s="53"/>
      <c r="H17" s="52"/>
      <c r="I17" s="65"/>
      <c r="J17" s="65"/>
      <c r="K17" s="65"/>
      <c r="L17" s="65"/>
      <c r="M17" s="68"/>
      <c r="N17" s="68"/>
      <c r="O17" s="67">
        <f t="shared" si="2"/>
        <v>0</v>
      </c>
      <c r="P17" s="28"/>
      <c r="Q17" s="75"/>
      <c r="R17" s="42"/>
    </row>
    <row r="18" spans="1:18">
      <c r="A18" s="47"/>
      <c r="B18" s="48"/>
      <c r="C18" s="14"/>
      <c r="D18" s="54"/>
      <c r="E18" s="55"/>
      <c r="F18" s="56"/>
      <c r="G18" s="55"/>
      <c r="H18" s="56"/>
      <c r="I18" s="70"/>
      <c r="J18" s="70"/>
      <c r="K18" s="70"/>
      <c r="L18" s="70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9"/>
      <c r="F19" s="60"/>
      <c r="G19" s="59"/>
      <c r="H19" s="60"/>
      <c r="I19" s="71"/>
      <c r="J19" s="71"/>
      <c r="K19" s="71"/>
      <c r="L19" s="71"/>
      <c r="M19" s="60"/>
      <c r="N19" s="60"/>
      <c r="O19" s="72">
        <f>SUM(O8:O18)</f>
        <v>0</v>
      </c>
      <c r="P19" s="73"/>
    </row>
  </sheetData>
  <mergeCells count="12">
    <mergeCell ref="P5:P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A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250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0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40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5" si="3">B9</f>
        <v>46268</v>
      </c>
      <c r="D9" s="9">
        <v>0.29166666666666702</v>
      </c>
      <c r="E9" s="8">
        <f t="shared" ref="E9:E35" si="4">C9+1</f>
        <v>46269</v>
      </c>
      <c r="F9" s="9">
        <v>0.29166666666666702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0.29166666666666702</v>
      </c>
      <c r="E10" s="8">
        <f t="shared" si="4"/>
        <v>46270</v>
      </c>
      <c r="F10" s="9">
        <v>0.29166666666666702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0.29166666666666702</v>
      </c>
      <c r="E11" s="8">
        <f t="shared" si="4"/>
        <v>46271</v>
      </c>
      <c r="F11" s="9">
        <v>0.29166666666666702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0.29166666666666702</v>
      </c>
      <c r="E12" s="8">
        <f t="shared" si="4"/>
        <v>46272</v>
      </c>
      <c r="F12" s="9">
        <v>0.29166666666666702</v>
      </c>
      <c r="G12" s="10">
        <f t="shared" si="5"/>
        <v>1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0.29166666666666702</v>
      </c>
      <c r="E13" s="8">
        <f t="shared" si="4"/>
        <v>46273</v>
      </c>
      <c r="F13" s="9">
        <v>0.29166666666666702</v>
      </c>
      <c r="G13" s="10">
        <f t="shared" si="5"/>
        <v>1</v>
      </c>
      <c r="H13" s="11"/>
      <c r="I13" s="11"/>
      <c r="J13" s="11">
        <f t="shared" ref="J13" si="14">I13-H13</f>
        <v>0</v>
      </c>
      <c r="K13" s="27">
        <f t="shared" ref="K13" si="15">J13/24</f>
        <v>0</v>
      </c>
      <c r="L13" s="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0.29166666666666702</v>
      </c>
      <c r="E14" s="8">
        <f t="shared" si="4"/>
        <v>46274</v>
      </c>
      <c r="F14" s="9">
        <v>0.29166666666666702</v>
      </c>
      <c r="G14" s="10">
        <f t="shared" si="5"/>
        <v>1</v>
      </c>
      <c r="H14" s="11"/>
      <c r="I14" s="11"/>
      <c r="J14" s="11">
        <f t="shared" ref="J14" si="16">I14-H14</f>
        <v>0</v>
      </c>
      <c r="K14" s="27">
        <f t="shared" ref="K14" si="17">J14/24</f>
        <v>0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0.29166666666666702</v>
      </c>
      <c r="E15" s="8">
        <f t="shared" si="4"/>
        <v>46275</v>
      </c>
      <c r="F15" s="9">
        <v>0.29166666666666702</v>
      </c>
      <c r="G15" s="10">
        <f t="shared" si="5"/>
        <v>1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0.29166666666666702</v>
      </c>
      <c r="E16" s="8">
        <f t="shared" si="4"/>
        <v>46276</v>
      </c>
      <c r="F16" s="9">
        <v>0.29166666666666702</v>
      </c>
      <c r="G16" s="10">
        <f t="shared" si="5"/>
        <v>1</v>
      </c>
      <c r="H16" s="11"/>
      <c r="I16" s="11"/>
      <c r="J16" s="11">
        <f t="shared" ref="J16" si="20">I16-H16</f>
        <v>0</v>
      </c>
      <c r="K16" s="27">
        <f t="shared" ref="K16" si="21">J16/24</f>
        <v>0</v>
      </c>
      <c r="L16" s="28"/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0.29166666666666702</v>
      </c>
      <c r="E17" s="8">
        <f t="shared" si="4"/>
        <v>46277</v>
      </c>
      <c r="F17" s="9">
        <v>0.29166666666666702</v>
      </c>
      <c r="G17" s="10">
        <f t="shared" si="5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0.29166666666666702</v>
      </c>
      <c r="E18" s="8">
        <f t="shared" si="4"/>
        <v>46278</v>
      </c>
      <c r="F18" s="9">
        <v>0.29166666666666702</v>
      </c>
      <c r="G18" s="10">
        <f t="shared" si="5"/>
        <v>1</v>
      </c>
      <c r="H18" s="11"/>
      <c r="I18" s="11"/>
      <c r="J18" s="11">
        <f t="shared" ref="J18:J19" si="24">I18-H18</f>
        <v>0</v>
      </c>
      <c r="K18" s="27">
        <f t="shared" ref="K18:K19" si="25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0.29166666666666702</v>
      </c>
      <c r="E19" s="8">
        <f t="shared" si="4"/>
        <v>46279</v>
      </c>
      <c r="F19" s="9">
        <v>0.29166666666666702</v>
      </c>
      <c r="G19" s="10">
        <f t="shared" si="5"/>
        <v>1</v>
      </c>
      <c r="H19" s="11"/>
      <c r="I19" s="11"/>
      <c r="J19" s="11">
        <f t="shared" si="24"/>
        <v>0</v>
      </c>
      <c r="K19" s="27">
        <f t="shared" si="25"/>
        <v>0</v>
      </c>
      <c r="L19" s="28"/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0.29166666666666702</v>
      </c>
      <c r="E20" s="8">
        <f t="shared" si="4"/>
        <v>46280</v>
      </c>
      <c r="F20" s="9">
        <v>0.29166666666666702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0.29166666666666702</v>
      </c>
      <c r="E21" s="8">
        <f t="shared" si="4"/>
        <v>46281</v>
      </c>
      <c r="F21" s="9">
        <v>0.29166666666666702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0.29166666666666702</v>
      </c>
      <c r="E22" s="8">
        <f t="shared" si="4"/>
        <v>46282</v>
      </c>
      <c r="F22" s="9">
        <v>0.29166666666666702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0.29166666666666702</v>
      </c>
      <c r="E23" s="8">
        <f t="shared" si="4"/>
        <v>46283</v>
      </c>
      <c r="F23" s="9">
        <v>0.29166666666666702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0.29166666666666702</v>
      </c>
      <c r="E24" s="8">
        <f t="shared" si="4"/>
        <v>46284</v>
      </c>
      <c r="F24" s="9">
        <v>0.29166666666666702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46284</v>
      </c>
      <c r="C25" s="8">
        <f t="shared" si="3"/>
        <v>46284</v>
      </c>
      <c r="D25" s="9">
        <v>0.29166666666666702</v>
      </c>
      <c r="E25" s="8">
        <f t="shared" si="4"/>
        <v>46285</v>
      </c>
      <c r="F25" s="9">
        <v>0.29166666666666702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46285</v>
      </c>
      <c r="C26" s="8">
        <f t="shared" si="3"/>
        <v>46285</v>
      </c>
      <c r="D26" s="9">
        <v>0.29166666666666702</v>
      </c>
      <c r="E26" s="8">
        <f t="shared" si="4"/>
        <v>46286</v>
      </c>
      <c r="F26" s="9">
        <v>0.29166666666666702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46286</v>
      </c>
      <c r="C27" s="8">
        <f t="shared" si="3"/>
        <v>46286</v>
      </c>
      <c r="D27" s="9">
        <v>0.29166666666666702</v>
      </c>
      <c r="E27" s="8">
        <f t="shared" si="4"/>
        <v>46287</v>
      </c>
      <c r="F27" s="9">
        <v>0.29166666666666702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46287</v>
      </c>
      <c r="C28" s="8">
        <f t="shared" si="3"/>
        <v>46287</v>
      </c>
      <c r="D28" s="9">
        <v>0.29166666666666702</v>
      </c>
      <c r="E28" s="8">
        <f t="shared" si="4"/>
        <v>46288</v>
      </c>
      <c r="F28" s="9">
        <v>0.29166666666666702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46288</v>
      </c>
      <c r="C29" s="8">
        <f t="shared" si="3"/>
        <v>46288</v>
      </c>
      <c r="D29" s="9">
        <v>0.29166666666666702</v>
      </c>
      <c r="E29" s="8">
        <f t="shared" si="4"/>
        <v>46289</v>
      </c>
      <c r="F29" s="9">
        <v>0.29166666666666702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46289</v>
      </c>
      <c r="C30" s="8">
        <f t="shared" si="3"/>
        <v>46289</v>
      </c>
      <c r="D30" s="9">
        <v>0.29166666666666702</v>
      </c>
      <c r="E30" s="8">
        <f t="shared" si="4"/>
        <v>46290</v>
      </c>
      <c r="F30" s="9">
        <v>0.29166666666666702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46290</v>
      </c>
      <c r="C31" s="8">
        <f t="shared" si="3"/>
        <v>46290</v>
      </c>
      <c r="D31" s="9">
        <v>0.29166666666666702</v>
      </c>
      <c r="E31" s="8">
        <f t="shared" si="4"/>
        <v>46291</v>
      </c>
      <c r="F31" s="9">
        <v>0.29166666666666702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46291</v>
      </c>
      <c r="C32" s="8">
        <f t="shared" si="3"/>
        <v>46291</v>
      </c>
      <c r="D32" s="9">
        <v>0.29166666666666702</v>
      </c>
      <c r="E32" s="8">
        <f t="shared" si="4"/>
        <v>46292</v>
      </c>
      <c r="F32" s="9">
        <v>0.29166666666666702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46292</v>
      </c>
      <c r="C33" s="8">
        <f t="shared" si="3"/>
        <v>46292</v>
      </c>
      <c r="D33" s="9">
        <v>0.29166666666666702</v>
      </c>
      <c r="E33" s="8">
        <f t="shared" si="4"/>
        <v>46293</v>
      </c>
      <c r="F33" s="9">
        <v>0.29166666666666702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46293</v>
      </c>
      <c r="C34" s="8">
        <f t="shared" si="3"/>
        <v>46293</v>
      </c>
      <c r="D34" s="9">
        <v>0.29166666666666702</v>
      </c>
      <c r="E34" s="8">
        <f t="shared" si="4"/>
        <v>46294</v>
      </c>
      <c r="F34" s="9">
        <v>0.29166666666666702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46294</v>
      </c>
      <c r="C35" s="8">
        <f t="shared" si="3"/>
        <v>46294</v>
      </c>
      <c r="D35" s="9">
        <v>0.29166666666666702</v>
      </c>
      <c r="E35" s="8">
        <f t="shared" si="4"/>
        <v>46295</v>
      </c>
      <c r="F35" s="9">
        <v>0.29166666666666702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46295</v>
      </c>
      <c r="C36" s="8">
        <f t="shared" ref="C36" si="57">B36</f>
        <v>46295</v>
      </c>
      <c r="D36" s="9">
        <v>0.29166666666666702</v>
      </c>
      <c r="E36" s="8">
        <f t="shared" ref="E36" si="58">C36+1</f>
        <v>46296</v>
      </c>
      <c r="F36" s="9">
        <v>0.29166666666666702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46296</v>
      </c>
      <c r="C37" s="8">
        <f t="shared" ref="C37" si="60">B37</f>
        <v>46296</v>
      </c>
      <c r="D37" s="9">
        <v>0.29166666666666702</v>
      </c>
      <c r="E37" s="8">
        <f t="shared" ref="E37" si="61">C37+1</f>
        <v>46297</v>
      </c>
      <c r="F37" s="9">
        <v>0.29166666666666702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G7" sqref="G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251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0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48" t="s">
        <v>135</v>
      </c>
      <c r="I5" s="1048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37" t="s">
        <v>132</v>
      </c>
      <c r="I6" s="37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5" si="3">B9</f>
        <v>46268</v>
      </c>
      <c r="D9" s="9">
        <v>0.29166666666666702</v>
      </c>
      <c r="E9" s="8">
        <f t="shared" ref="E9:E35" si="4">C9+1</f>
        <v>46269</v>
      </c>
      <c r="F9" s="9">
        <v>0.29166666666666702</v>
      </c>
      <c r="G9" s="10">
        <f>IFERROR(((E9-C9)+(F9-D9)),"")</f>
        <v>1</v>
      </c>
      <c r="H9" s="11"/>
      <c r="I9" s="11"/>
      <c r="J9" s="11">
        <f t="shared" ref="J9" si="5">I9-H9</f>
        <v>0</v>
      </c>
      <c r="K9" s="27">
        <f t="shared" ref="K9" si="6">J9/24</f>
        <v>0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0.29166666666666702</v>
      </c>
      <c r="E10" s="8">
        <f t="shared" si="4"/>
        <v>46270</v>
      </c>
      <c r="F10" s="9">
        <v>0.29166666666666702</v>
      </c>
      <c r="G10" s="10">
        <f t="shared" ref="G10:G11" si="7">IFERROR(((E10-C10)+(F10-D10)),"")</f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0.29166666666666702</v>
      </c>
      <c r="E11" s="8">
        <f t="shared" si="4"/>
        <v>46271</v>
      </c>
      <c r="F11" s="9">
        <v>0.29166666666666702</v>
      </c>
      <c r="G11" s="10">
        <f t="shared" si="7"/>
        <v>1</v>
      </c>
      <c r="H11" s="11"/>
      <c r="I11" s="11"/>
      <c r="J11" s="11">
        <f t="shared" ref="J11:J14" si="10">I11-H11</f>
        <v>0</v>
      </c>
      <c r="K11" s="27">
        <f t="shared" ref="K11:K14" si="11">J11/24</f>
        <v>0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0.29166666666666702</v>
      </c>
      <c r="E12" s="8">
        <f t="shared" si="4"/>
        <v>46272</v>
      </c>
      <c r="F12" s="9">
        <v>0.29166666666666702</v>
      </c>
      <c r="G12" s="10">
        <f t="shared" ref="G12:G35" si="12">IFERROR(((E12-C12)+(F12-D12)),"")</f>
        <v>1</v>
      </c>
      <c r="H12" s="11"/>
      <c r="I12" s="11"/>
      <c r="J12" s="11">
        <f t="shared" si="10"/>
        <v>0</v>
      </c>
      <c r="K12" s="27">
        <f t="shared" si="11"/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0.29166666666666702</v>
      </c>
      <c r="E13" s="8">
        <f t="shared" si="4"/>
        <v>46273</v>
      </c>
      <c r="F13" s="9">
        <v>0.29166666666666702</v>
      </c>
      <c r="G13" s="10">
        <f t="shared" si="12"/>
        <v>1</v>
      </c>
      <c r="H13" s="11"/>
      <c r="I13" s="11"/>
      <c r="J13" s="11">
        <f t="shared" si="10"/>
        <v>0</v>
      </c>
      <c r="K13" s="27">
        <f t="shared" si="11"/>
        <v>0</v>
      </c>
      <c r="L13" s="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0.29166666666666702</v>
      </c>
      <c r="E14" s="8">
        <f t="shared" si="4"/>
        <v>46274</v>
      </c>
      <c r="F14" s="9">
        <v>0.29166666666666702</v>
      </c>
      <c r="G14" s="10">
        <f t="shared" si="12"/>
        <v>1</v>
      </c>
      <c r="H14" s="11"/>
      <c r="I14" s="11"/>
      <c r="J14" s="11">
        <f t="shared" si="10"/>
        <v>0</v>
      </c>
      <c r="K14" s="27">
        <f t="shared" si="11"/>
        <v>0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0.29166666666666702</v>
      </c>
      <c r="E15" s="8">
        <f t="shared" si="4"/>
        <v>46275</v>
      </c>
      <c r="F15" s="9">
        <v>0.29166666666666702</v>
      </c>
      <c r="G15" s="10">
        <f t="shared" si="12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28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0.29166666666666702</v>
      </c>
      <c r="E16" s="8">
        <f t="shared" si="4"/>
        <v>46276</v>
      </c>
      <c r="F16" s="9">
        <v>0.29166666666666702</v>
      </c>
      <c r="G16" s="10">
        <f t="shared" si="12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28"/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0.29166666666666702</v>
      </c>
      <c r="E17" s="8">
        <f t="shared" si="4"/>
        <v>46277</v>
      </c>
      <c r="F17" s="9">
        <v>0.29166666666666702</v>
      </c>
      <c r="G17" s="10">
        <f t="shared" si="12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28"/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0.29166666666666702</v>
      </c>
      <c r="E18" s="8">
        <f t="shared" si="4"/>
        <v>46278</v>
      </c>
      <c r="F18" s="9">
        <v>0.29166666666666702</v>
      </c>
      <c r="G18" s="10">
        <f t="shared" si="12"/>
        <v>1</v>
      </c>
      <c r="H18" s="11"/>
      <c r="I18" s="11"/>
      <c r="J18" s="11">
        <f t="shared" ref="J18" si="19">I18-H18</f>
        <v>0</v>
      </c>
      <c r="K18" s="27">
        <f t="shared" ref="K18" si="20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0.29166666666666702</v>
      </c>
      <c r="E19" s="8">
        <f t="shared" si="4"/>
        <v>46279</v>
      </c>
      <c r="F19" s="9">
        <v>0.29166666666666702</v>
      </c>
      <c r="G19" s="10">
        <f t="shared" si="12"/>
        <v>1</v>
      </c>
      <c r="H19" s="11"/>
      <c r="I19" s="11"/>
      <c r="J19" s="11">
        <f t="shared" ref="J19" si="21">I19-H19</f>
        <v>0</v>
      </c>
      <c r="K19" s="27">
        <f t="shared" ref="K19" si="22">J19/24</f>
        <v>0</v>
      </c>
      <c r="L19" s="28"/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0.29166666666666702</v>
      </c>
      <c r="E20" s="8">
        <f t="shared" si="4"/>
        <v>46280</v>
      </c>
      <c r="F20" s="9">
        <v>0.29166666666666702</v>
      </c>
      <c r="G20" s="10">
        <f t="shared" si="12"/>
        <v>1</v>
      </c>
      <c r="H20" s="11"/>
      <c r="I20" s="11"/>
      <c r="J20" s="11">
        <f t="shared" ref="J20" si="23">I20-H20</f>
        <v>0</v>
      </c>
      <c r="K20" s="27">
        <f t="shared" ref="K20" si="24">J20/24</f>
        <v>0</v>
      </c>
      <c r="L20" s="28"/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0.29166666666666702</v>
      </c>
      <c r="E21" s="8">
        <f t="shared" si="4"/>
        <v>46281</v>
      </c>
      <c r="F21" s="9">
        <v>0.29166666666666702</v>
      </c>
      <c r="G21" s="10">
        <f t="shared" si="12"/>
        <v>1</v>
      </c>
      <c r="H21" s="11"/>
      <c r="I21" s="11"/>
      <c r="J21" s="11">
        <f t="shared" ref="J21" si="25">I21-H21</f>
        <v>0</v>
      </c>
      <c r="K21" s="27">
        <f t="shared" ref="K21" si="26">J21/24</f>
        <v>0</v>
      </c>
      <c r="L21" s="28"/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0.29166666666666702</v>
      </c>
      <c r="E22" s="8">
        <f t="shared" si="4"/>
        <v>46282</v>
      </c>
      <c r="F22" s="9">
        <v>0.29166666666666702</v>
      </c>
      <c r="G22" s="10">
        <f t="shared" si="12"/>
        <v>1</v>
      </c>
      <c r="H22" s="11"/>
      <c r="I22" s="11"/>
      <c r="J22" s="11">
        <f t="shared" ref="J22" si="27">I22-H22</f>
        <v>0</v>
      </c>
      <c r="K22" s="27">
        <f t="shared" ref="K22" si="28">J22/24</f>
        <v>0</v>
      </c>
      <c r="L22" s="28"/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0.29166666666666702</v>
      </c>
      <c r="E23" s="8">
        <f t="shared" si="4"/>
        <v>46283</v>
      </c>
      <c r="F23" s="9">
        <v>0.29166666666666702</v>
      </c>
      <c r="G23" s="10">
        <f t="shared" si="12"/>
        <v>1</v>
      </c>
      <c r="H23" s="11"/>
      <c r="I23" s="11"/>
      <c r="J23" s="11">
        <f t="shared" ref="J23" si="29">I23-H23</f>
        <v>0</v>
      </c>
      <c r="K23" s="27">
        <f t="shared" ref="K23" si="30">J23/24</f>
        <v>0</v>
      </c>
      <c r="L23" s="28"/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0.29166666666666702</v>
      </c>
      <c r="E24" s="8">
        <f t="shared" si="4"/>
        <v>46284</v>
      </c>
      <c r="F24" s="9">
        <v>0.29166666666666702</v>
      </c>
      <c r="G24" s="10">
        <f t="shared" si="12"/>
        <v>1</v>
      </c>
      <c r="H24" s="11"/>
      <c r="I24" s="11"/>
      <c r="J24" s="11">
        <f t="shared" ref="J24" si="31">I24-H24</f>
        <v>0</v>
      </c>
      <c r="K24" s="27">
        <f t="shared" ref="K24" si="32">J24/24</f>
        <v>0</v>
      </c>
      <c r="L24" s="28"/>
    </row>
    <row r="25" spans="1:14">
      <c r="A25" s="12">
        <f t="shared" ref="A25:B37" si="33">A24+1</f>
        <v>19</v>
      </c>
      <c r="B25" s="8">
        <f>B24+1</f>
        <v>46284</v>
      </c>
      <c r="C25" s="8">
        <f t="shared" si="3"/>
        <v>46284</v>
      </c>
      <c r="D25" s="9">
        <v>0.29166666666666702</v>
      </c>
      <c r="E25" s="8">
        <f t="shared" si="4"/>
        <v>46285</v>
      </c>
      <c r="F25" s="9">
        <v>0.29166666666666702</v>
      </c>
      <c r="G25" s="10">
        <f t="shared" si="12"/>
        <v>1</v>
      </c>
      <c r="H25" s="11"/>
      <c r="I25" s="11"/>
      <c r="J25" s="11">
        <f t="shared" ref="J25" si="34">I25-H25</f>
        <v>0</v>
      </c>
      <c r="K25" s="27">
        <f t="shared" ref="K25" si="35">J25/24</f>
        <v>0</v>
      </c>
      <c r="L25" s="28"/>
    </row>
    <row r="26" spans="1:14">
      <c r="A26" s="12">
        <f t="shared" si="33"/>
        <v>20</v>
      </c>
      <c r="B26" s="8">
        <f>B25+1</f>
        <v>46285</v>
      </c>
      <c r="C26" s="8">
        <f t="shared" si="3"/>
        <v>46285</v>
      </c>
      <c r="D26" s="9">
        <v>0.29166666666666702</v>
      </c>
      <c r="E26" s="8">
        <f t="shared" si="4"/>
        <v>46286</v>
      </c>
      <c r="F26" s="9">
        <v>0.29166666666666702</v>
      </c>
      <c r="G26" s="10">
        <f t="shared" si="12"/>
        <v>1</v>
      </c>
      <c r="H26" s="11"/>
      <c r="I26" s="11"/>
      <c r="J26" s="11">
        <f t="shared" ref="J26" si="36">I26-H26</f>
        <v>0</v>
      </c>
      <c r="K26" s="27">
        <f t="shared" ref="K26" si="37">J26/24</f>
        <v>0</v>
      </c>
      <c r="L26" s="28"/>
    </row>
    <row r="27" spans="1:14">
      <c r="A27" s="12">
        <f t="shared" si="33"/>
        <v>21</v>
      </c>
      <c r="B27" s="8">
        <f>B26+1</f>
        <v>46286</v>
      </c>
      <c r="C27" s="8">
        <f t="shared" si="3"/>
        <v>46286</v>
      </c>
      <c r="D27" s="9">
        <v>0.29166666666666702</v>
      </c>
      <c r="E27" s="8">
        <f t="shared" si="4"/>
        <v>46287</v>
      </c>
      <c r="F27" s="9">
        <v>0.29166666666666702</v>
      </c>
      <c r="G27" s="10">
        <f t="shared" si="12"/>
        <v>1</v>
      </c>
      <c r="H27" s="11"/>
      <c r="I27" s="11"/>
      <c r="J27" s="11">
        <f t="shared" ref="J27" si="38">I27-H27</f>
        <v>0</v>
      </c>
      <c r="K27" s="27">
        <f t="shared" ref="K27" si="39">J27/24</f>
        <v>0</v>
      </c>
      <c r="L27" s="28"/>
    </row>
    <row r="28" spans="1:14">
      <c r="A28" s="12">
        <f t="shared" si="33"/>
        <v>22</v>
      </c>
      <c r="B28" s="8">
        <f t="shared" si="33"/>
        <v>46287</v>
      </c>
      <c r="C28" s="8">
        <f t="shared" si="3"/>
        <v>46287</v>
      </c>
      <c r="D28" s="9">
        <v>0.29166666666666702</v>
      </c>
      <c r="E28" s="8">
        <f t="shared" si="4"/>
        <v>46288</v>
      </c>
      <c r="F28" s="9">
        <v>0.29166666666666702</v>
      </c>
      <c r="G28" s="10">
        <f t="shared" si="12"/>
        <v>1</v>
      </c>
      <c r="H28" s="11"/>
      <c r="I28" s="11"/>
      <c r="J28" s="11">
        <f t="shared" ref="J28" si="40">I28-H28</f>
        <v>0</v>
      </c>
      <c r="K28" s="27">
        <f t="shared" ref="K28" si="41">J28/24</f>
        <v>0</v>
      </c>
      <c r="L28" s="28"/>
    </row>
    <row r="29" spans="1:14">
      <c r="A29" s="12">
        <f t="shared" si="33"/>
        <v>23</v>
      </c>
      <c r="B29" s="8">
        <f t="shared" si="33"/>
        <v>46288</v>
      </c>
      <c r="C29" s="8">
        <f t="shared" si="3"/>
        <v>46288</v>
      </c>
      <c r="D29" s="9">
        <v>0.29166666666666702</v>
      </c>
      <c r="E29" s="8">
        <f t="shared" si="4"/>
        <v>46289</v>
      </c>
      <c r="F29" s="9">
        <v>0.29166666666666702</v>
      </c>
      <c r="G29" s="10">
        <f t="shared" si="12"/>
        <v>1</v>
      </c>
      <c r="H29" s="11"/>
      <c r="I29" s="11"/>
      <c r="J29" s="11">
        <f t="shared" ref="J29" si="42">I29-H29</f>
        <v>0</v>
      </c>
      <c r="K29" s="27">
        <f t="shared" ref="K29" si="43">J29/24</f>
        <v>0</v>
      </c>
      <c r="L29" s="28"/>
    </row>
    <row r="30" spans="1:14">
      <c r="A30" s="12">
        <f t="shared" si="33"/>
        <v>24</v>
      </c>
      <c r="B30" s="8">
        <f t="shared" si="33"/>
        <v>46289</v>
      </c>
      <c r="C30" s="8">
        <f t="shared" si="3"/>
        <v>46289</v>
      </c>
      <c r="D30" s="9">
        <v>0.29166666666666702</v>
      </c>
      <c r="E30" s="8">
        <f t="shared" si="4"/>
        <v>46290</v>
      </c>
      <c r="F30" s="9">
        <v>0.29166666666666702</v>
      </c>
      <c r="G30" s="10">
        <f t="shared" si="12"/>
        <v>1</v>
      </c>
      <c r="H30" s="11"/>
      <c r="I30" s="11"/>
      <c r="J30" s="11">
        <f t="shared" ref="J30" si="44">I30-H30</f>
        <v>0</v>
      </c>
      <c r="K30" s="27">
        <f t="shared" ref="K30" si="45">J30/24</f>
        <v>0</v>
      </c>
      <c r="L30" s="28"/>
    </row>
    <row r="31" spans="1:14">
      <c r="A31" s="12">
        <f t="shared" si="33"/>
        <v>25</v>
      </c>
      <c r="B31" s="8">
        <f t="shared" si="33"/>
        <v>46290</v>
      </c>
      <c r="C31" s="8">
        <f t="shared" si="3"/>
        <v>46290</v>
      </c>
      <c r="D31" s="9">
        <v>0.29166666666666702</v>
      </c>
      <c r="E31" s="8">
        <f t="shared" si="4"/>
        <v>46291</v>
      </c>
      <c r="F31" s="9">
        <v>0.29166666666666702</v>
      </c>
      <c r="G31" s="10">
        <f t="shared" si="12"/>
        <v>1</v>
      </c>
      <c r="H31" s="11"/>
      <c r="I31" s="11"/>
      <c r="J31" s="11">
        <f t="shared" ref="J31" si="46">I31-H31</f>
        <v>0</v>
      </c>
      <c r="K31" s="27">
        <f t="shared" ref="K31" si="47">J31/24</f>
        <v>0</v>
      </c>
      <c r="L31" s="28"/>
    </row>
    <row r="32" spans="1:14">
      <c r="A32" s="12">
        <f t="shared" si="33"/>
        <v>26</v>
      </c>
      <c r="B32" s="8">
        <f t="shared" si="33"/>
        <v>46291</v>
      </c>
      <c r="C32" s="8">
        <f t="shared" si="3"/>
        <v>46291</v>
      </c>
      <c r="D32" s="9">
        <v>0.29166666666666702</v>
      </c>
      <c r="E32" s="8">
        <f t="shared" si="4"/>
        <v>46292</v>
      </c>
      <c r="F32" s="9">
        <v>0.29166666666666702</v>
      </c>
      <c r="G32" s="10">
        <f t="shared" si="12"/>
        <v>1</v>
      </c>
      <c r="H32" s="11"/>
      <c r="I32" s="11"/>
      <c r="J32" s="11">
        <f t="shared" ref="J32" si="48">I32-H32</f>
        <v>0</v>
      </c>
      <c r="K32" s="27">
        <f t="shared" ref="K32" si="49">J32/24</f>
        <v>0</v>
      </c>
      <c r="L32" s="28"/>
    </row>
    <row r="33" spans="1:12">
      <c r="A33" s="12">
        <f t="shared" si="33"/>
        <v>27</v>
      </c>
      <c r="B33" s="8">
        <f t="shared" si="33"/>
        <v>46292</v>
      </c>
      <c r="C33" s="8">
        <f t="shared" si="3"/>
        <v>46292</v>
      </c>
      <c r="D33" s="9">
        <v>0.29166666666666702</v>
      </c>
      <c r="E33" s="8">
        <f t="shared" si="4"/>
        <v>46293</v>
      </c>
      <c r="F33" s="9">
        <v>0.29166666666666702</v>
      </c>
      <c r="G33" s="10">
        <f t="shared" si="12"/>
        <v>1</v>
      </c>
      <c r="H33" s="11"/>
      <c r="I33" s="11"/>
      <c r="J33" s="11">
        <f t="shared" ref="J33" si="50">I33-H33</f>
        <v>0</v>
      </c>
      <c r="K33" s="27">
        <f t="shared" ref="K33" si="51">J33/24</f>
        <v>0</v>
      </c>
      <c r="L33" s="28"/>
    </row>
    <row r="34" spans="1:12">
      <c r="A34" s="12">
        <f t="shared" si="33"/>
        <v>28</v>
      </c>
      <c r="B34" s="8">
        <f t="shared" si="33"/>
        <v>46293</v>
      </c>
      <c r="C34" s="8">
        <f t="shared" si="3"/>
        <v>46293</v>
      </c>
      <c r="D34" s="9">
        <v>0.29166666666666702</v>
      </c>
      <c r="E34" s="8">
        <f t="shared" si="4"/>
        <v>46294</v>
      </c>
      <c r="F34" s="9">
        <v>0.29166666666666702</v>
      </c>
      <c r="G34" s="10">
        <f t="shared" si="12"/>
        <v>1</v>
      </c>
      <c r="H34" s="11"/>
      <c r="I34" s="11"/>
      <c r="J34" s="11">
        <f t="shared" ref="J34:J36" si="52">I34-H34</f>
        <v>0</v>
      </c>
      <c r="K34" s="27">
        <f t="shared" ref="K34:K36" si="53">J34/24</f>
        <v>0</v>
      </c>
      <c r="L34" s="28"/>
    </row>
    <row r="35" spans="1:12">
      <c r="A35" s="12">
        <f t="shared" si="33"/>
        <v>29</v>
      </c>
      <c r="B35" s="8">
        <f t="shared" si="33"/>
        <v>46294</v>
      </c>
      <c r="C35" s="8">
        <f t="shared" si="3"/>
        <v>46294</v>
      </c>
      <c r="D35" s="9">
        <v>0.29166666666666702</v>
      </c>
      <c r="E35" s="8">
        <f t="shared" si="4"/>
        <v>46295</v>
      </c>
      <c r="F35" s="9">
        <v>0.29166666666666702</v>
      </c>
      <c r="G35" s="10">
        <f t="shared" si="12"/>
        <v>1</v>
      </c>
      <c r="H35" s="11"/>
      <c r="I35" s="11"/>
      <c r="J35" s="11">
        <f t="shared" si="52"/>
        <v>0</v>
      </c>
      <c r="K35" s="27">
        <f t="shared" si="53"/>
        <v>0</v>
      </c>
      <c r="L35" s="28"/>
    </row>
    <row r="36" spans="1:12">
      <c r="A36" s="12">
        <f t="shared" si="33"/>
        <v>30</v>
      </c>
      <c r="B36" s="8">
        <f t="shared" si="33"/>
        <v>46295</v>
      </c>
      <c r="C36" s="8">
        <f t="shared" ref="C36" si="54">B36</f>
        <v>46295</v>
      </c>
      <c r="D36" s="9">
        <v>0.29166666666666702</v>
      </c>
      <c r="E36" s="8">
        <f t="shared" ref="E36" si="55">C36+1</f>
        <v>46296</v>
      </c>
      <c r="F36" s="9">
        <v>0.29166666666666702</v>
      </c>
      <c r="G36" s="10">
        <f t="shared" ref="G36" si="56">IFERROR(((E36-C36)+(F36-D36)),"")</f>
        <v>1</v>
      </c>
      <c r="H36" s="11"/>
      <c r="I36" s="11"/>
      <c r="J36" s="11">
        <f t="shared" si="52"/>
        <v>0</v>
      </c>
      <c r="K36" s="27">
        <f t="shared" si="53"/>
        <v>0</v>
      </c>
      <c r="L36" s="28"/>
    </row>
    <row r="37" spans="1:12">
      <c r="A37" s="12">
        <f t="shared" si="33"/>
        <v>31</v>
      </c>
      <c r="B37" s="8">
        <f t="shared" si="33"/>
        <v>46296</v>
      </c>
      <c r="C37" s="8">
        <f t="shared" ref="C37" si="57">B37</f>
        <v>46296</v>
      </c>
      <c r="D37" s="9">
        <v>0.29166666666666702</v>
      </c>
      <c r="E37" s="8">
        <f t="shared" ref="E37" si="58">C37+1</f>
        <v>46297</v>
      </c>
      <c r="F37" s="9">
        <v>0.29166666666666702</v>
      </c>
      <c r="G37" s="10">
        <f t="shared" ref="G37" si="59">IFERROR(((E37-C37)+(F37-D37)),"")</f>
        <v>1</v>
      </c>
      <c r="H37" s="11"/>
      <c r="I37" s="11"/>
      <c r="J37" s="11">
        <f t="shared" ref="J37" si="60">I37-H37</f>
        <v>0</v>
      </c>
      <c r="K37" s="27">
        <f t="shared" ref="K37" si="6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57031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252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0</v>
      </c>
      <c r="L4" s="2"/>
    </row>
    <row r="5" spans="1:12">
      <c r="A5" s="1005" t="s">
        <v>108</v>
      </c>
      <c r="B5" s="1004" t="s">
        <v>109</v>
      </c>
      <c r="C5" s="1004" t="s">
        <v>132</v>
      </c>
      <c r="D5" s="1004"/>
      <c r="E5" s="1004" t="s">
        <v>133</v>
      </c>
      <c r="F5" s="1004"/>
      <c r="G5" s="1008" t="s">
        <v>134</v>
      </c>
      <c r="H5" s="1004" t="s">
        <v>135</v>
      </c>
      <c r="I5" s="1004"/>
      <c r="J5" s="1004" t="s">
        <v>136</v>
      </c>
      <c r="K5" s="1008" t="s">
        <v>137</v>
      </c>
      <c r="L5" s="1002" t="s">
        <v>138</v>
      </c>
    </row>
    <row r="6" spans="1:12">
      <c r="A6" s="1006"/>
      <c r="B6" s="1007"/>
      <c r="C6" s="5" t="s">
        <v>109</v>
      </c>
      <c r="D6" s="5" t="s">
        <v>139</v>
      </c>
      <c r="E6" s="5" t="s">
        <v>109</v>
      </c>
      <c r="F6" s="5" t="s">
        <v>139</v>
      </c>
      <c r="G6" s="1009"/>
      <c r="H6" s="5" t="s">
        <v>132</v>
      </c>
      <c r="I6" s="5" t="s">
        <v>133</v>
      </c>
      <c r="J6" s="1007"/>
      <c r="K6" s="1009"/>
      <c r="L6" s="1003"/>
    </row>
    <row r="7" spans="1:12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</v>
      </c>
      <c r="E8" s="8">
        <f>C8+1</f>
        <v>46268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5" si="3">B9</f>
        <v>46268</v>
      </c>
      <c r="D9" s="9">
        <v>0</v>
      </c>
      <c r="E9" s="8">
        <f t="shared" ref="E9:E35" si="4">C9+1</f>
        <v>46269</v>
      </c>
      <c r="F9" s="9">
        <v>0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</v>
      </c>
      <c r="E10" s="8">
        <f t="shared" si="4"/>
        <v>46270</v>
      </c>
      <c r="F10" s="9">
        <v>0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</v>
      </c>
      <c r="E11" s="8">
        <f t="shared" si="4"/>
        <v>46271</v>
      </c>
      <c r="F11" s="9">
        <v>0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</v>
      </c>
      <c r="E12" s="8">
        <f t="shared" si="4"/>
        <v>46272</v>
      </c>
      <c r="F12" s="9">
        <v>0</v>
      </c>
      <c r="G12" s="10">
        <f t="shared" si="5"/>
        <v>1</v>
      </c>
      <c r="H12" s="11"/>
      <c r="I12" s="11"/>
      <c r="J12" s="11">
        <f t="shared" ref="J12:J14" si="12">I12-H12</f>
        <v>0</v>
      </c>
      <c r="K12" s="27">
        <f t="shared" ref="K12:K14" si="13">J12/24</f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</v>
      </c>
      <c r="E13" s="8">
        <f t="shared" si="4"/>
        <v>46273</v>
      </c>
      <c r="F13" s="9">
        <v>0</v>
      </c>
      <c r="G13" s="10">
        <f t="shared" si="5"/>
        <v>1</v>
      </c>
      <c r="H13" s="11"/>
      <c r="I13" s="11"/>
      <c r="J13" s="11">
        <f t="shared" si="12"/>
        <v>0</v>
      </c>
      <c r="K13" s="27">
        <f t="shared" si="13"/>
        <v>0</v>
      </c>
      <c r="L13" s="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</v>
      </c>
      <c r="E14" s="8">
        <f t="shared" si="4"/>
        <v>46274</v>
      </c>
      <c r="F14" s="9">
        <v>0</v>
      </c>
      <c r="G14" s="10">
        <f t="shared" si="5"/>
        <v>1</v>
      </c>
      <c r="H14" s="11"/>
      <c r="I14" s="11"/>
      <c r="J14" s="11">
        <f t="shared" si="12"/>
        <v>0</v>
      </c>
      <c r="K14" s="27">
        <f t="shared" si="13"/>
        <v>0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</v>
      </c>
      <c r="E15" s="8">
        <f t="shared" ref="E15" si="14">C15+1</f>
        <v>46275</v>
      </c>
      <c r="F15" s="9">
        <v>0</v>
      </c>
      <c r="G15" s="10">
        <f t="shared" ref="G15" si="15">IFERROR(((E15-C15)+(F15-D15)),"")</f>
        <v>1</v>
      </c>
      <c r="H15" s="11"/>
      <c r="I15" s="11"/>
      <c r="J15" s="11">
        <f t="shared" ref="J15" si="16">I15-H15</f>
        <v>0</v>
      </c>
      <c r="K15" s="27">
        <f t="shared" ref="K15" si="17">J15/24</f>
        <v>0</v>
      </c>
      <c r="L15" s="28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</v>
      </c>
      <c r="E16" s="8">
        <f t="shared" si="4"/>
        <v>46276</v>
      </c>
      <c r="F16" s="9">
        <v>0</v>
      </c>
      <c r="G16" s="10">
        <f t="shared" si="5"/>
        <v>1</v>
      </c>
      <c r="H16" s="11"/>
      <c r="I16" s="11"/>
      <c r="J16" s="11">
        <f t="shared" ref="J16" si="18">I16-H16</f>
        <v>0</v>
      </c>
      <c r="K16" s="27">
        <f t="shared" ref="K16" si="19">J16/24</f>
        <v>0</v>
      </c>
      <c r="L16" s="28"/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</v>
      </c>
      <c r="E17" s="8">
        <f t="shared" si="4"/>
        <v>46277</v>
      </c>
      <c r="F17" s="9">
        <v>0</v>
      </c>
      <c r="G17" s="10">
        <f t="shared" si="5"/>
        <v>1</v>
      </c>
      <c r="H17" s="11"/>
      <c r="I17" s="11"/>
      <c r="J17" s="11">
        <f t="shared" ref="J17" si="20">I17-H17</f>
        <v>0</v>
      </c>
      <c r="K17" s="27">
        <f t="shared" ref="K17" si="21">J17/24</f>
        <v>0</v>
      </c>
      <c r="L17" s="28"/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</v>
      </c>
      <c r="E18" s="8">
        <f t="shared" si="4"/>
        <v>46278</v>
      </c>
      <c r="F18" s="9">
        <v>0</v>
      </c>
      <c r="G18" s="10">
        <f t="shared" si="5"/>
        <v>1</v>
      </c>
      <c r="H18" s="11"/>
      <c r="I18" s="11"/>
      <c r="J18" s="11">
        <f t="shared" ref="J18" si="22">I18-H18</f>
        <v>0</v>
      </c>
      <c r="K18" s="27">
        <f t="shared" ref="K18" si="23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</v>
      </c>
      <c r="E19" s="8">
        <f t="shared" si="4"/>
        <v>46279</v>
      </c>
      <c r="F19" s="9">
        <v>0</v>
      </c>
      <c r="G19" s="10">
        <f t="shared" si="5"/>
        <v>1</v>
      </c>
      <c r="H19" s="11"/>
      <c r="I19" s="11"/>
      <c r="J19" s="11">
        <f t="shared" ref="J19" si="24">I19-H19</f>
        <v>0</v>
      </c>
      <c r="K19" s="27">
        <f t="shared" ref="K19" si="25">J19/24</f>
        <v>0</v>
      </c>
      <c r="L19" s="28"/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</v>
      </c>
      <c r="E20" s="8">
        <f t="shared" si="4"/>
        <v>46280</v>
      </c>
      <c r="F20" s="9">
        <v>0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</v>
      </c>
      <c r="E21" s="8">
        <f t="shared" si="4"/>
        <v>46281</v>
      </c>
      <c r="F21" s="9">
        <v>0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</v>
      </c>
      <c r="E22" s="8">
        <f t="shared" si="4"/>
        <v>46282</v>
      </c>
      <c r="F22" s="9">
        <v>0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</v>
      </c>
      <c r="E23" s="8">
        <f t="shared" si="4"/>
        <v>46283</v>
      </c>
      <c r="F23" s="9">
        <v>0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</v>
      </c>
      <c r="E24" s="8">
        <f t="shared" si="4"/>
        <v>46284</v>
      </c>
      <c r="F24" s="9">
        <v>0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46284</v>
      </c>
      <c r="C25" s="8">
        <f t="shared" si="3"/>
        <v>46284</v>
      </c>
      <c r="D25" s="9">
        <v>0</v>
      </c>
      <c r="E25" s="8">
        <f t="shared" si="4"/>
        <v>46285</v>
      </c>
      <c r="F25" s="9">
        <v>0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46285</v>
      </c>
      <c r="C26" s="8">
        <f t="shared" si="3"/>
        <v>46285</v>
      </c>
      <c r="D26" s="9">
        <v>0</v>
      </c>
      <c r="E26" s="8">
        <f t="shared" si="4"/>
        <v>46286</v>
      </c>
      <c r="F26" s="9">
        <v>0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46286</v>
      </c>
      <c r="C27" s="8">
        <f t="shared" si="3"/>
        <v>46286</v>
      </c>
      <c r="D27" s="9">
        <v>0</v>
      </c>
      <c r="E27" s="8">
        <f t="shared" si="4"/>
        <v>46287</v>
      </c>
      <c r="F27" s="9">
        <v>0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46287</v>
      </c>
      <c r="C28" s="8">
        <f t="shared" si="3"/>
        <v>46287</v>
      </c>
      <c r="D28" s="9">
        <v>0</v>
      </c>
      <c r="E28" s="8">
        <f t="shared" si="4"/>
        <v>46288</v>
      </c>
      <c r="F28" s="9">
        <v>0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46288</v>
      </c>
      <c r="C29" s="8">
        <f t="shared" si="3"/>
        <v>46288</v>
      </c>
      <c r="D29" s="9">
        <v>0</v>
      </c>
      <c r="E29" s="8">
        <f t="shared" si="4"/>
        <v>46289</v>
      </c>
      <c r="F29" s="9">
        <v>0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46289</v>
      </c>
      <c r="C30" s="8">
        <f t="shared" si="3"/>
        <v>46289</v>
      </c>
      <c r="D30" s="9">
        <v>0</v>
      </c>
      <c r="E30" s="8">
        <f t="shared" si="4"/>
        <v>46290</v>
      </c>
      <c r="F30" s="9">
        <v>0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46290</v>
      </c>
      <c r="C31" s="8">
        <f t="shared" si="3"/>
        <v>46290</v>
      </c>
      <c r="D31" s="9">
        <v>0</v>
      </c>
      <c r="E31" s="8">
        <f t="shared" si="4"/>
        <v>46291</v>
      </c>
      <c r="F31" s="9">
        <v>0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46291</v>
      </c>
      <c r="C32" s="8">
        <f t="shared" si="3"/>
        <v>46291</v>
      </c>
      <c r="D32" s="9">
        <v>0</v>
      </c>
      <c r="E32" s="8">
        <f t="shared" si="4"/>
        <v>46292</v>
      </c>
      <c r="F32" s="9">
        <v>0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46292</v>
      </c>
      <c r="C33" s="8">
        <f t="shared" si="3"/>
        <v>46292</v>
      </c>
      <c r="D33" s="9">
        <v>0</v>
      </c>
      <c r="E33" s="8">
        <f t="shared" si="4"/>
        <v>46293</v>
      </c>
      <c r="F33" s="9">
        <v>0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46293</v>
      </c>
      <c r="C34" s="8">
        <f t="shared" si="3"/>
        <v>46293</v>
      </c>
      <c r="D34" s="9">
        <v>0</v>
      </c>
      <c r="E34" s="8">
        <f t="shared" si="4"/>
        <v>46294</v>
      </c>
      <c r="F34" s="9">
        <v>0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46294</v>
      </c>
      <c r="C35" s="8">
        <f t="shared" si="3"/>
        <v>46294</v>
      </c>
      <c r="D35" s="9">
        <v>0</v>
      </c>
      <c r="E35" s="8">
        <f t="shared" si="4"/>
        <v>46295</v>
      </c>
      <c r="F35" s="9">
        <v>0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46295</v>
      </c>
      <c r="C36" s="8">
        <f t="shared" ref="C36" si="57">B36</f>
        <v>46295</v>
      </c>
      <c r="D36" s="9">
        <v>0</v>
      </c>
      <c r="E36" s="8">
        <f t="shared" ref="E36" si="58">C36+1</f>
        <v>46296</v>
      </c>
      <c r="F36" s="9">
        <v>0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46296</v>
      </c>
      <c r="C37" s="8">
        <f t="shared" ref="C37" si="60">B37</f>
        <v>46296</v>
      </c>
      <c r="D37" s="9">
        <v>0</v>
      </c>
      <c r="E37" s="8">
        <f t="shared" ref="E37" si="61">C37+1</f>
        <v>46297</v>
      </c>
      <c r="F37" s="9">
        <v>0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SO FOB Agustus 2026</vt:lpstr>
      <vt:lpstr>SO September 2026 Rev.6</vt:lpstr>
      <vt:lpstr>KEBUTUHAN GAS</vt:lpstr>
      <vt:lpstr>SO MS</vt:lpstr>
      <vt:lpstr>Daily Sales</vt:lpstr>
      <vt:lpstr>Summary Gas</vt:lpstr>
      <vt:lpstr>Summary FOB</vt:lpstr>
      <vt:lpstr>GRAFIK</vt:lpstr>
      <vt:lpstr>Summary sales</vt:lpstr>
      <vt:lpstr>Aliya Digital</vt:lpstr>
      <vt:lpstr>PENTAWIRA</vt:lpstr>
      <vt:lpstr>DJARUM</vt:lpstr>
      <vt:lpstr>KGM</vt:lpstr>
      <vt:lpstr>ADP</vt:lpstr>
      <vt:lpstr>CLIN</vt:lpstr>
      <vt:lpstr>ABC KOGEN</vt:lpstr>
      <vt:lpstr>ASAHIMAS</vt:lpstr>
      <vt:lpstr>HLI</vt:lpstr>
      <vt:lpstr>DIC</vt:lpstr>
      <vt:lpstr>TWK</vt:lpstr>
      <vt:lpstr>STM</vt:lpstr>
      <vt:lpstr>AMI</vt:lpstr>
      <vt:lpstr>KF</vt:lpstr>
      <vt:lpstr>GREENPULSE</vt:lpstr>
      <vt:lpstr>CONCORD</vt:lpstr>
      <vt:lpstr>INDOFOOD</vt:lpstr>
      <vt:lpstr>UMI</vt:lpstr>
      <vt:lpstr>PCIM</vt:lpstr>
      <vt:lpstr>PCI84</vt:lpstr>
      <vt:lpstr>TOMIMOTO</vt:lpstr>
      <vt:lpstr>KTN</vt:lpstr>
      <vt:lpstr>BYC</vt:lpstr>
      <vt:lpstr>CERES</vt:lpstr>
      <vt:lpstr>SARIMURNI</vt:lpstr>
      <vt:lpstr>ALUMINIUM</vt:lpstr>
      <vt:lpstr>KALBEE</vt:lpstr>
      <vt:lpstr>CDA</vt:lpstr>
      <vt:lpstr>IPT</vt:lpstr>
      <vt:lpstr>Tongtji</vt:lpstr>
      <vt:lpstr>CISF</vt:lpstr>
      <vt:lpstr>EBM</vt:lpstr>
      <vt:lpstr>HCI</vt:lpstr>
      <vt:lpstr>KSN</vt:lpstr>
      <vt:lpstr>ABP</vt:lpstr>
      <vt:lpstr>KSNR</vt:lpstr>
      <vt:lpstr>NIAGAGARAM</vt:lpstr>
      <vt:lpstr>NNI</vt:lpstr>
      <vt:lpstr>SHB</vt:lpstr>
      <vt:lpstr>MKG</vt:lpstr>
      <vt:lpstr>GTL</vt:lpstr>
      <vt:lpstr>OAJ</vt:lpstr>
      <vt:lpstr>PA</vt:lpstr>
      <vt:lpstr>KSNM</vt:lpstr>
      <vt:lpstr>CITYMALL</vt:lpstr>
      <vt:lpstr>PSD</vt:lpstr>
      <vt:lpstr>KA</vt:lpstr>
      <vt:lpstr>PUJ</vt:lpstr>
      <vt:lpstr>KBRU</vt:lpstr>
      <vt:lpstr>SDM</vt:lpstr>
      <vt:lpstr>BRTK</vt:lpstr>
      <vt:lpstr>SCI</vt:lpstr>
      <vt:lpstr>JARGAS</vt:lpstr>
      <vt:lpstr>SBI</vt:lpstr>
      <vt:lpstr>HSK</vt:lpstr>
      <vt:lpstr>CCS</vt:lpstr>
      <vt:lpstr>RB</vt:lpstr>
      <vt:lpstr>RPI</vt:lpstr>
      <vt:lpstr>IAMI</vt:lpstr>
      <vt:lpstr>IDP</vt:lpstr>
      <vt:lpstr>UJL</vt:lpstr>
      <vt:lpstr>ALT</vt:lpstr>
      <vt:lpstr>SETU</vt:lpstr>
      <vt:lpstr>GFIATOMJES</vt:lpstr>
      <vt:lpstr>SPGLOBAL</vt:lpstr>
      <vt:lpstr>SPJES</vt:lpstr>
      <vt:lpstr>GFATOM</vt:lpstr>
      <vt:lpstr>GFKULIT</vt:lpstr>
      <vt:lpstr>GFAJES</vt:lpstr>
      <vt:lpstr>GFIR</vt:lpstr>
      <vt:lpstr>BDP</vt:lpstr>
      <vt:lpstr>PERHUTANI</vt:lpstr>
      <vt:lpstr>GFIR2</vt:lpstr>
      <vt:lpstr>TORABIKAHF</vt:lpstr>
      <vt:lpstr>TORABIKAIC</vt:lpstr>
      <vt:lpstr>TORABIKACIKUPA</vt:lpstr>
      <vt:lpstr>SWS</vt:lpstr>
      <vt:lpstr>TOYOBO</vt:lpstr>
      <vt:lpstr>SIDOGAS</vt:lpstr>
      <vt:lpstr>MADUSARI</vt:lpstr>
      <vt:lpstr>PAI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Ashilla</dc:creator>
  <cp:lastModifiedBy>User</cp:lastModifiedBy>
  <cp:lastPrinted>2024-10-03T03:55:00Z</cp:lastPrinted>
  <dcterms:created xsi:type="dcterms:W3CDTF">2019-11-06T06:39:00Z</dcterms:created>
  <dcterms:modified xsi:type="dcterms:W3CDTF">2026-09-27T03:33:41Z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D0160A574E894420A175F0F7FD09E5E8_13</vt:lpwstr>
  </property>
  <property fmtid="{D5CDD505-2E9C-101B-9397-08002B2CF9AE}" pid="3" name="KSOProductBuildVer">
    <vt:lpwstr>1057-12.2.0.23196</vt:lpwstr>
  </property>
</Properties>
</file>